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ry\Documents\Documents\$Projects\Screenplays\JFKFYI\Resources\"/>
    </mc:Choice>
  </mc:AlternateContent>
  <xr:revisionPtr revIDLastSave="0" documentId="8_{736283AA-1E8D-46E2-AF96-584F6601070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mmary" sheetId="1" r:id="rId1"/>
    <sheet name="Plan and Rates" sheetId="2" r:id="rId2"/>
    <sheet name="E01 Budget" sheetId="3" r:id="rId3"/>
    <sheet name="E02 Budget" sheetId="4" r:id="rId4"/>
    <sheet name="E03 Budget" sheetId="5" r:id="rId5"/>
    <sheet name="Props" sheetId="6" r:id="rId6"/>
    <sheet name="Script Breakdow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9" i="6" l="1"/>
  <c r="N59" i="6"/>
  <c r="M59" i="6"/>
  <c r="L59" i="6"/>
  <c r="O58" i="6"/>
  <c r="N58" i="6"/>
  <c r="M58" i="6"/>
  <c r="L58" i="6"/>
  <c r="O57" i="6"/>
  <c r="N57" i="6"/>
  <c r="M57" i="6"/>
  <c r="L57" i="6"/>
  <c r="O56" i="6"/>
  <c r="N56" i="6"/>
  <c r="M56" i="6"/>
  <c r="L56" i="6"/>
  <c r="O55" i="6"/>
  <c r="N55" i="6"/>
  <c r="M55" i="6"/>
  <c r="L55" i="6"/>
  <c r="O54" i="6"/>
  <c r="N54" i="6"/>
  <c r="M54" i="6"/>
  <c r="L54" i="6"/>
  <c r="O53" i="6"/>
  <c r="N53" i="6"/>
  <c r="M53" i="6"/>
  <c r="L53" i="6"/>
  <c r="O52" i="6"/>
  <c r="N52" i="6"/>
  <c r="M52" i="6"/>
  <c r="L52" i="6"/>
  <c r="O51" i="6"/>
  <c r="N51" i="6"/>
  <c r="M51" i="6"/>
  <c r="L51" i="6"/>
  <c r="O50" i="6"/>
  <c r="N50" i="6"/>
  <c r="M50" i="6"/>
  <c r="L50" i="6"/>
  <c r="O49" i="6"/>
  <c r="N49" i="6"/>
  <c r="M49" i="6"/>
  <c r="L49" i="6"/>
  <c r="O48" i="6"/>
  <c r="N48" i="6"/>
  <c r="M48" i="6"/>
  <c r="L48" i="6"/>
  <c r="O47" i="6"/>
  <c r="N47" i="6"/>
  <c r="M47" i="6"/>
  <c r="L47" i="6"/>
  <c r="O46" i="6"/>
  <c r="N46" i="6"/>
  <c r="M46" i="6"/>
  <c r="L46" i="6"/>
  <c r="O45" i="6"/>
  <c r="N45" i="6"/>
  <c r="M45" i="6"/>
  <c r="L45" i="6"/>
  <c r="O44" i="6"/>
  <c r="N44" i="6"/>
  <c r="M44" i="6"/>
  <c r="L44" i="6"/>
  <c r="O43" i="6"/>
  <c r="N43" i="6"/>
  <c r="M43" i="6"/>
  <c r="L43" i="6"/>
  <c r="O42" i="6"/>
  <c r="N42" i="6"/>
  <c r="M42" i="6"/>
  <c r="L42" i="6"/>
  <c r="O41" i="6"/>
  <c r="N41" i="6"/>
  <c r="M41" i="6"/>
  <c r="L41" i="6"/>
  <c r="O40" i="6"/>
  <c r="N40" i="6"/>
  <c r="M40" i="6"/>
  <c r="L40" i="6"/>
  <c r="O39" i="6"/>
  <c r="N39" i="6"/>
  <c r="M39" i="6"/>
  <c r="L39" i="6"/>
  <c r="O38" i="6"/>
  <c r="N38" i="6"/>
  <c r="M38" i="6"/>
  <c r="L38" i="6"/>
  <c r="O37" i="6"/>
  <c r="N37" i="6"/>
  <c r="M37" i="6"/>
  <c r="L37" i="6"/>
  <c r="O36" i="6"/>
  <c r="N36" i="6"/>
  <c r="M36" i="6"/>
  <c r="L36" i="6"/>
  <c r="O35" i="6"/>
  <c r="N35" i="6"/>
  <c r="M35" i="6"/>
  <c r="L35" i="6"/>
  <c r="O34" i="6"/>
  <c r="N34" i="6"/>
  <c r="M34" i="6"/>
  <c r="L34" i="6"/>
  <c r="O33" i="6"/>
  <c r="N33" i="6"/>
  <c r="M33" i="6"/>
  <c r="L33" i="6"/>
  <c r="O32" i="6"/>
  <c r="N32" i="6"/>
  <c r="M32" i="6"/>
  <c r="L32" i="6"/>
  <c r="O31" i="6"/>
  <c r="N31" i="6"/>
  <c r="M31" i="6"/>
  <c r="L31" i="6"/>
  <c r="O30" i="6"/>
  <c r="N30" i="6"/>
  <c r="M30" i="6"/>
  <c r="L30" i="6"/>
  <c r="O29" i="6"/>
  <c r="N29" i="6"/>
  <c r="M29" i="6"/>
  <c r="L29" i="6"/>
  <c r="O28" i="6"/>
  <c r="N28" i="6"/>
  <c r="M28" i="6"/>
  <c r="L28" i="6"/>
  <c r="O27" i="6"/>
  <c r="N27" i="6"/>
  <c r="M27" i="6"/>
  <c r="L27" i="6"/>
  <c r="O26" i="6"/>
  <c r="N26" i="6"/>
  <c r="M26" i="6"/>
  <c r="L26" i="6"/>
  <c r="O25" i="6"/>
  <c r="N25" i="6"/>
  <c r="M25" i="6"/>
  <c r="L25" i="6"/>
  <c r="O24" i="6"/>
  <c r="N24" i="6"/>
  <c r="M24" i="6"/>
  <c r="L24" i="6"/>
  <c r="O23" i="6"/>
  <c r="N23" i="6"/>
  <c r="M23" i="6"/>
  <c r="L23" i="6"/>
  <c r="O22" i="6"/>
  <c r="N22" i="6"/>
  <c r="M22" i="6"/>
  <c r="L22" i="6"/>
  <c r="O21" i="6"/>
  <c r="N21" i="6"/>
  <c r="M21" i="6"/>
  <c r="L21" i="6"/>
  <c r="O20" i="6"/>
  <c r="N20" i="6"/>
  <c r="M20" i="6"/>
  <c r="L20" i="6"/>
  <c r="O19" i="6"/>
  <c r="N19" i="6"/>
  <c r="M19" i="6"/>
  <c r="L19" i="6"/>
  <c r="O18" i="6"/>
  <c r="N18" i="6"/>
  <c r="M18" i="6"/>
  <c r="L18" i="6"/>
  <c r="O17" i="6"/>
  <c r="N17" i="6"/>
  <c r="M17" i="6"/>
  <c r="L17" i="6"/>
  <c r="O16" i="6"/>
  <c r="N16" i="6"/>
  <c r="M16" i="6"/>
  <c r="L16" i="6"/>
  <c r="O15" i="6"/>
  <c r="N15" i="6"/>
  <c r="M15" i="6"/>
  <c r="L15" i="6"/>
  <c r="O14" i="6"/>
  <c r="N14" i="6"/>
  <c r="M14" i="6"/>
  <c r="L14" i="6"/>
  <c r="O13" i="6"/>
  <c r="N13" i="6"/>
  <c r="M13" i="6"/>
  <c r="L13" i="6"/>
  <c r="O12" i="6"/>
  <c r="N12" i="6"/>
  <c r="M12" i="6"/>
  <c r="L12" i="6"/>
  <c r="O11" i="6"/>
  <c r="N11" i="6"/>
  <c r="M11" i="6"/>
  <c r="L11" i="6"/>
  <c r="O10" i="6"/>
  <c r="N10" i="6"/>
  <c r="M10" i="6"/>
  <c r="L10" i="6"/>
  <c r="O9" i="6"/>
  <c r="N9" i="6"/>
  <c r="M9" i="6"/>
  <c r="L9" i="6"/>
  <c r="O8" i="6"/>
  <c r="N8" i="6"/>
  <c r="M8" i="6"/>
  <c r="L8" i="6"/>
  <c r="O7" i="6"/>
  <c r="N7" i="6"/>
  <c r="M7" i="6"/>
  <c r="L7" i="6"/>
  <c r="I346" i="5"/>
  <c r="I345" i="5"/>
  <c r="I344" i="5"/>
  <c r="I343" i="5"/>
  <c r="G342" i="5"/>
  <c r="E342" i="5"/>
  <c r="I342" i="5" s="1"/>
  <c r="G341" i="5"/>
  <c r="E341" i="5"/>
  <c r="I341" i="5" s="1"/>
  <c r="I340" i="5"/>
  <c r="I339" i="5"/>
  <c r="I338" i="5"/>
  <c r="I337" i="5"/>
  <c r="H336" i="5"/>
  <c r="I336" i="5" s="1"/>
  <c r="H335" i="5"/>
  <c r="I335" i="5" s="1"/>
  <c r="I333" i="5"/>
  <c r="I332" i="5"/>
  <c r="E331" i="5"/>
  <c r="I331" i="5" s="1"/>
  <c r="H330" i="5"/>
  <c r="E330" i="5"/>
  <c r="I330" i="5" s="1"/>
  <c r="H329" i="5"/>
  <c r="E329" i="5"/>
  <c r="I329" i="5" s="1"/>
  <c r="I328" i="5"/>
  <c r="H327" i="5"/>
  <c r="E327" i="5"/>
  <c r="I327" i="5" s="1"/>
  <c r="H326" i="5"/>
  <c r="E326" i="5"/>
  <c r="I326" i="5" s="1"/>
  <c r="H325" i="5"/>
  <c r="E325" i="5"/>
  <c r="I325" i="5" s="1"/>
  <c r="H323" i="5"/>
  <c r="I323" i="5" s="1"/>
  <c r="H322" i="5"/>
  <c r="E322" i="5"/>
  <c r="I322" i="5" s="1"/>
  <c r="H321" i="5"/>
  <c r="G321" i="5"/>
  <c r="I321" i="5" s="1"/>
  <c r="H320" i="5"/>
  <c r="I320" i="5" s="1"/>
  <c r="I318" i="5"/>
  <c r="H317" i="5"/>
  <c r="E317" i="5"/>
  <c r="I317" i="5" s="1"/>
  <c r="H316" i="5"/>
  <c r="I316" i="5" s="1"/>
  <c r="H315" i="5"/>
  <c r="E315" i="5"/>
  <c r="I315" i="5" s="1"/>
  <c r="H314" i="5"/>
  <c r="E314" i="5"/>
  <c r="I314" i="5" s="1"/>
  <c r="H313" i="5"/>
  <c r="E313" i="5"/>
  <c r="I313" i="5" s="1"/>
  <c r="H311" i="5"/>
  <c r="I311" i="5" s="1"/>
  <c r="H310" i="5"/>
  <c r="I310" i="5" s="1"/>
  <c r="I309" i="5"/>
  <c r="H308" i="5"/>
  <c r="I308" i="5" s="1"/>
  <c r="H307" i="5"/>
  <c r="E307" i="5"/>
  <c r="I307" i="5" s="1"/>
  <c r="H306" i="5"/>
  <c r="E306" i="5"/>
  <c r="I306" i="5" s="1"/>
  <c r="H305" i="5"/>
  <c r="E305" i="5"/>
  <c r="I305" i="5" s="1"/>
  <c r="H304" i="5"/>
  <c r="E304" i="5"/>
  <c r="I304" i="5" s="1"/>
  <c r="H303" i="5"/>
  <c r="E303" i="5"/>
  <c r="I303" i="5" s="1"/>
  <c r="H302" i="5"/>
  <c r="E302" i="5"/>
  <c r="I302" i="5" s="1"/>
  <c r="H301" i="5"/>
  <c r="E301" i="5"/>
  <c r="I301" i="5" s="1"/>
  <c r="H300" i="5"/>
  <c r="E300" i="5"/>
  <c r="I300" i="5" s="1"/>
  <c r="H299" i="5"/>
  <c r="E299" i="5"/>
  <c r="I299" i="5" s="1"/>
  <c r="H298" i="5"/>
  <c r="E298" i="5"/>
  <c r="I298" i="5" s="1"/>
  <c r="H297" i="5"/>
  <c r="E297" i="5"/>
  <c r="I297" i="5" s="1"/>
  <c r="H296" i="5"/>
  <c r="E296" i="5"/>
  <c r="I296" i="5" s="1"/>
  <c r="H295" i="5"/>
  <c r="E295" i="5"/>
  <c r="I295" i="5" s="1"/>
  <c r="H294" i="5"/>
  <c r="E294" i="5"/>
  <c r="I294" i="5" s="1"/>
  <c r="H293" i="5"/>
  <c r="E293" i="5"/>
  <c r="I293" i="5" s="1"/>
  <c r="H292" i="5"/>
  <c r="E292" i="5"/>
  <c r="I292" i="5" s="1"/>
  <c r="H291" i="5"/>
  <c r="E291" i="5"/>
  <c r="I291" i="5" s="1"/>
  <c r="H290" i="5"/>
  <c r="E290" i="5"/>
  <c r="I290" i="5" s="1"/>
  <c r="H289" i="5"/>
  <c r="E289" i="5"/>
  <c r="I289" i="5" s="1"/>
  <c r="H288" i="5"/>
  <c r="E288" i="5"/>
  <c r="I288" i="5" s="1"/>
  <c r="H287" i="5"/>
  <c r="E287" i="5"/>
  <c r="I287" i="5" s="1"/>
  <c r="H286" i="5"/>
  <c r="E286" i="5"/>
  <c r="I286" i="5" s="1"/>
  <c r="H285" i="5"/>
  <c r="E285" i="5"/>
  <c r="I285" i="5" s="1"/>
  <c r="G283" i="5"/>
  <c r="E283" i="5"/>
  <c r="I283" i="5" s="1"/>
  <c r="E282" i="5"/>
  <c r="I282" i="5" s="1"/>
  <c r="H281" i="5"/>
  <c r="G281" i="5"/>
  <c r="E281" i="5"/>
  <c r="I281" i="5" s="1"/>
  <c r="H280" i="5"/>
  <c r="G280" i="5"/>
  <c r="E280" i="5"/>
  <c r="I280" i="5" s="1"/>
  <c r="H279" i="5"/>
  <c r="G279" i="5"/>
  <c r="I279" i="5" s="1"/>
  <c r="E279" i="5"/>
  <c r="H278" i="5"/>
  <c r="G278" i="5"/>
  <c r="E278" i="5"/>
  <c r="I278" i="5" s="1"/>
  <c r="H277" i="5"/>
  <c r="G277" i="5"/>
  <c r="E277" i="5"/>
  <c r="I277" i="5" s="1"/>
  <c r="I275" i="5"/>
  <c r="I274" i="5"/>
  <c r="H273" i="5"/>
  <c r="I273" i="5" s="1"/>
  <c r="I347" i="5" s="1"/>
  <c r="I272" i="5"/>
  <c r="I271" i="5"/>
  <c r="I259" i="5"/>
  <c r="I258" i="5"/>
  <c r="I257" i="5"/>
  <c r="I256" i="5"/>
  <c r="G255" i="5"/>
  <c r="E255" i="5"/>
  <c r="I255" i="5" s="1"/>
  <c r="G254" i="5"/>
  <c r="E254" i="5"/>
  <c r="I254" i="5" s="1"/>
  <c r="I253" i="5"/>
  <c r="I252" i="5"/>
  <c r="I251" i="5"/>
  <c r="I250" i="5"/>
  <c r="H249" i="5"/>
  <c r="I249" i="5" s="1"/>
  <c r="H248" i="5"/>
  <c r="I248" i="5" s="1"/>
  <c r="I246" i="5"/>
  <c r="I245" i="5"/>
  <c r="E244" i="5"/>
  <c r="I244" i="5" s="1"/>
  <c r="H243" i="5"/>
  <c r="E243" i="5"/>
  <c r="I243" i="5" s="1"/>
  <c r="H242" i="5"/>
  <c r="E242" i="5"/>
  <c r="I242" i="5" s="1"/>
  <c r="I241" i="5"/>
  <c r="H240" i="5"/>
  <c r="E240" i="5"/>
  <c r="I240" i="5" s="1"/>
  <c r="H239" i="5"/>
  <c r="E239" i="5"/>
  <c r="I239" i="5" s="1"/>
  <c r="H238" i="5"/>
  <c r="E238" i="5"/>
  <c r="I238" i="5" s="1"/>
  <c r="I236" i="5"/>
  <c r="H236" i="5"/>
  <c r="H235" i="5"/>
  <c r="E235" i="5"/>
  <c r="I235" i="5" s="1"/>
  <c r="H234" i="5"/>
  <c r="G234" i="5"/>
  <c r="I234" i="5" s="1"/>
  <c r="H233" i="5"/>
  <c r="I233" i="5" s="1"/>
  <c r="G232" i="5"/>
  <c r="I232" i="5" s="1"/>
  <c r="I231" i="5"/>
  <c r="H230" i="5"/>
  <c r="E230" i="5"/>
  <c r="I230" i="5" s="1"/>
  <c r="H229" i="5"/>
  <c r="I229" i="5" s="1"/>
  <c r="H228" i="5"/>
  <c r="E228" i="5"/>
  <c r="I228" i="5" s="1"/>
  <c r="H227" i="5"/>
  <c r="E227" i="5"/>
  <c r="I227" i="5" s="1"/>
  <c r="H226" i="5"/>
  <c r="E226" i="5"/>
  <c r="I226" i="5" s="1"/>
  <c r="H224" i="5"/>
  <c r="I224" i="5" s="1"/>
  <c r="H223" i="5"/>
  <c r="I223" i="5" s="1"/>
  <c r="I222" i="5"/>
  <c r="H221" i="5"/>
  <c r="I221" i="5" s="1"/>
  <c r="H220" i="5"/>
  <c r="E220" i="5"/>
  <c r="I220" i="5" s="1"/>
  <c r="H219" i="5"/>
  <c r="E219" i="5"/>
  <c r="I219" i="5" s="1"/>
  <c r="H218" i="5"/>
  <c r="E218" i="5"/>
  <c r="I218" i="5" s="1"/>
  <c r="H217" i="5"/>
  <c r="E217" i="5"/>
  <c r="I217" i="5" s="1"/>
  <c r="H216" i="5"/>
  <c r="E216" i="5"/>
  <c r="I216" i="5" s="1"/>
  <c r="H215" i="5"/>
  <c r="E215" i="5"/>
  <c r="I215" i="5" s="1"/>
  <c r="H214" i="5"/>
  <c r="E214" i="5"/>
  <c r="I214" i="5" s="1"/>
  <c r="H213" i="5"/>
  <c r="E213" i="5"/>
  <c r="I213" i="5" s="1"/>
  <c r="H212" i="5"/>
  <c r="E212" i="5"/>
  <c r="I212" i="5" s="1"/>
  <c r="H211" i="5"/>
  <c r="E211" i="5"/>
  <c r="I211" i="5" s="1"/>
  <c r="H210" i="5"/>
  <c r="E210" i="5"/>
  <c r="I210" i="5" s="1"/>
  <c r="H209" i="5"/>
  <c r="E209" i="5"/>
  <c r="I209" i="5" s="1"/>
  <c r="H208" i="5"/>
  <c r="E208" i="5"/>
  <c r="I208" i="5" s="1"/>
  <c r="H207" i="5"/>
  <c r="E207" i="5"/>
  <c r="I207" i="5" s="1"/>
  <c r="H206" i="5"/>
  <c r="E206" i="5"/>
  <c r="I206" i="5" s="1"/>
  <c r="H205" i="5"/>
  <c r="E205" i="5"/>
  <c r="I205" i="5" s="1"/>
  <c r="H204" i="5"/>
  <c r="E204" i="5"/>
  <c r="I204" i="5" s="1"/>
  <c r="H203" i="5"/>
  <c r="E203" i="5"/>
  <c r="I203" i="5" s="1"/>
  <c r="H202" i="5"/>
  <c r="E202" i="5"/>
  <c r="I202" i="5" s="1"/>
  <c r="H201" i="5"/>
  <c r="E201" i="5"/>
  <c r="I201" i="5" s="1"/>
  <c r="H200" i="5"/>
  <c r="E200" i="5"/>
  <c r="I200" i="5" s="1"/>
  <c r="H199" i="5"/>
  <c r="E199" i="5"/>
  <c r="I199" i="5" s="1"/>
  <c r="H198" i="5"/>
  <c r="E198" i="5"/>
  <c r="I198" i="5" s="1"/>
  <c r="G196" i="5"/>
  <c r="H194" i="5"/>
  <c r="G194" i="5"/>
  <c r="E194" i="5"/>
  <c r="I194" i="5" s="1"/>
  <c r="H193" i="5"/>
  <c r="G193" i="5"/>
  <c r="H192" i="5"/>
  <c r="G192" i="5"/>
  <c r="E192" i="5"/>
  <c r="I192" i="5" s="1"/>
  <c r="H191" i="5"/>
  <c r="G191" i="5"/>
  <c r="E191" i="5"/>
  <c r="I191" i="5" s="1"/>
  <c r="H190" i="5"/>
  <c r="G190" i="5"/>
  <c r="E190" i="5"/>
  <c r="I188" i="5"/>
  <c r="I187" i="5"/>
  <c r="I186" i="5"/>
  <c r="H186" i="5"/>
  <c r="I185" i="5"/>
  <c r="I184" i="5"/>
  <c r="I172" i="5"/>
  <c r="I171" i="5"/>
  <c r="I170" i="5"/>
  <c r="I169" i="5"/>
  <c r="G168" i="5"/>
  <c r="E168" i="5"/>
  <c r="I168" i="5" s="1"/>
  <c r="G167" i="5"/>
  <c r="E167" i="5"/>
  <c r="I167" i="5" s="1"/>
  <c r="I166" i="5"/>
  <c r="I165" i="5"/>
  <c r="I164" i="5"/>
  <c r="I163" i="5"/>
  <c r="H162" i="5"/>
  <c r="I162" i="5" s="1"/>
  <c r="H161" i="5"/>
  <c r="I161" i="5" s="1"/>
  <c r="I159" i="5"/>
  <c r="I158" i="5"/>
  <c r="E157" i="5"/>
  <c r="I157" i="5" s="1"/>
  <c r="H156" i="5"/>
  <c r="E156" i="5"/>
  <c r="I156" i="5" s="1"/>
  <c r="I155" i="5"/>
  <c r="H155" i="5"/>
  <c r="E155" i="5"/>
  <c r="I154" i="5"/>
  <c r="H153" i="5"/>
  <c r="E153" i="5"/>
  <c r="I153" i="5" s="1"/>
  <c r="H152" i="5"/>
  <c r="E152" i="5"/>
  <c r="I152" i="5" s="1"/>
  <c r="H151" i="5"/>
  <c r="E151" i="5"/>
  <c r="I151" i="5" s="1"/>
  <c r="H149" i="5"/>
  <c r="I149" i="5" s="1"/>
  <c r="H148" i="5"/>
  <c r="E148" i="5"/>
  <c r="I148" i="5" s="1"/>
  <c r="H147" i="5"/>
  <c r="G147" i="5"/>
  <c r="I147" i="5" s="1"/>
  <c r="H146" i="5"/>
  <c r="I146" i="5" s="1"/>
  <c r="G145" i="5"/>
  <c r="I145" i="5" s="1"/>
  <c r="I144" i="5"/>
  <c r="H143" i="5"/>
  <c r="E143" i="5"/>
  <c r="I143" i="5" s="1"/>
  <c r="H142" i="5"/>
  <c r="I142" i="5" s="1"/>
  <c r="H141" i="5"/>
  <c r="E141" i="5"/>
  <c r="I141" i="5" s="1"/>
  <c r="H140" i="5"/>
  <c r="E140" i="5"/>
  <c r="I140" i="5" s="1"/>
  <c r="H139" i="5"/>
  <c r="E139" i="5"/>
  <c r="I139" i="5" s="1"/>
  <c r="H137" i="5"/>
  <c r="I137" i="5" s="1"/>
  <c r="H136" i="5"/>
  <c r="I136" i="5" s="1"/>
  <c r="I135" i="5"/>
  <c r="H134" i="5"/>
  <c r="I134" i="5" s="1"/>
  <c r="H133" i="5"/>
  <c r="E133" i="5"/>
  <c r="I133" i="5" s="1"/>
  <c r="H132" i="5"/>
  <c r="E132" i="5"/>
  <c r="I132" i="5" s="1"/>
  <c r="H131" i="5"/>
  <c r="E131" i="5"/>
  <c r="I131" i="5" s="1"/>
  <c r="H130" i="5"/>
  <c r="E130" i="5"/>
  <c r="I130" i="5" s="1"/>
  <c r="H129" i="5"/>
  <c r="E129" i="5"/>
  <c r="I129" i="5" s="1"/>
  <c r="H128" i="5"/>
  <c r="E128" i="5"/>
  <c r="I128" i="5" s="1"/>
  <c r="H127" i="5"/>
  <c r="E127" i="5"/>
  <c r="I127" i="5" s="1"/>
  <c r="H126" i="5"/>
  <c r="E126" i="5"/>
  <c r="I126" i="5" s="1"/>
  <c r="H125" i="5"/>
  <c r="E125" i="5"/>
  <c r="I125" i="5" s="1"/>
  <c r="H124" i="5"/>
  <c r="E124" i="5"/>
  <c r="I124" i="5" s="1"/>
  <c r="H123" i="5"/>
  <c r="E123" i="5"/>
  <c r="I123" i="5" s="1"/>
  <c r="H122" i="5"/>
  <c r="E122" i="5"/>
  <c r="I122" i="5" s="1"/>
  <c r="H121" i="5"/>
  <c r="E121" i="5"/>
  <c r="I121" i="5" s="1"/>
  <c r="H120" i="5"/>
  <c r="E120" i="5"/>
  <c r="I120" i="5" s="1"/>
  <c r="H119" i="5"/>
  <c r="E119" i="5"/>
  <c r="I119" i="5" s="1"/>
  <c r="H118" i="5"/>
  <c r="E118" i="5"/>
  <c r="I118" i="5" s="1"/>
  <c r="H117" i="5"/>
  <c r="E117" i="5"/>
  <c r="I117" i="5" s="1"/>
  <c r="H116" i="5"/>
  <c r="E116" i="5"/>
  <c r="I116" i="5" s="1"/>
  <c r="H115" i="5"/>
  <c r="E115" i="5"/>
  <c r="I115" i="5" s="1"/>
  <c r="H114" i="5"/>
  <c r="E114" i="5"/>
  <c r="I114" i="5" s="1"/>
  <c r="H113" i="5"/>
  <c r="E113" i="5"/>
  <c r="I113" i="5" s="1"/>
  <c r="H112" i="5"/>
  <c r="E112" i="5"/>
  <c r="I112" i="5" s="1"/>
  <c r="H111" i="5"/>
  <c r="E111" i="5"/>
  <c r="I111" i="5" s="1"/>
  <c r="G109" i="5"/>
  <c r="H107" i="5"/>
  <c r="G107" i="5"/>
  <c r="E107" i="5"/>
  <c r="I107" i="5" s="1"/>
  <c r="H106" i="5"/>
  <c r="G106" i="5"/>
  <c r="H105" i="5"/>
  <c r="G105" i="5"/>
  <c r="E105" i="5"/>
  <c r="I105" i="5" s="1"/>
  <c r="H104" i="5"/>
  <c r="G104" i="5"/>
  <c r="E104" i="5"/>
  <c r="I104" i="5" s="1"/>
  <c r="H103" i="5"/>
  <c r="G103" i="5"/>
  <c r="E103" i="5"/>
  <c r="I101" i="5"/>
  <c r="I100" i="5"/>
  <c r="H99" i="5"/>
  <c r="I99" i="5" s="1"/>
  <c r="I98" i="5"/>
  <c r="I97" i="5"/>
  <c r="I85" i="5"/>
  <c r="I84" i="5"/>
  <c r="I83" i="5"/>
  <c r="I82" i="5"/>
  <c r="G81" i="5"/>
  <c r="E81" i="5"/>
  <c r="I81" i="5" s="1"/>
  <c r="G80" i="5"/>
  <c r="E80" i="5"/>
  <c r="I80" i="5" s="1"/>
  <c r="I79" i="5"/>
  <c r="I78" i="5"/>
  <c r="I77" i="5"/>
  <c r="I76" i="5"/>
  <c r="H75" i="5"/>
  <c r="I75" i="5" s="1"/>
  <c r="H74" i="5"/>
  <c r="I74" i="5" s="1"/>
  <c r="I72" i="5"/>
  <c r="I71" i="5"/>
  <c r="E70" i="5"/>
  <c r="I70" i="5" s="1"/>
  <c r="H69" i="5"/>
  <c r="E69" i="5"/>
  <c r="I69" i="5" s="1"/>
  <c r="H68" i="5"/>
  <c r="E68" i="5"/>
  <c r="I68" i="5" s="1"/>
  <c r="I67" i="5"/>
  <c r="H66" i="5"/>
  <c r="E66" i="5"/>
  <c r="I66" i="5" s="1"/>
  <c r="H65" i="5"/>
  <c r="E65" i="5"/>
  <c r="I65" i="5" s="1"/>
  <c r="H64" i="5"/>
  <c r="E64" i="5"/>
  <c r="I64" i="5" s="1"/>
  <c r="H62" i="5"/>
  <c r="I62" i="5" s="1"/>
  <c r="H61" i="5"/>
  <c r="E61" i="5"/>
  <c r="I61" i="5" s="1"/>
  <c r="H60" i="5"/>
  <c r="G60" i="5"/>
  <c r="I60" i="5" s="1"/>
  <c r="H59" i="5"/>
  <c r="I59" i="5" s="1"/>
  <c r="G58" i="5"/>
  <c r="I58" i="5" s="1"/>
  <c r="I57" i="5"/>
  <c r="H56" i="5"/>
  <c r="E56" i="5"/>
  <c r="I56" i="5" s="1"/>
  <c r="I55" i="5"/>
  <c r="H55" i="5"/>
  <c r="H54" i="5"/>
  <c r="E54" i="5"/>
  <c r="I54" i="5" s="1"/>
  <c r="I53" i="5"/>
  <c r="H53" i="5"/>
  <c r="E53" i="5"/>
  <c r="H52" i="5"/>
  <c r="E52" i="5"/>
  <c r="I52" i="5" s="1"/>
  <c r="H50" i="5"/>
  <c r="I50" i="5" s="1"/>
  <c r="I49" i="5"/>
  <c r="H49" i="5"/>
  <c r="I48" i="5"/>
  <c r="H47" i="5"/>
  <c r="I47" i="5" s="1"/>
  <c r="I46" i="5"/>
  <c r="H46" i="5"/>
  <c r="E46" i="5"/>
  <c r="H45" i="5"/>
  <c r="E45" i="5"/>
  <c r="I45" i="5" s="1"/>
  <c r="H44" i="5"/>
  <c r="E44" i="5"/>
  <c r="I44" i="5" s="1"/>
  <c r="H43" i="5"/>
  <c r="E43" i="5"/>
  <c r="I43" i="5" s="1"/>
  <c r="H42" i="5"/>
  <c r="E42" i="5"/>
  <c r="I42" i="5" s="1"/>
  <c r="H41" i="5"/>
  <c r="E41" i="5"/>
  <c r="I41" i="5" s="1"/>
  <c r="H40" i="5"/>
  <c r="E40" i="5"/>
  <c r="I40" i="5" s="1"/>
  <c r="H39" i="5"/>
  <c r="E39" i="5"/>
  <c r="I39" i="5" s="1"/>
  <c r="H38" i="5"/>
  <c r="E38" i="5"/>
  <c r="I38" i="5" s="1"/>
  <c r="H37" i="5"/>
  <c r="E37" i="5"/>
  <c r="I37" i="5" s="1"/>
  <c r="H36" i="5"/>
  <c r="E36" i="5"/>
  <c r="I36" i="5" s="1"/>
  <c r="H35" i="5"/>
  <c r="E35" i="5"/>
  <c r="I35" i="5" s="1"/>
  <c r="H34" i="5"/>
  <c r="E34" i="5"/>
  <c r="I34" i="5" s="1"/>
  <c r="H33" i="5"/>
  <c r="E33" i="5"/>
  <c r="I33" i="5" s="1"/>
  <c r="H32" i="5"/>
  <c r="E32" i="5"/>
  <c r="I32" i="5" s="1"/>
  <c r="H31" i="5"/>
  <c r="E31" i="5"/>
  <c r="I31" i="5" s="1"/>
  <c r="H30" i="5"/>
  <c r="E30" i="5"/>
  <c r="I30" i="5" s="1"/>
  <c r="H29" i="5"/>
  <c r="E29" i="5"/>
  <c r="I29" i="5" s="1"/>
  <c r="H28" i="5"/>
  <c r="E28" i="5"/>
  <c r="I28" i="5" s="1"/>
  <c r="H27" i="5"/>
  <c r="E27" i="5"/>
  <c r="I27" i="5" s="1"/>
  <c r="H26" i="5"/>
  <c r="E26" i="5"/>
  <c r="I26" i="5" s="1"/>
  <c r="H25" i="5"/>
  <c r="E25" i="5"/>
  <c r="I25" i="5" s="1"/>
  <c r="H24" i="5"/>
  <c r="E24" i="5"/>
  <c r="I24" i="5" s="1"/>
  <c r="G22" i="5"/>
  <c r="E22" i="5"/>
  <c r="I22" i="5" s="1"/>
  <c r="E21" i="5"/>
  <c r="I21" i="5" s="1"/>
  <c r="H20" i="5"/>
  <c r="I20" i="5" s="1"/>
  <c r="G20" i="5"/>
  <c r="E20" i="5"/>
  <c r="H19" i="5"/>
  <c r="G19" i="5"/>
  <c r="H18" i="5"/>
  <c r="G18" i="5"/>
  <c r="E18" i="5"/>
  <c r="I18" i="5" s="1"/>
  <c r="H17" i="5"/>
  <c r="G17" i="5"/>
  <c r="E17" i="5"/>
  <c r="I17" i="5" s="1"/>
  <c r="H16" i="5"/>
  <c r="G16" i="5"/>
  <c r="E16" i="5"/>
  <c r="I14" i="5"/>
  <c r="I13" i="5"/>
  <c r="H12" i="5"/>
  <c r="I12" i="5" s="1"/>
  <c r="I11" i="5"/>
  <c r="I10" i="5"/>
  <c r="I346" i="4"/>
  <c r="I345" i="4"/>
  <c r="I344" i="4"/>
  <c r="I343" i="4"/>
  <c r="G342" i="4"/>
  <c r="E342" i="4"/>
  <c r="I342" i="4" s="1"/>
  <c r="G341" i="4"/>
  <c r="E341" i="4"/>
  <c r="I341" i="4" s="1"/>
  <c r="I340" i="4"/>
  <c r="I339" i="4"/>
  <c r="I338" i="4"/>
  <c r="I337" i="4"/>
  <c r="H336" i="4"/>
  <c r="I336" i="4" s="1"/>
  <c r="H335" i="4"/>
  <c r="I335" i="4" s="1"/>
  <c r="I333" i="4"/>
  <c r="I332" i="4"/>
  <c r="E331" i="4"/>
  <c r="I331" i="4" s="1"/>
  <c r="H330" i="4"/>
  <c r="E330" i="4"/>
  <c r="I330" i="4" s="1"/>
  <c r="H329" i="4"/>
  <c r="E329" i="4"/>
  <c r="I329" i="4" s="1"/>
  <c r="I328" i="4"/>
  <c r="H327" i="4"/>
  <c r="E327" i="4"/>
  <c r="I327" i="4" s="1"/>
  <c r="H326" i="4"/>
  <c r="E326" i="4"/>
  <c r="I326" i="4" s="1"/>
  <c r="H325" i="4"/>
  <c r="E325" i="4"/>
  <c r="I325" i="4" s="1"/>
  <c r="H323" i="4"/>
  <c r="I323" i="4" s="1"/>
  <c r="H322" i="4"/>
  <c r="E322" i="4"/>
  <c r="I322" i="4" s="1"/>
  <c r="H321" i="4"/>
  <c r="G321" i="4"/>
  <c r="I321" i="4" s="1"/>
  <c r="H320" i="4"/>
  <c r="I320" i="4" s="1"/>
  <c r="G319" i="4"/>
  <c r="I319" i="4" s="1"/>
  <c r="I318" i="4"/>
  <c r="H317" i="4"/>
  <c r="E317" i="4"/>
  <c r="I317" i="4" s="1"/>
  <c r="H316" i="4"/>
  <c r="I316" i="4" s="1"/>
  <c r="H315" i="4"/>
  <c r="E315" i="4"/>
  <c r="I315" i="4" s="1"/>
  <c r="H314" i="4"/>
  <c r="E314" i="4"/>
  <c r="I314" i="4" s="1"/>
  <c r="H313" i="4"/>
  <c r="E313" i="4"/>
  <c r="I313" i="4" s="1"/>
  <c r="H311" i="4"/>
  <c r="I311" i="4" s="1"/>
  <c r="H310" i="4"/>
  <c r="I310" i="4" s="1"/>
  <c r="I309" i="4"/>
  <c r="H308" i="4"/>
  <c r="I308" i="4" s="1"/>
  <c r="H307" i="4"/>
  <c r="E307" i="4"/>
  <c r="I307" i="4" s="1"/>
  <c r="H306" i="4"/>
  <c r="E306" i="4"/>
  <c r="I306" i="4" s="1"/>
  <c r="H305" i="4"/>
  <c r="E305" i="4"/>
  <c r="I305" i="4" s="1"/>
  <c r="H304" i="4"/>
  <c r="E304" i="4"/>
  <c r="I304" i="4" s="1"/>
  <c r="H303" i="4"/>
  <c r="E303" i="4"/>
  <c r="I303" i="4" s="1"/>
  <c r="H302" i="4"/>
  <c r="E302" i="4"/>
  <c r="I302" i="4" s="1"/>
  <c r="H301" i="4"/>
  <c r="E301" i="4"/>
  <c r="I301" i="4" s="1"/>
  <c r="H300" i="4"/>
  <c r="E300" i="4"/>
  <c r="I300" i="4" s="1"/>
  <c r="H299" i="4"/>
  <c r="E299" i="4"/>
  <c r="I299" i="4" s="1"/>
  <c r="H298" i="4"/>
  <c r="E298" i="4"/>
  <c r="I298" i="4" s="1"/>
  <c r="H297" i="4"/>
  <c r="E297" i="4"/>
  <c r="I297" i="4" s="1"/>
  <c r="H296" i="4"/>
  <c r="E296" i="4"/>
  <c r="I296" i="4" s="1"/>
  <c r="H295" i="4"/>
  <c r="E295" i="4"/>
  <c r="I295" i="4" s="1"/>
  <c r="H294" i="4"/>
  <c r="E294" i="4"/>
  <c r="I294" i="4" s="1"/>
  <c r="H293" i="4"/>
  <c r="E293" i="4"/>
  <c r="I293" i="4" s="1"/>
  <c r="H292" i="4"/>
  <c r="E292" i="4"/>
  <c r="I292" i="4" s="1"/>
  <c r="H291" i="4"/>
  <c r="E291" i="4"/>
  <c r="I291" i="4" s="1"/>
  <c r="H290" i="4"/>
  <c r="E290" i="4"/>
  <c r="I290" i="4" s="1"/>
  <c r="H289" i="4"/>
  <c r="E289" i="4"/>
  <c r="I289" i="4" s="1"/>
  <c r="H288" i="4"/>
  <c r="E288" i="4"/>
  <c r="I288" i="4" s="1"/>
  <c r="H287" i="4"/>
  <c r="E287" i="4"/>
  <c r="I287" i="4" s="1"/>
  <c r="H286" i="4"/>
  <c r="E286" i="4"/>
  <c r="I286" i="4" s="1"/>
  <c r="H285" i="4"/>
  <c r="E285" i="4"/>
  <c r="I285" i="4" s="1"/>
  <c r="G283" i="4"/>
  <c r="I281" i="4"/>
  <c r="H281" i="4"/>
  <c r="G281" i="4"/>
  <c r="E281" i="4"/>
  <c r="H280" i="4"/>
  <c r="G280" i="4"/>
  <c r="H279" i="4"/>
  <c r="G279" i="4"/>
  <c r="E279" i="4"/>
  <c r="I279" i="4" s="1"/>
  <c r="H278" i="4"/>
  <c r="G278" i="4"/>
  <c r="E278" i="4"/>
  <c r="I278" i="4" s="1"/>
  <c r="H277" i="4"/>
  <c r="G277" i="4"/>
  <c r="E277" i="4"/>
  <c r="I275" i="4"/>
  <c r="I274" i="4"/>
  <c r="H273" i="4"/>
  <c r="I273" i="4" s="1"/>
  <c r="I272" i="4"/>
  <c r="I271" i="4"/>
  <c r="I259" i="4"/>
  <c r="I258" i="4"/>
  <c r="I257" i="4"/>
  <c r="I256" i="4"/>
  <c r="G255" i="4"/>
  <c r="E255" i="4"/>
  <c r="I255" i="4" s="1"/>
  <c r="G254" i="4"/>
  <c r="E254" i="4"/>
  <c r="I254" i="4" s="1"/>
  <c r="I253" i="4"/>
  <c r="I252" i="4"/>
  <c r="I251" i="4"/>
  <c r="I250" i="4"/>
  <c r="H249" i="4"/>
  <c r="I249" i="4" s="1"/>
  <c r="I248" i="4"/>
  <c r="H248" i="4"/>
  <c r="I246" i="4"/>
  <c r="I245" i="4"/>
  <c r="E244" i="4"/>
  <c r="I244" i="4" s="1"/>
  <c r="H243" i="4"/>
  <c r="E243" i="4"/>
  <c r="I243" i="4" s="1"/>
  <c r="H242" i="4"/>
  <c r="E242" i="4"/>
  <c r="I242" i="4" s="1"/>
  <c r="I241" i="4"/>
  <c r="H240" i="4"/>
  <c r="E240" i="4"/>
  <c r="I240" i="4" s="1"/>
  <c r="H239" i="4"/>
  <c r="E239" i="4"/>
  <c r="I239" i="4" s="1"/>
  <c r="H238" i="4"/>
  <c r="E238" i="4"/>
  <c r="I238" i="4" s="1"/>
  <c r="H236" i="4"/>
  <c r="I236" i="4" s="1"/>
  <c r="H235" i="4"/>
  <c r="E235" i="4"/>
  <c r="I235" i="4" s="1"/>
  <c r="H234" i="4"/>
  <c r="G234" i="4"/>
  <c r="I234" i="4" s="1"/>
  <c r="H233" i="4"/>
  <c r="I233" i="4" s="1"/>
  <c r="G232" i="4"/>
  <c r="I232" i="4" s="1"/>
  <c r="I231" i="4"/>
  <c r="H230" i="4"/>
  <c r="E230" i="4"/>
  <c r="I230" i="4" s="1"/>
  <c r="H229" i="4"/>
  <c r="I229" i="4" s="1"/>
  <c r="I228" i="4"/>
  <c r="H228" i="4"/>
  <c r="E228" i="4"/>
  <c r="I227" i="4"/>
  <c r="H227" i="4"/>
  <c r="E227" i="4"/>
  <c r="H226" i="4"/>
  <c r="E226" i="4"/>
  <c r="I226" i="4" s="1"/>
  <c r="H224" i="4"/>
  <c r="I224" i="4" s="1"/>
  <c r="H223" i="4"/>
  <c r="I223" i="4" s="1"/>
  <c r="I222" i="4"/>
  <c r="H221" i="4"/>
  <c r="I221" i="4" s="1"/>
  <c r="H220" i="4"/>
  <c r="E220" i="4"/>
  <c r="I220" i="4" s="1"/>
  <c r="H219" i="4"/>
  <c r="E219" i="4"/>
  <c r="I219" i="4" s="1"/>
  <c r="H218" i="4"/>
  <c r="E218" i="4"/>
  <c r="I218" i="4" s="1"/>
  <c r="H217" i="4"/>
  <c r="E217" i="4"/>
  <c r="I217" i="4" s="1"/>
  <c r="H216" i="4"/>
  <c r="E216" i="4"/>
  <c r="I216" i="4" s="1"/>
  <c r="H215" i="4"/>
  <c r="E215" i="4"/>
  <c r="I215" i="4" s="1"/>
  <c r="H214" i="4"/>
  <c r="I214" i="4" s="1"/>
  <c r="E214" i="4"/>
  <c r="H213" i="4"/>
  <c r="E213" i="4"/>
  <c r="I213" i="4" s="1"/>
  <c r="H212" i="4"/>
  <c r="E212" i="4"/>
  <c r="I212" i="4" s="1"/>
  <c r="H211" i="4"/>
  <c r="E211" i="4"/>
  <c r="I211" i="4" s="1"/>
  <c r="H210" i="4"/>
  <c r="E210" i="4"/>
  <c r="I210" i="4" s="1"/>
  <c r="H209" i="4"/>
  <c r="E209" i="4"/>
  <c r="I209" i="4" s="1"/>
  <c r="H208" i="4"/>
  <c r="E208" i="4"/>
  <c r="I208" i="4" s="1"/>
  <c r="H207" i="4"/>
  <c r="E207" i="4"/>
  <c r="I207" i="4" s="1"/>
  <c r="H206" i="4"/>
  <c r="E206" i="4"/>
  <c r="I206" i="4" s="1"/>
  <c r="H205" i="4"/>
  <c r="E205" i="4"/>
  <c r="I205" i="4" s="1"/>
  <c r="H204" i="4"/>
  <c r="E204" i="4"/>
  <c r="I204" i="4" s="1"/>
  <c r="H203" i="4"/>
  <c r="E203" i="4"/>
  <c r="I203" i="4" s="1"/>
  <c r="H202" i="4"/>
  <c r="E202" i="4"/>
  <c r="I202" i="4" s="1"/>
  <c r="H201" i="4"/>
  <c r="E201" i="4"/>
  <c r="I201" i="4" s="1"/>
  <c r="H200" i="4"/>
  <c r="E200" i="4"/>
  <c r="I200" i="4" s="1"/>
  <c r="H199" i="4"/>
  <c r="E199" i="4"/>
  <c r="I199" i="4" s="1"/>
  <c r="H198" i="4"/>
  <c r="E198" i="4"/>
  <c r="I198" i="4" s="1"/>
  <c r="G196" i="4"/>
  <c r="H194" i="4"/>
  <c r="G194" i="4"/>
  <c r="E194" i="4"/>
  <c r="I194" i="4" s="1"/>
  <c r="H193" i="4"/>
  <c r="G193" i="4"/>
  <c r="H192" i="4"/>
  <c r="G192" i="4"/>
  <c r="E192" i="4"/>
  <c r="I192" i="4" s="1"/>
  <c r="H191" i="4"/>
  <c r="G191" i="4"/>
  <c r="E191" i="4"/>
  <c r="I191" i="4" s="1"/>
  <c r="H190" i="4"/>
  <c r="G190" i="4"/>
  <c r="E190" i="4"/>
  <c r="I188" i="4"/>
  <c r="I187" i="4"/>
  <c r="H186" i="4"/>
  <c r="I186" i="4" s="1"/>
  <c r="I185" i="4"/>
  <c r="I184" i="4"/>
  <c r="I172" i="4"/>
  <c r="I171" i="4"/>
  <c r="I170" i="4"/>
  <c r="I169" i="4"/>
  <c r="G168" i="4"/>
  <c r="E168" i="4"/>
  <c r="I168" i="4" s="1"/>
  <c r="G167" i="4"/>
  <c r="E167" i="4"/>
  <c r="I167" i="4" s="1"/>
  <c r="I166" i="4"/>
  <c r="I165" i="4"/>
  <c r="I164" i="4"/>
  <c r="I163" i="4"/>
  <c r="I162" i="4"/>
  <c r="H162" i="4"/>
  <c r="H161" i="4"/>
  <c r="I161" i="4" s="1"/>
  <c r="I159" i="4"/>
  <c r="I158" i="4"/>
  <c r="E157" i="4"/>
  <c r="I157" i="4" s="1"/>
  <c r="H156" i="4"/>
  <c r="E156" i="4"/>
  <c r="I156" i="4" s="1"/>
  <c r="H155" i="4"/>
  <c r="E155" i="4"/>
  <c r="I155" i="4" s="1"/>
  <c r="I154" i="4"/>
  <c r="H153" i="4"/>
  <c r="E153" i="4"/>
  <c r="I153" i="4" s="1"/>
  <c r="H152" i="4"/>
  <c r="E152" i="4"/>
  <c r="I152" i="4" s="1"/>
  <c r="H151" i="4"/>
  <c r="E151" i="4"/>
  <c r="I151" i="4" s="1"/>
  <c r="I149" i="4"/>
  <c r="H149" i="4"/>
  <c r="H148" i="4"/>
  <c r="E148" i="4"/>
  <c r="I148" i="4" s="1"/>
  <c r="H147" i="4"/>
  <c r="G147" i="4"/>
  <c r="I147" i="4" s="1"/>
  <c r="H146" i="4"/>
  <c r="I146" i="4" s="1"/>
  <c r="G145" i="4"/>
  <c r="I145" i="4" s="1"/>
  <c r="I144" i="4"/>
  <c r="H143" i="4"/>
  <c r="E143" i="4"/>
  <c r="I143" i="4" s="1"/>
  <c r="H142" i="4"/>
  <c r="I142" i="4" s="1"/>
  <c r="H141" i="4"/>
  <c r="E141" i="4"/>
  <c r="I141" i="4" s="1"/>
  <c r="H140" i="4"/>
  <c r="E140" i="4"/>
  <c r="I140" i="4" s="1"/>
  <c r="H139" i="4"/>
  <c r="I139" i="4" s="1"/>
  <c r="E139" i="4"/>
  <c r="H137" i="4"/>
  <c r="I137" i="4" s="1"/>
  <c r="H136" i="4"/>
  <c r="I136" i="4" s="1"/>
  <c r="I135" i="4"/>
  <c r="H134" i="4"/>
  <c r="I134" i="4" s="1"/>
  <c r="H133" i="4"/>
  <c r="E133" i="4"/>
  <c r="I133" i="4" s="1"/>
  <c r="H132" i="4"/>
  <c r="E132" i="4"/>
  <c r="I132" i="4" s="1"/>
  <c r="H131" i="4"/>
  <c r="E131" i="4"/>
  <c r="I131" i="4" s="1"/>
  <c r="H130" i="4"/>
  <c r="E130" i="4"/>
  <c r="I130" i="4" s="1"/>
  <c r="H129" i="4"/>
  <c r="E129" i="4"/>
  <c r="I129" i="4" s="1"/>
  <c r="H128" i="4"/>
  <c r="E128" i="4"/>
  <c r="I128" i="4" s="1"/>
  <c r="H127" i="4"/>
  <c r="E127" i="4"/>
  <c r="I127" i="4" s="1"/>
  <c r="H126" i="4"/>
  <c r="E126" i="4"/>
  <c r="I126" i="4" s="1"/>
  <c r="H125" i="4"/>
  <c r="E125" i="4"/>
  <c r="I125" i="4" s="1"/>
  <c r="H124" i="4"/>
  <c r="E124" i="4"/>
  <c r="I124" i="4" s="1"/>
  <c r="H123" i="4"/>
  <c r="E123" i="4"/>
  <c r="I123" i="4" s="1"/>
  <c r="H122" i="4"/>
  <c r="E122" i="4"/>
  <c r="I122" i="4" s="1"/>
  <c r="H121" i="4"/>
  <c r="E121" i="4"/>
  <c r="I121" i="4" s="1"/>
  <c r="H120" i="4"/>
  <c r="E120" i="4"/>
  <c r="I120" i="4" s="1"/>
  <c r="H119" i="4"/>
  <c r="E119" i="4"/>
  <c r="I119" i="4" s="1"/>
  <c r="H118" i="4"/>
  <c r="E118" i="4"/>
  <c r="I118" i="4" s="1"/>
  <c r="H117" i="4"/>
  <c r="E117" i="4"/>
  <c r="I117" i="4" s="1"/>
  <c r="H116" i="4"/>
  <c r="E116" i="4"/>
  <c r="I116" i="4" s="1"/>
  <c r="H115" i="4"/>
  <c r="E115" i="4"/>
  <c r="I115" i="4" s="1"/>
  <c r="H114" i="4"/>
  <c r="E114" i="4"/>
  <c r="I114" i="4" s="1"/>
  <c r="H113" i="4"/>
  <c r="E113" i="4"/>
  <c r="I113" i="4" s="1"/>
  <c r="H112" i="4"/>
  <c r="E112" i="4"/>
  <c r="I112" i="4" s="1"/>
  <c r="H111" i="4"/>
  <c r="E111" i="4"/>
  <c r="I111" i="4" s="1"/>
  <c r="G109" i="4"/>
  <c r="H107" i="4"/>
  <c r="G107" i="4"/>
  <c r="E107" i="4"/>
  <c r="I107" i="4" s="1"/>
  <c r="H106" i="4"/>
  <c r="G106" i="4"/>
  <c r="H105" i="4"/>
  <c r="G105" i="4"/>
  <c r="E105" i="4"/>
  <c r="I105" i="4" s="1"/>
  <c r="H104" i="4"/>
  <c r="G104" i="4"/>
  <c r="E104" i="4"/>
  <c r="I104" i="4" s="1"/>
  <c r="H103" i="4"/>
  <c r="G103" i="4"/>
  <c r="E103" i="4"/>
  <c r="I101" i="4"/>
  <c r="I100" i="4"/>
  <c r="H99" i="4"/>
  <c r="I99" i="4" s="1"/>
  <c r="I98" i="4"/>
  <c r="I97" i="4"/>
  <c r="I85" i="4"/>
  <c r="I84" i="4"/>
  <c r="I83" i="4"/>
  <c r="I82" i="4"/>
  <c r="G81" i="4"/>
  <c r="E81" i="4"/>
  <c r="I81" i="4" s="1"/>
  <c r="G80" i="4"/>
  <c r="E80" i="4"/>
  <c r="I80" i="4" s="1"/>
  <c r="I79" i="4"/>
  <c r="I78" i="4"/>
  <c r="I77" i="4"/>
  <c r="I76" i="4"/>
  <c r="H75" i="4"/>
  <c r="I75" i="4" s="1"/>
  <c r="H74" i="4"/>
  <c r="I74" i="4" s="1"/>
  <c r="I72" i="4"/>
  <c r="I71" i="4"/>
  <c r="E70" i="4"/>
  <c r="I70" i="4" s="1"/>
  <c r="H69" i="4"/>
  <c r="E69" i="4"/>
  <c r="I69" i="4" s="1"/>
  <c r="H68" i="4"/>
  <c r="E68" i="4"/>
  <c r="I68" i="4" s="1"/>
  <c r="I67" i="4"/>
  <c r="H66" i="4"/>
  <c r="E66" i="4"/>
  <c r="I66" i="4" s="1"/>
  <c r="H65" i="4"/>
  <c r="E65" i="4"/>
  <c r="I65" i="4" s="1"/>
  <c r="I64" i="4"/>
  <c r="H64" i="4"/>
  <c r="E64" i="4"/>
  <c r="H62" i="4"/>
  <c r="I62" i="4" s="1"/>
  <c r="H61" i="4"/>
  <c r="E61" i="4"/>
  <c r="I61" i="4" s="1"/>
  <c r="H60" i="4"/>
  <c r="G60" i="4"/>
  <c r="I60" i="4" s="1"/>
  <c r="H59" i="4"/>
  <c r="I59" i="4" s="1"/>
  <c r="G58" i="4"/>
  <c r="I58" i="4" s="1"/>
  <c r="I57" i="4"/>
  <c r="H56" i="4"/>
  <c r="E56" i="4"/>
  <c r="I56" i="4" s="1"/>
  <c r="H55" i="4"/>
  <c r="I55" i="4" s="1"/>
  <c r="H54" i="4"/>
  <c r="E54" i="4"/>
  <c r="I54" i="4" s="1"/>
  <c r="H53" i="4"/>
  <c r="E53" i="4"/>
  <c r="I53" i="4" s="1"/>
  <c r="H52" i="4"/>
  <c r="E52" i="4"/>
  <c r="I52" i="4" s="1"/>
  <c r="H50" i="4"/>
  <c r="I50" i="4" s="1"/>
  <c r="H49" i="4"/>
  <c r="I49" i="4" s="1"/>
  <c r="I48" i="4"/>
  <c r="H47" i="4"/>
  <c r="I47" i="4" s="1"/>
  <c r="H46" i="4"/>
  <c r="E46" i="4"/>
  <c r="I46" i="4" s="1"/>
  <c r="H45" i="4"/>
  <c r="E45" i="4"/>
  <c r="I45" i="4" s="1"/>
  <c r="H44" i="4"/>
  <c r="E44" i="4"/>
  <c r="I44" i="4" s="1"/>
  <c r="H43" i="4"/>
  <c r="E43" i="4"/>
  <c r="I43" i="4" s="1"/>
  <c r="H42" i="4"/>
  <c r="E42" i="4"/>
  <c r="I42" i="4" s="1"/>
  <c r="H41" i="4"/>
  <c r="E41" i="4"/>
  <c r="I41" i="4" s="1"/>
  <c r="H40" i="4"/>
  <c r="E40" i="4"/>
  <c r="I40" i="4" s="1"/>
  <c r="H39" i="4"/>
  <c r="E39" i="4"/>
  <c r="I39" i="4" s="1"/>
  <c r="H38" i="4"/>
  <c r="E38" i="4"/>
  <c r="I38" i="4" s="1"/>
  <c r="H37" i="4"/>
  <c r="E37" i="4"/>
  <c r="I37" i="4" s="1"/>
  <c r="H36" i="4"/>
  <c r="E36" i="4"/>
  <c r="I36" i="4" s="1"/>
  <c r="H35" i="4"/>
  <c r="E35" i="4"/>
  <c r="I35" i="4" s="1"/>
  <c r="H34" i="4"/>
  <c r="E34" i="4"/>
  <c r="I34" i="4" s="1"/>
  <c r="H33" i="4"/>
  <c r="E33" i="4"/>
  <c r="I33" i="4" s="1"/>
  <c r="H32" i="4"/>
  <c r="E32" i="4"/>
  <c r="I32" i="4" s="1"/>
  <c r="H31" i="4"/>
  <c r="E31" i="4"/>
  <c r="I31" i="4" s="1"/>
  <c r="H30" i="4"/>
  <c r="E30" i="4"/>
  <c r="I30" i="4" s="1"/>
  <c r="H29" i="4"/>
  <c r="E29" i="4"/>
  <c r="I29" i="4" s="1"/>
  <c r="H28" i="4"/>
  <c r="E28" i="4"/>
  <c r="I28" i="4" s="1"/>
  <c r="H27" i="4"/>
  <c r="E27" i="4"/>
  <c r="I27" i="4" s="1"/>
  <c r="H26" i="4"/>
  <c r="E26" i="4"/>
  <c r="I26" i="4" s="1"/>
  <c r="H25" i="4"/>
  <c r="E25" i="4"/>
  <c r="I25" i="4" s="1"/>
  <c r="H24" i="4"/>
  <c r="E24" i="4"/>
  <c r="I24" i="4" s="1"/>
  <c r="G22" i="4"/>
  <c r="H20" i="4"/>
  <c r="G20" i="4"/>
  <c r="E20" i="4"/>
  <c r="I20" i="4" s="1"/>
  <c r="H19" i="4"/>
  <c r="G19" i="4"/>
  <c r="H18" i="4"/>
  <c r="G18" i="4"/>
  <c r="E18" i="4"/>
  <c r="I18" i="4" s="1"/>
  <c r="H17" i="4"/>
  <c r="G17" i="4"/>
  <c r="E17" i="4"/>
  <c r="I17" i="4" s="1"/>
  <c r="H16" i="4"/>
  <c r="G16" i="4"/>
  <c r="E16" i="4"/>
  <c r="I14" i="4"/>
  <c r="I13" i="4"/>
  <c r="H12" i="4"/>
  <c r="I12" i="4" s="1"/>
  <c r="I11" i="4"/>
  <c r="I10" i="4"/>
  <c r="I346" i="3"/>
  <c r="I345" i="3"/>
  <c r="I344" i="3"/>
  <c r="I343" i="3"/>
  <c r="G342" i="3"/>
  <c r="E342" i="3"/>
  <c r="I342" i="3" s="1"/>
  <c r="I341" i="3"/>
  <c r="G341" i="3"/>
  <c r="E341" i="3"/>
  <c r="I340" i="3"/>
  <c r="I339" i="3"/>
  <c r="I338" i="3"/>
  <c r="I337" i="3"/>
  <c r="H336" i="3"/>
  <c r="I336" i="3" s="1"/>
  <c r="H335" i="3"/>
  <c r="I335" i="3" s="1"/>
  <c r="I333" i="3"/>
  <c r="I332" i="3"/>
  <c r="E331" i="3"/>
  <c r="I331" i="3" s="1"/>
  <c r="H330" i="3"/>
  <c r="E330" i="3"/>
  <c r="I330" i="3" s="1"/>
  <c r="H329" i="3"/>
  <c r="E329" i="3"/>
  <c r="I329" i="3" s="1"/>
  <c r="I328" i="3"/>
  <c r="H327" i="3"/>
  <c r="E327" i="3"/>
  <c r="I327" i="3" s="1"/>
  <c r="H326" i="3"/>
  <c r="E326" i="3"/>
  <c r="I326" i="3" s="1"/>
  <c r="H325" i="3"/>
  <c r="E325" i="3"/>
  <c r="I325" i="3" s="1"/>
  <c r="H323" i="3"/>
  <c r="I323" i="3" s="1"/>
  <c r="H322" i="3"/>
  <c r="E322" i="3"/>
  <c r="I322" i="3" s="1"/>
  <c r="H321" i="3"/>
  <c r="G321" i="3"/>
  <c r="I321" i="3" s="1"/>
  <c r="H320" i="3"/>
  <c r="I320" i="3" s="1"/>
  <c r="G319" i="3"/>
  <c r="I319" i="3" s="1"/>
  <c r="I318" i="3"/>
  <c r="H317" i="3"/>
  <c r="E317" i="3"/>
  <c r="I317" i="3" s="1"/>
  <c r="H316" i="3"/>
  <c r="I316" i="3" s="1"/>
  <c r="I315" i="3"/>
  <c r="H315" i="3"/>
  <c r="E315" i="3"/>
  <c r="H314" i="3"/>
  <c r="E314" i="3"/>
  <c r="I314" i="3" s="1"/>
  <c r="H313" i="3"/>
  <c r="E313" i="3"/>
  <c r="I313" i="3" s="1"/>
  <c r="I311" i="3"/>
  <c r="H311" i="3"/>
  <c r="H310" i="3"/>
  <c r="I310" i="3" s="1"/>
  <c r="I309" i="3"/>
  <c r="H308" i="3"/>
  <c r="I308" i="3" s="1"/>
  <c r="H307" i="3"/>
  <c r="E307" i="3"/>
  <c r="I307" i="3" s="1"/>
  <c r="H306" i="3"/>
  <c r="E306" i="3"/>
  <c r="I306" i="3" s="1"/>
  <c r="H305" i="3"/>
  <c r="E305" i="3"/>
  <c r="I305" i="3" s="1"/>
  <c r="H304" i="3"/>
  <c r="I304" i="3" s="1"/>
  <c r="E304" i="3"/>
  <c r="H303" i="3"/>
  <c r="E303" i="3"/>
  <c r="I303" i="3" s="1"/>
  <c r="H302" i="3"/>
  <c r="E302" i="3"/>
  <c r="I302" i="3" s="1"/>
  <c r="H301" i="3"/>
  <c r="E301" i="3"/>
  <c r="I301" i="3" s="1"/>
  <c r="H300" i="3"/>
  <c r="E300" i="3"/>
  <c r="I300" i="3" s="1"/>
  <c r="H299" i="3"/>
  <c r="E299" i="3"/>
  <c r="I299" i="3" s="1"/>
  <c r="H298" i="3"/>
  <c r="E298" i="3"/>
  <c r="I298" i="3" s="1"/>
  <c r="H297" i="3"/>
  <c r="E297" i="3"/>
  <c r="I297" i="3" s="1"/>
  <c r="H296" i="3"/>
  <c r="E296" i="3"/>
  <c r="I296" i="3" s="1"/>
  <c r="H295" i="3"/>
  <c r="E295" i="3"/>
  <c r="I295" i="3" s="1"/>
  <c r="H294" i="3"/>
  <c r="E294" i="3"/>
  <c r="I294" i="3" s="1"/>
  <c r="H293" i="3"/>
  <c r="E293" i="3"/>
  <c r="I293" i="3" s="1"/>
  <c r="H292" i="3"/>
  <c r="E292" i="3"/>
  <c r="I292" i="3" s="1"/>
  <c r="H291" i="3"/>
  <c r="E291" i="3"/>
  <c r="I291" i="3" s="1"/>
  <c r="H290" i="3"/>
  <c r="E290" i="3"/>
  <c r="I290" i="3" s="1"/>
  <c r="H289" i="3"/>
  <c r="E289" i="3"/>
  <c r="I289" i="3" s="1"/>
  <c r="H288" i="3"/>
  <c r="E288" i="3"/>
  <c r="I288" i="3" s="1"/>
  <c r="H287" i="3"/>
  <c r="E287" i="3"/>
  <c r="I287" i="3" s="1"/>
  <c r="H286" i="3"/>
  <c r="E286" i="3"/>
  <c r="I286" i="3" s="1"/>
  <c r="H285" i="3"/>
  <c r="E285" i="3"/>
  <c r="I285" i="3" s="1"/>
  <c r="G283" i="3"/>
  <c r="E283" i="3"/>
  <c r="I283" i="3" s="1"/>
  <c r="E282" i="3"/>
  <c r="I282" i="3" s="1"/>
  <c r="H281" i="3"/>
  <c r="G281" i="3"/>
  <c r="E281" i="3"/>
  <c r="I281" i="3" s="1"/>
  <c r="H280" i="3"/>
  <c r="G280" i="3"/>
  <c r="E280" i="3"/>
  <c r="I280" i="3" s="1"/>
  <c r="H279" i="3"/>
  <c r="G279" i="3"/>
  <c r="E279" i="3"/>
  <c r="I279" i="3" s="1"/>
  <c r="H278" i="3"/>
  <c r="G278" i="3"/>
  <c r="E278" i="3"/>
  <c r="I278" i="3" s="1"/>
  <c r="H277" i="3"/>
  <c r="G277" i="3"/>
  <c r="E277" i="3"/>
  <c r="I277" i="3" s="1"/>
  <c r="I275" i="3"/>
  <c r="I274" i="3"/>
  <c r="H273" i="3"/>
  <c r="I273" i="3" s="1"/>
  <c r="I347" i="3" s="1"/>
  <c r="I272" i="3"/>
  <c r="I271" i="3"/>
  <c r="I259" i="3"/>
  <c r="I258" i="3"/>
  <c r="I257" i="3"/>
  <c r="I256" i="3"/>
  <c r="G255" i="3"/>
  <c r="E255" i="3"/>
  <c r="I255" i="3" s="1"/>
  <c r="G254" i="3"/>
  <c r="E254" i="3"/>
  <c r="I254" i="3" s="1"/>
  <c r="I253" i="3"/>
  <c r="I252" i="3"/>
  <c r="I251" i="3"/>
  <c r="I250" i="3"/>
  <c r="H249" i="3"/>
  <c r="I249" i="3" s="1"/>
  <c r="H248" i="3"/>
  <c r="I248" i="3" s="1"/>
  <c r="I246" i="3"/>
  <c r="I245" i="3"/>
  <c r="E244" i="3"/>
  <c r="I244" i="3" s="1"/>
  <c r="H243" i="3"/>
  <c r="E243" i="3"/>
  <c r="I243" i="3" s="1"/>
  <c r="H242" i="3"/>
  <c r="E242" i="3"/>
  <c r="I242" i="3" s="1"/>
  <c r="I241" i="3"/>
  <c r="H240" i="3"/>
  <c r="E240" i="3"/>
  <c r="I240" i="3" s="1"/>
  <c r="H239" i="3"/>
  <c r="E239" i="3"/>
  <c r="I239" i="3" s="1"/>
  <c r="H238" i="3"/>
  <c r="E238" i="3"/>
  <c r="I238" i="3" s="1"/>
  <c r="H236" i="3"/>
  <c r="I236" i="3" s="1"/>
  <c r="H235" i="3"/>
  <c r="E235" i="3"/>
  <c r="I235" i="3" s="1"/>
  <c r="H234" i="3"/>
  <c r="G234" i="3"/>
  <c r="I234" i="3" s="1"/>
  <c r="I233" i="3"/>
  <c r="H233" i="3"/>
  <c r="G232" i="3"/>
  <c r="I232" i="3" s="1"/>
  <c r="I231" i="3"/>
  <c r="H230" i="3"/>
  <c r="E230" i="3"/>
  <c r="I230" i="3" s="1"/>
  <c r="I229" i="3"/>
  <c r="H229" i="3"/>
  <c r="H228" i="3"/>
  <c r="E228" i="3"/>
  <c r="I228" i="3" s="1"/>
  <c r="H227" i="3"/>
  <c r="E227" i="3"/>
  <c r="I227" i="3" s="1"/>
  <c r="H226" i="3"/>
  <c r="E226" i="3"/>
  <c r="I226" i="3" s="1"/>
  <c r="H224" i="3"/>
  <c r="I224" i="3" s="1"/>
  <c r="H223" i="3"/>
  <c r="I223" i="3" s="1"/>
  <c r="I222" i="3"/>
  <c r="H221" i="3"/>
  <c r="I221" i="3" s="1"/>
  <c r="H220" i="3"/>
  <c r="E220" i="3"/>
  <c r="I220" i="3" s="1"/>
  <c r="H219" i="3"/>
  <c r="E219" i="3"/>
  <c r="I219" i="3" s="1"/>
  <c r="H218" i="3"/>
  <c r="E218" i="3"/>
  <c r="I218" i="3" s="1"/>
  <c r="H217" i="3"/>
  <c r="E217" i="3"/>
  <c r="I217" i="3" s="1"/>
  <c r="H216" i="3"/>
  <c r="E216" i="3"/>
  <c r="I216" i="3" s="1"/>
  <c r="H215" i="3"/>
  <c r="E215" i="3"/>
  <c r="I215" i="3" s="1"/>
  <c r="H214" i="3"/>
  <c r="E214" i="3"/>
  <c r="I214" i="3" s="1"/>
  <c r="H213" i="3"/>
  <c r="E213" i="3"/>
  <c r="I213" i="3" s="1"/>
  <c r="H212" i="3"/>
  <c r="E212" i="3"/>
  <c r="I212" i="3" s="1"/>
  <c r="H211" i="3"/>
  <c r="E211" i="3"/>
  <c r="I211" i="3" s="1"/>
  <c r="H210" i="3"/>
  <c r="E210" i="3"/>
  <c r="I210" i="3" s="1"/>
  <c r="H209" i="3"/>
  <c r="E209" i="3"/>
  <c r="I209" i="3" s="1"/>
  <c r="H208" i="3"/>
  <c r="E208" i="3"/>
  <c r="I208" i="3" s="1"/>
  <c r="H207" i="3"/>
  <c r="E207" i="3"/>
  <c r="I207" i="3" s="1"/>
  <c r="H206" i="3"/>
  <c r="E206" i="3"/>
  <c r="I206" i="3" s="1"/>
  <c r="H205" i="3"/>
  <c r="E205" i="3"/>
  <c r="I205" i="3" s="1"/>
  <c r="H204" i="3"/>
  <c r="E204" i="3"/>
  <c r="I204" i="3" s="1"/>
  <c r="H203" i="3"/>
  <c r="E203" i="3"/>
  <c r="I203" i="3" s="1"/>
  <c r="H202" i="3"/>
  <c r="E202" i="3"/>
  <c r="I202" i="3" s="1"/>
  <c r="I201" i="3"/>
  <c r="H201" i="3"/>
  <c r="E201" i="3"/>
  <c r="H200" i="3"/>
  <c r="E200" i="3"/>
  <c r="I200" i="3" s="1"/>
  <c r="H199" i="3"/>
  <c r="E199" i="3"/>
  <c r="I199" i="3" s="1"/>
  <c r="H198" i="3"/>
  <c r="E198" i="3"/>
  <c r="I198" i="3" s="1"/>
  <c r="G196" i="3"/>
  <c r="H194" i="3"/>
  <c r="G194" i="3"/>
  <c r="E194" i="3"/>
  <c r="I194" i="3" s="1"/>
  <c r="H193" i="3"/>
  <c r="G193" i="3"/>
  <c r="H192" i="3"/>
  <c r="G192" i="3"/>
  <c r="E192" i="3"/>
  <c r="I192" i="3" s="1"/>
  <c r="H191" i="3"/>
  <c r="G191" i="3"/>
  <c r="E191" i="3"/>
  <c r="I191" i="3" s="1"/>
  <c r="H190" i="3"/>
  <c r="G190" i="3"/>
  <c r="E190" i="3"/>
  <c r="I188" i="3"/>
  <c r="I187" i="3"/>
  <c r="H186" i="3"/>
  <c r="I186" i="3" s="1"/>
  <c r="I185" i="3"/>
  <c r="I184" i="3"/>
  <c r="I172" i="3"/>
  <c r="I171" i="3"/>
  <c r="I170" i="3"/>
  <c r="I169" i="3"/>
  <c r="G168" i="3"/>
  <c r="E168" i="3"/>
  <c r="I168" i="3" s="1"/>
  <c r="G167" i="3"/>
  <c r="E167" i="3"/>
  <c r="I167" i="3" s="1"/>
  <c r="I166" i="3"/>
  <c r="I165" i="3"/>
  <c r="I164" i="3"/>
  <c r="I163" i="3"/>
  <c r="H162" i="3"/>
  <c r="I162" i="3" s="1"/>
  <c r="H161" i="3"/>
  <c r="I161" i="3" s="1"/>
  <c r="I159" i="3"/>
  <c r="I158" i="3"/>
  <c r="E157" i="3"/>
  <c r="I157" i="3" s="1"/>
  <c r="H156" i="3"/>
  <c r="E156" i="3"/>
  <c r="I156" i="3" s="1"/>
  <c r="H155" i="3"/>
  <c r="I155" i="3" s="1"/>
  <c r="E155" i="3"/>
  <c r="I154" i="3"/>
  <c r="H153" i="3"/>
  <c r="E153" i="3"/>
  <c r="I153" i="3" s="1"/>
  <c r="H152" i="3"/>
  <c r="E152" i="3"/>
  <c r="I152" i="3" s="1"/>
  <c r="H151" i="3"/>
  <c r="E151" i="3"/>
  <c r="I151" i="3" s="1"/>
  <c r="H149" i="3"/>
  <c r="I149" i="3" s="1"/>
  <c r="H148" i="3"/>
  <c r="E148" i="3"/>
  <c r="I148" i="3" s="1"/>
  <c r="H147" i="3"/>
  <c r="G147" i="3"/>
  <c r="I147" i="3" s="1"/>
  <c r="H146" i="3"/>
  <c r="I146" i="3" s="1"/>
  <c r="I144" i="3"/>
  <c r="H143" i="3"/>
  <c r="E143" i="3"/>
  <c r="I143" i="3" s="1"/>
  <c r="H142" i="3"/>
  <c r="I142" i="3" s="1"/>
  <c r="H141" i="3"/>
  <c r="E141" i="3"/>
  <c r="I141" i="3" s="1"/>
  <c r="H140" i="3"/>
  <c r="E140" i="3"/>
  <c r="I140" i="3" s="1"/>
  <c r="H139" i="3"/>
  <c r="E139" i="3"/>
  <c r="I139" i="3" s="1"/>
  <c r="H137" i="3"/>
  <c r="I137" i="3" s="1"/>
  <c r="H136" i="3"/>
  <c r="I136" i="3" s="1"/>
  <c r="I135" i="3"/>
  <c r="H134" i="3"/>
  <c r="I134" i="3" s="1"/>
  <c r="H133" i="3"/>
  <c r="E133" i="3"/>
  <c r="I133" i="3" s="1"/>
  <c r="H132" i="3"/>
  <c r="E132" i="3"/>
  <c r="I132" i="3" s="1"/>
  <c r="H131" i="3"/>
  <c r="E131" i="3"/>
  <c r="I131" i="3" s="1"/>
  <c r="H130" i="3"/>
  <c r="E130" i="3"/>
  <c r="I130" i="3" s="1"/>
  <c r="H129" i="3"/>
  <c r="E129" i="3"/>
  <c r="I129" i="3" s="1"/>
  <c r="H128" i="3"/>
  <c r="E128" i="3"/>
  <c r="I128" i="3" s="1"/>
  <c r="H127" i="3"/>
  <c r="E127" i="3"/>
  <c r="I127" i="3" s="1"/>
  <c r="H126" i="3"/>
  <c r="E126" i="3"/>
  <c r="I126" i="3" s="1"/>
  <c r="H125" i="3"/>
  <c r="E125" i="3"/>
  <c r="I125" i="3" s="1"/>
  <c r="H124" i="3"/>
  <c r="E124" i="3"/>
  <c r="I124" i="3" s="1"/>
  <c r="H123" i="3"/>
  <c r="E123" i="3"/>
  <c r="I123" i="3" s="1"/>
  <c r="H122" i="3"/>
  <c r="E122" i="3"/>
  <c r="I122" i="3" s="1"/>
  <c r="H121" i="3"/>
  <c r="E121" i="3"/>
  <c r="I121" i="3" s="1"/>
  <c r="H120" i="3"/>
  <c r="E120" i="3"/>
  <c r="I120" i="3" s="1"/>
  <c r="H119" i="3"/>
  <c r="E119" i="3"/>
  <c r="I119" i="3" s="1"/>
  <c r="H118" i="3"/>
  <c r="E118" i="3"/>
  <c r="I118" i="3" s="1"/>
  <c r="H117" i="3"/>
  <c r="E117" i="3"/>
  <c r="I117" i="3" s="1"/>
  <c r="H116" i="3"/>
  <c r="E116" i="3"/>
  <c r="I116" i="3" s="1"/>
  <c r="H115" i="3"/>
  <c r="E115" i="3"/>
  <c r="I115" i="3" s="1"/>
  <c r="H114" i="3"/>
  <c r="E114" i="3"/>
  <c r="I114" i="3" s="1"/>
  <c r="H113" i="3"/>
  <c r="E113" i="3"/>
  <c r="I113" i="3" s="1"/>
  <c r="H112" i="3"/>
  <c r="E112" i="3"/>
  <c r="I112" i="3" s="1"/>
  <c r="H111" i="3"/>
  <c r="E111" i="3"/>
  <c r="I111" i="3" s="1"/>
  <c r="G109" i="3"/>
  <c r="H107" i="3"/>
  <c r="G107" i="3"/>
  <c r="E107" i="3"/>
  <c r="I107" i="3" s="1"/>
  <c r="H106" i="3"/>
  <c r="G106" i="3"/>
  <c r="H105" i="3"/>
  <c r="G105" i="3"/>
  <c r="E105" i="3"/>
  <c r="I105" i="3" s="1"/>
  <c r="H104" i="3"/>
  <c r="G104" i="3"/>
  <c r="E104" i="3"/>
  <c r="I104" i="3" s="1"/>
  <c r="H103" i="3"/>
  <c r="G103" i="3"/>
  <c r="E103" i="3"/>
  <c r="I101" i="3"/>
  <c r="I100" i="3"/>
  <c r="H99" i="3"/>
  <c r="I99" i="3" s="1"/>
  <c r="I98" i="3"/>
  <c r="I97" i="3"/>
  <c r="I85" i="3"/>
  <c r="I84" i="3"/>
  <c r="I83" i="3"/>
  <c r="I82" i="3"/>
  <c r="G81" i="3"/>
  <c r="E81" i="3"/>
  <c r="I81" i="3" s="1"/>
  <c r="G80" i="3"/>
  <c r="E80" i="3"/>
  <c r="I80" i="3" s="1"/>
  <c r="I79" i="3"/>
  <c r="I78" i="3"/>
  <c r="I77" i="3"/>
  <c r="I76" i="3"/>
  <c r="H75" i="3"/>
  <c r="I75" i="3" s="1"/>
  <c r="H74" i="3"/>
  <c r="I74" i="3" s="1"/>
  <c r="I72" i="3"/>
  <c r="I71" i="3"/>
  <c r="E70" i="3"/>
  <c r="I70" i="3" s="1"/>
  <c r="H69" i="3"/>
  <c r="E69" i="3"/>
  <c r="I69" i="3" s="1"/>
  <c r="H68" i="3"/>
  <c r="E68" i="3"/>
  <c r="I68" i="3" s="1"/>
  <c r="I67" i="3"/>
  <c r="H66" i="3"/>
  <c r="E66" i="3"/>
  <c r="I66" i="3" s="1"/>
  <c r="H65" i="3"/>
  <c r="E65" i="3"/>
  <c r="I65" i="3" s="1"/>
  <c r="H64" i="3"/>
  <c r="E64" i="3"/>
  <c r="I64" i="3" s="1"/>
  <c r="H62" i="3"/>
  <c r="I62" i="3" s="1"/>
  <c r="H61" i="3"/>
  <c r="E61" i="3"/>
  <c r="I61" i="3" s="1"/>
  <c r="H60" i="3"/>
  <c r="G60" i="3"/>
  <c r="I60" i="3" s="1"/>
  <c r="H59" i="3"/>
  <c r="I59" i="3" s="1"/>
  <c r="G58" i="3"/>
  <c r="I58" i="3" s="1"/>
  <c r="I57" i="3"/>
  <c r="H56" i="3"/>
  <c r="E56" i="3"/>
  <c r="I56" i="3" s="1"/>
  <c r="H55" i="3"/>
  <c r="I55" i="3" s="1"/>
  <c r="H54" i="3"/>
  <c r="E54" i="3"/>
  <c r="I54" i="3" s="1"/>
  <c r="H53" i="3"/>
  <c r="E53" i="3"/>
  <c r="I53" i="3" s="1"/>
  <c r="H52" i="3"/>
  <c r="E52" i="3"/>
  <c r="I52" i="3" s="1"/>
  <c r="H50" i="3"/>
  <c r="I50" i="3" s="1"/>
  <c r="H49" i="3"/>
  <c r="I49" i="3" s="1"/>
  <c r="I48" i="3"/>
  <c r="H47" i="3"/>
  <c r="I47" i="3" s="1"/>
  <c r="I46" i="3"/>
  <c r="H46" i="3"/>
  <c r="E46" i="3"/>
  <c r="H45" i="3"/>
  <c r="E45" i="3"/>
  <c r="I45" i="3" s="1"/>
  <c r="H44" i="3"/>
  <c r="E44" i="3"/>
  <c r="I44" i="3" s="1"/>
  <c r="H43" i="3"/>
  <c r="E43" i="3"/>
  <c r="I43" i="3" s="1"/>
  <c r="H42" i="3"/>
  <c r="E42" i="3"/>
  <c r="I42" i="3" s="1"/>
  <c r="H41" i="3"/>
  <c r="E41" i="3"/>
  <c r="I41" i="3" s="1"/>
  <c r="H40" i="3"/>
  <c r="E40" i="3"/>
  <c r="I40" i="3" s="1"/>
  <c r="H39" i="3"/>
  <c r="E39" i="3"/>
  <c r="I39" i="3" s="1"/>
  <c r="H38" i="3"/>
  <c r="E38" i="3"/>
  <c r="I38" i="3" s="1"/>
  <c r="H37" i="3"/>
  <c r="E37" i="3"/>
  <c r="I37" i="3" s="1"/>
  <c r="H36" i="3"/>
  <c r="E36" i="3"/>
  <c r="I36" i="3" s="1"/>
  <c r="H35" i="3"/>
  <c r="E35" i="3"/>
  <c r="I35" i="3" s="1"/>
  <c r="H34" i="3"/>
  <c r="E34" i="3"/>
  <c r="I34" i="3" s="1"/>
  <c r="H33" i="3"/>
  <c r="E33" i="3"/>
  <c r="I33" i="3" s="1"/>
  <c r="H32" i="3"/>
  <c r="E32" i="3"/>
  <c r="I32" i="3" s="1"/>
  <c r="H31" i="3"/>
  <c r="E31" i="3"/>
  <c r="I31" i="3" s="1"/>
  <c r="H30" i="3"/>
  <c r="E30" i="3"/>
  <c r="I30" i="3" s="1"/>
  <c r="H29" i="3"/>
  <c r="E29" i="3"/>
  <c r="I29" i="3" s="1"/>
  <c r="H28" i="3"/>
  <c r="E28" i="3"/>
  <c r="I28" i="3" s="1"/>
  <c r="H27" i="3"/>
  <c r="E27" i="3"/>
  <c r="I27" i="3" s="1"/>
  <c r="H26" i="3"/>
  <c r="E26" i="3"/>
  <c r="I26" i="3" s="1"/>
  <c r="H25" i="3"/>
  <c r="E25" i="3"/>
  <c r="I25" i="3" s="1"/>
  <c r="H24" i="3"/>
  <c r="E24" i="3"/>
  <c r="I24" i="3" s="1"/>
  <c r="G22" i="3"/>
  <c r="E22" i="3"/>
  <c r="I22" i="3" s="1"/>
  <c r="E21" i="3"/>
  <c r="I21" i="3" s="1"/>
  <c r="H20" i="3"/>
  <c r="G20" i="3"/>
  <c r="I20" i="3" s="1"/>
  <c r="E20" i="3"/>
  <c r="H19" i="3"/>
  <c r="G19" i="3"/>
  <c r="H18" i="3"/>
  <c r="G18" i="3"/>
  <c r="E18" i="3"/>
  <c r="I18" i="3" s="1"/>
  <c r="H17" i="3"/>
  <c r="G17" i="3"/>
  <c r="E17" i="3"/>
  <c r="I17" i="3" s="1"/>
  <c r="H16" i="3"/>
  <c r="G16" i="3"/>
  <c r="E16" i="3"/>
  <c r="I14" i="3"/>
  <c r="I13" i="3"/>
  <c r="H12" i="3"/>
  <c r="I12" i="3" s="1"/>
  <c r="I11" i="3"/>
  <c r="I10" i="3"/>
  <c r="H45" i="2"/>
  <c r="G319" i="5" s="1"/>
  <c r="I319" i="5" s="1"/>
  <c r="G45" i="2"/>
  <c r="F45" i="2"/>
  <c r="G145" i="3" s="1"/>
  <c r="I145" i="3" s="1"/>
  <c r="E45" i="2"/>
  <c r="H28" i="1"/>
  <c r="G28" i="1"/>
  <c r="F28" i="1"/>
  <c r="E28" i="1"/>
  <c r="H27" i="1"/>
  <c r="G27" i="1"/>
  <c r="F27" i="1"/>
  <c r="E27" i="1"/>
  <c r="H26" i="1"/>
  <c r="G26" i="1"/>
  <c r="F26" i="1"/>
  <c r="E26" i="1"/>
  <c r="H22" i="1"/>
  <c r="G22" i="1"/>
  <c r="F22" i="1"/>
  <c r="E22" i="1"/>
  <c r="H21" i="1"/>
  <c r="G21" i="1"/>
  <c r="F21" i="1"/>
  <c r="E21" i="1"/>
  <c r="H20" i="1"/>
  <c r="G20" i="1"/>
  <c r="F20" i="1"/>
  <c r="E20" i="1"/>
  <c r="I348" i="5" l="1"/>
  <c r="I349" i="5"/>
  <c r="I350" i="5"/>
  <c r="I190" i="5"/>
  <c r="E193" i="5"/>
  <c r="I193" i="5" s="1"/>
  <c r="E196" i="5"/>
  <c r="I196" i="5" s="1"/>
  <c r="E195" i="5"/>
  <c r="I195" i="5" s="1"/>
  <c r="I103" i="5"/>
  <c r="E106" i="5"/>
  <c r="I106" i="5" s="1"/>
  <c r="E109" i="5"/>
  <c r="I109" i="5" s="1"/>
  <c r="E108" i="5"/>
  <c r="I108" i="5" s="1"/>
  <c r="I16" i="5"/>
  <c r="E19" i="5"/>
  <c r="I19" i="5" s="1"/>
  <c r="I277" i="4"/>
  <c r="E283" i="4"/>
  <c r="I283" i="4" s="1"/>
  <c r="E280" i="4"/>
  <c r="I280" i="4" s="1"/>
  <c r="E282" i="4"/>
  <c r="I282" i="4" s="1"/>
  <c r="E196" i="4"/>
  <c r="I196" i="4" s="1"/>
  <c r="E195" i="4"/>
  <c r="I195" i="4" s="1"/>
  <c r="E193" i="4"/>
  <c r="I193" i="4" s="1"/>
  <c r="I190" i="4"/>
  <c r="I260" i="4" s="1"/>
  <c r="I263" i="4"/>
  <c r="I261" i="4"/>
  <c r="I264" i="4" s="1"/>
  <c r="I265" i="4" s="1"/>
  <c r="G9" i="1" s="1"/>
  <c r="I262" i="4"/>
  <c r="E109" i="4"/>
  <c r="I109" i="4" s="1"/>
  <c r="E108" i="4"/>
  <c r="I108" i="4" s="1"/>
  <c r="E106" i="4"/>
  <c r="I106" i="4" s="1"/>
  <c r="I103" i="4"/>
  <c r="E21" i="4"/>
  <c r="I21" i="4" s="1"/>
  <c r="I16" i="4"/>
  <c r="E22" i="4"/>
  <c r="I22" i="4" s="1"/>
  <c r="E19" i="4"/>
  <c r="I19" i="4" s="1"/>
  <c r="I348" i="3"/>
  <c r="I351" i="3" s="1"/>
  <c r="I352" i="3" s="1"/>
  <c r="H8" i="1" s="1"/>
  <c r="I349" i="3"/>
  <c r="I350" i="3"/>
  <c r="E193" i="3"/>
  <c r="I193" i="3" s="1"/>
  <c r="E195" i="3"/>
  <c r="I195" i="3" s="1"/>
  <c r="E196" i="3"/>
  <c r="I196" i="3" s="1"/>
  <c r="I190" i="3"/>
  <c r="I260" i="3" s="1"/>
  <c r="E108" i="3"/>
  <c r="I108" i="3" s="1"/>
  <c r="E106" i="3"/>
  <c r="I106" i="3" s="1"/>
  <c r="E109" i="3"/>
  <c r="I109" i="3" s="1"/>
  <c r="I103" i="3"/>
  <c r="E19" i="3"/>
  <c r="I19" i="3" s="1"/>
  <c r="I16" i="3"/>
  <c r="I86" i="3" s="1"/>
  <c r="I86" i="5"/>
  <c r="I89" i="5" l="1"/>
  <c r="I88" i="5"/>
  <c r="I87" i="5"/>
  <c r="I90" i="5" s="1"/>
  <c r="I173" i="5"/>
  <c r="I347" i="4"/>
  <c r="I173" i="4"/>
  <c r="I86" i="4"/>
  <c r="I260" i="5"/>
  <c r="I173" i="3"/>
  <c r="I351" i="5"/>
  <c r="I352" i="5"/>
  <c r="H10" i="1" s="1"/>
  <c r="I261" i="3"/>
  <c r="I262" i="3"/>
  <c r="I263" i="3"/>
  <c r="I89" i="3"/>
  <c r="I87" i="3"/>
  <c r="I88" i="3"/>
  <c r="I176" i="5" l="1"/>
  <c r="I175" i="5"/>
  <c r="I174" i="5"/>
  <c r="I350" i="4"/>
  <c r="I349" i="4"/>
  <c r="I348" i="4"/>
  <c r="I176" i="4"/>
  <c r="I175" i="4"/>
  <c r="I174" i="4"/>
  <c r="I88" i="4"/>
  <c r="I89" i="4"/>
  <c r="I87" i="4"/>
  <c r="I263" i="5"/>
  <c r="I262" i="5"/>
  <c r="I261" i="5"/>
  <c r="I176" i="3"/>
  <c r="I175" i="3"/>
  <c r="I174" i="3"/>
  <c r="I177" i="3" s="1"/>
  <c r="I178" i="3" s="1"/>
  <c r="F8" i="1" s="1"/>
  <c r="I264" i="3"/>
  <c r="I265" i="3" s="1"/>
  <c r="G8" i="1" s="1"/>
  <c r="I90" i="3"/>
  <c r="I91" i="3" s="1"/>
  <c r="E8" i="1" s="1"/>
  <c r="I91" i="5"/>
  <c r="E10" i="1" s="1"/>
  <c r="I177" i="5" l="1"/>
  <c r="I178" i="5" s="1"/>
  <c r="F10" i="1" s="1"/>
  <c r="I351" i="4"/>
  <c r="I352" i="4" s="1"/>
  <c r="H9" i="1" s="1"/>
  <c r="H11" i="1" s="1"/>
  <c r="I177" i="4"/>
  <c r="I178" i="4" s="1"/>
  <c r="F9" i="1" s="1"/>
  <c r="F11" i="1" s="1"/>
  <c r="I90" i="4"/>
  <c r="I91" i="4" s="1"/>
  <c r="E9" i="1" s="1"/>
  <c r="E11" i="1" s="1"/>
  <c r="I264" i="5"/>
  <c r="I265" i="5" s="1"/>
  <c r="G10" i="1" s="1"/>
  <c r="G11" i="1" s="1"/>
  <c r="H14" i="1" l="1"/>
  <c r="H13" i="1"/>
  <c r="F13" i="1"/>
  <c r="F14" i="1"/>
  <c r="E13" i="1"/>
  <c r="E14" i="1"/>
  <c r="G13" i="1"/>
  <c r="G14" i="1"/>
</calcChain>
</file>

<file path=xl/sharedStrings.xml><?xml version="1.0" encoding="utf-8"?>
<sst xmlns="http://schemas.openxmlformats.org/spreadsheetml/2006/main" count="5693" uniqueCount="911">
  <si>
    <t>JFK FYI production budgets</t>
  </si>
  <si>
    <t>Four paid production plans per episode. 2026 USD. Planning estimates before incentives.</t>
  </si>
  <si>
    <t>Episode</t>
  </si>
  <si>
    <t>Title</t>
  </si>
  <si>
    <t>Micro</t>
  </si>
  <si>
    <t>Ultra-low</t>
  </si>
  <si>
    <t>Low</t>
  </si>
  <si>
    <t>Production company</t>
  </si>
  <si>
    <t>The Enemies</t>
  </si>
  <si>
    <t>The Plots</t>
  </si>
  <si>
    <t>The Frame</t>
  </si>
  <si>
    <t>SERIES TOTAL</t>
  </si>
  <si>
    <t>Planning range low</t>
  </si>
  <si>
    <t>Planning range high</t>
  </si>
  <si>
    <t>Ranges are ±25% uncertainty, not quotations or an additional contingency charge.</t>
  </si>
  <si>
    <t>Scheduled shoot days</t>
  </si>
  <si>
    <t>Paid props, before tax</t>
  </si>
  <si>
    <t>Script scope</t>
  </si>
  <si>
    <t>Scene headings</t>
  </si>
  <si>
    <t>Speaking labels</t>
  </si>
  <si>
    <t>Speaking labels are normalized script cues, not contracted cast headcount. Runtime and final shooting schedule are not locked.</t>
  </si>
  <si>
    <t>Micro / Ultra-low: economical coverage, cleared archive and set reuse. Full staged action needs the larger plans.</t>
  </si>
  <si>
    <t>Shared setup is already allocated in totals. Props are fully itemized. Payroll fringes, insurance and contingency are included.</t>
  </si>
  <si>
    <t>Exact guild terms, archive rights and traffic-control quotes can materially change these estimates. See Plan and Rates.</t>
  </si>
  <si>
    <t>Production assumptions</t>
  </si>
  <si>
    <t>Driver</t>
  </si>
  <si>
    <t>Unit</t>
  </si>
  <si>
    <t>E1 Micro</t>
  </si>
  <si>
    <t>E1 Ultra-low</t>
  </si>
  <si>
    <t>E1 Low</t>
  </si>
  <si>
    <t>E1 Production company</t>
  </si>
  <si>
    <t>E2 Micro</t>
  </si>
  <si>
    <t>E2 Ultra-low</t>
  </si>
  <si>
    <t>E2 Low</t>
  </si>
  <si>
    <t>E2 Production company</t>
  </si>
  <si>
    <t>E3 Micro</t>
  </si>
  <si>
    <t>E3 Ultra-low</t>
  </si>
  <si>
    <t>E3 Low</t>
  </si>
  <si>
    <t>E3 Production company</t>
  </si>
  <si>
    <t>Shoot days</t>
  </si>
  <si>
    <t>days</t>
  </si>
  <si>
    <t>Prep days</t>
  </si>
  <si>
    <t>Wrap days</t>
  </si>
  <si>
    <t>Principal performer days</t>
  </si>
  <si>
    <t>person-days</t>
  </si>
  <si>
    <t>Voice recording sessions</t>
  </si>
  <si>
    <t>sessions</t>
  </si>
  <si>
    <t>Background performer days</t>
  </si>
  <si>
    <t>Stunt performer days</t>
  </si>
  <si>
    <t>Specialist safety days</t>
  </si>
  <si>
    <t>Child-welfare teacher days</t>
  </si>
  <si>
    <t>Principal rate, 10-hour allowance</t>
  </si>
  <si>
    <t>USD/day</t>
  </si>
  <si>
    <t>Voice session rate</t>
  </si>
  <si>
    <t>USD/session</t>
  </si>
  <si>
    <t>Background rate, 10-hour allowance</t>
  </si>
  <si>
    <t>Stunt performer rate</t>
  </si>
  <si>
    <t>Payroll fringes and processing</t>
  </si>
  <si>
    <t>percent</t>
  </si>
  <si>
    <t>Sales/use tax allowance</t>
  </si>
  <si>
    <t>Contingency</t>
  </si>
  <si>
    <t>Production overhead</t>
  </si>
  <si>
    <t>Insurance allowance</t>
  </si>
  <si>
    <t>Completion bond allowance</t>
  </si>
  <si>
    <t>Contract / residual reserve</t>
  </si>
  <si>
    <t>cast-base %</t>
  </si>
  <si>
    <t>Location rental days</t>
  </si>
  <si>
    <t>location-days</t>
  </si>
  <si>
    <t>Period picture-vehicle days</t>
  </si>
  <si>
    <t>vehicle-days</t>
  </si>
  <si>
    <t>Room nights</t>
  </si>
  <si>
    <t>room-nights</t>
  </si>
  <si>
    <t>Licensed archive seconds</t>
  </si>
  <si>
    <t>seconds</t>
  </si>
  <si>
    <t>Archive rights rate allowance</t>
  </si>
  <si>
    <t>USD/second</t>
  </si>
  <si>
    <t>VFX / restoration shots</t>
  </si>
  <si>
    <t>shots</t>
  </si>
  <si>
    <t>VFX / restoration rate</t>
  </si>
  <si>
    <t>USD/shot</t>
  </si>
  <si>
    <t>Episode wardrobe / fittings</t>
  </si>
  <si>
    <t>outfits</t>
  </si>
  <si>
    <t>Additional catering seats/day</t>
  </si>
  <si>
    <t>people/day</t>
  </si>
  <si>
    <t>Estimate uncertainty</t>
  </si>
  <si>
    <t>Shared series setup, allocated once</t>
  </si>
  <si>
    <t>Shared cost</t>
  </si>
  <si>
    <t>Reusable White House / CIA / hearing sets</t>
  </si>
  <si>
    <t>USD</t>
  </si>
  <si>
    <t>Narrator study and reusable graphics</t>
  </si>
  <si>
    <t>Recurring wardrobe / continuity preparation</t>
  </si>
  <si>
    <t>Total shared setup</t>
  </si>
  <si>
    <t>E01 allocation</t>
  </si>
  <si>
    <t>E02 allocation</t>
  </si>
  <si>
    <t>E03 allocation</t>
  </si>
  <si>
    <t>Production plans</t>
  </si>
  <si>
    <t>Micro. Narration, archival material, implied action, tight coverage, redressed sets. Paid regional nonunion cast/crew; combined compatible roles</t>
  </si>
  <si>
    <t>Ultra-low. More practical action and coverage; local doubles for foreign places. Paid regional nonunion cast/crew; modest specialist units</t>
  </si>
  <si>
    <t>Low. Substantial staged period drama; larger crowds, action and post. Professional rates with contract reserve; exact guild terms to be quoted</t>
  </si>
  <si>
    <t>Production company. Fuller staging, dedicated departments, second unit and more post. Nonstar cast; guild payroll reserve. Not a studio or celebrity package</t>
  </si>
  <si>
    <t>Basis, sources and scope</t>
  </si>
  <si>
    <t>2026 USD. U.S. regional base; overseas settings doubled domestically. No foreign travel or tax incentives netted.</t>
  </si>
  <si>
    <t>All four options are simultaneous live estimates. Edit blue values. Rates are planning allowances, not vendor quotations.</t>
  </si>
  <si>
    <t>Tier names are relative to this period series, not union agreement classifications. The Micro plan exceeds SAG-AFTRA’s $20,000 micro-program cap.</t>
  </si>
  <si>
    <t>10-hour adult shoot-day allowance, five-day weeks. Crew daily rates include overtime allowance; fringes added separately. Child calls are shorter.</t>
  </si>
  <si>
    <t>Fringes combine payroll taxes, workers compensation, payroll service and applicable benefits reserves. Contract minima and weekly guarantees need a production quote.</t>
  </si>
  <si>
    <t>All cast and crew are paid. No volunteer, free-location, free-prop or deferred-fee assumption. No celebrity attachments.</t>
  </si>
  <si>
    <t>Insurance, overhead and bond use direct cost as their base. Contingency uses direct cost plus those three allowances. Shared setup is already in episode totals.</t>
  </si>
  <si>
    <t>Rates on purchases/rentals exclude the separate editable sales/use-tax allowance. Labor fringes and sales tax are never applied to the same line.</t>
  </si>
  <si>
    <t>No full theatrical P&amp;A, distribution commissions, financing interest or open-ended future residuals. A finite contract reserve is included where shown.</t>
  </si>
  <si>
    <t>File names define E01/E02/E03. The E02 and E03 attached title pages also say Episode 1; the source scripts have not been edited.</t>
  </si>
  <si>
    <t>Micro/Ultra require economical screen execution and pre-cleared archive substitutes. They do not fund full live aircraft, sea battles or unrestricted downtown control.</t>
  </si>
  <si>
    <t>ID</t>
  </si>
  <si>
    <t>Source</t>
  </si>
  <si>
    <t>Reference</t>
  </si>
  <si>
    <t>S01</t>
  </si>
  <si>
    <t>JFKFYIE01(2).fdx</t>
  </si>
  <si>
    <t>Attached screenplay. 121 scene headings; source for E01 scope.</t>
  </si>
  <si>
    <t>S02</t>
  </si>
  <si>
    <t>JFKFYIE02(2).fdx</t>
  </si>
  <si>
    <t>Attached screenplay. 110 scene headings; source for E02 scope.</t>
  </si>
  <si>
    <t>S03</t>
  </si>
  <si>
    <t>JFKFYIE03(2).fdx</t>
  </si>
  <si>
    <t>Attached screenplay. 139 scene headings; source for E03 scope.</t>
  </si>
  <si>
    <t>S04</t>
  </si>
  <si>
    <t>SAG-AFTRA 2026 TV/Theatrical</t>
  </si>
  <si>
    <t>https://www.sagaftra.org/contracts-industry-resources/contracts/2026-tvtheatrical-contracts</t>
  </si>
  <si>
    <t>S05</t>
  </si>
  <si>
    <t>Current television rate documents</t>
  </si>
  <si>
    <t>https://www.sagaftra.org/production-center/contract/810/rate-sheet/document</t>
  </si>
  <si>
    <t>S06</t>
  </si>
  <si>
    <t>SAG-AFTRA Micro agreement</t>
  </si>
  <si>
    <t>https://www.sagaftra.org/micro-budget-project-agreement-1</t>
  </si>
  <si>
    <t>S07</t>
  </si>
  <si>
    <t>Rates, quantities and schedules</t>
  </si>
  <si>
    <t>Producer planning estimates prepared October 25, 2026; not signed quotes.</t>
  </si>
  <si>
    <t>Episode 1: The Enemies</t>
  </si>
  <si>
    <t>USD. Paid line items. Blue numbers are editable. Plan and Rates owns shared drivers. Fringes or sales tax are applied once.</t>
  </si>
  <si>
    <t>Account</t>
  </si>
  <si>
    <t>Cost item</t>
  </si>
  <si>
    <t>Quantity</t>
  </si>
  <si>
    <t>Rate</t>
  </si>
  <si>
    <t>Fringe / tax</t>
  </si>
  <si>
    <t>Total</t>
  </si>
  <si>
    <t>Basis</t>
  </si>
  <si>
    <t>Development, producing and directing</t>
  </si>
  <si>
    <t>1101</t>
  </si>
  <si>
    <t>Writer / literary rights package</t>
  </si>
  <si>
    <t>episode</t>
  </si>
  <si>
    <t>Author fee and rights allowance; no assumed unpaid rewrite.</t>
  </si>
  <si>
    <t>1102</t>
  </si>
  <si>
    <t>Producer fee</t>
  </si>
  <si>
    <t>Creative producer; physical production staff below.</t>
  </si>
  <si>
    <t>1103</t>
  </si>
  <si>
    <t>Director</t>
  </si>
  <si>
    <t>Nonstar episodic director allowance; exact guild deal to quote.</t>
  </si>
  <si>
    <t>1104</t>
  </si>
  <si>
    <t>Casting and auditions</t>
  </si>
  <si>
    <t>Includes supporting-role and background casting.</t>
  </si>
  <si>
    <t>1105</t>
  </si>
  <si>
    <t>Historical consultant / script research</t>
  </si>
  <si>
    <t>Facts, period details and interpretation review; no script edits here.</t>
  </si>
  <si>
    <t>Cast and supporting performers</t>
  </si>
  <si>
    <t>1201</t>
  </si>
  <si>
    <t>Principal and day-player fees</t>
  </si>
  <si>
    <t>person-day</t>
  </si>
  <si>
    <t>Scenario booking estimate; all speaking parts paid.</t>
  </si>
  <si>
    <t>1202</t>
  </si>
  <si>
    <t>Narrator / additional voice sessions</t>
  </si>
  <si>
    <t>session</t>
  </si>
  <si>
    <t>Human performers; no synthetic voice assumption.</t>
  </si>
  <si>
    <t>1203</t>
  </si>
  <si>
    <t>Background performers</t>
  </si>
  <si>
    <t>Crowd, soldier, school, nightclub and public-scene bookings.</t>
  </si>
  <si>
    <t>1204</t>
  </si>
  <si>
    <t>Cast rehearsals and fittings</t>
  </si>
  <si>
    <t>equiv. day</t>
  </si>
  <si>
    <t>15% additional paid time beyond principal shoot bookings.</t>
  </si>
  <si>
    <t>1205</t>
  </si>
  <si>
    <t>Stunt performers</t>
  </si>
  <si>
    <t>Physical actions; no unpaid doubling.</t>
  </si>
  <si>
    <t>1301</t>
  </si>
  <si>
    <t>Agency / negotiation allowance</t>
  </si>
  <si>
    <t>10% planning allowance on principal base wages only.</t>
  </si>
  <si>
    <t>1302</t>
  </si>
  <si>
    <t>Finite reserve; actual distribution obligations depend on agreement.</t>
  </si>
  <si>
    <t>Production crew</t>
  </si>
  <si>
    <t>2001</t>
  </si>
  <si>
    <t>Line producer / UPM</t>
  </si>
  <si>
    <t>1 person(s); prep, shoot and wrap. 10-hour rate allowance.</t>
  </si>
  <si>
    <t>2002</t>
  </si>
  <si>
    <t>First assistant director</t>
  </si>
  <si>
    <t>1 person(s); shoot plus half prep, rounded up. 10-hour rate allowance.</t>
  </si>
  <si>
    <t>2003</t>
  </si>
  <si>
    <t>Second AD / cast coordination</t>
  </si>
  <si>
    <t>0 person(s); shoot days. 10-hour rate allowance.</t>
  </si>
  <si>
    <t>2004</t>
  </si>
  <si>
    <t>Production coordinator</t>
  </si>
  <si>
    <t>2005</t>
  </si>
  <si>
    <t>Script supervisor</t>
  </si>
  <si>
    <t>1 person(s); shoot days. 10-hour rate allowance.</t>
  </si>
  <si>
    <t>2006</t>
  </si>
  <si>
    <t>Director of photography</t>
  </si>
  <si>
    <t>2007</t>
  </si>
  <si>
    <t>Camera operator / second unit camera</t>
  </si>
  <si>
    <t>2008</t>
  </si>
  <si>
    <t>Camera assistants / DIT</t>
  </si>
  <si>
    <t>2009</t>
  </si>
  <si>
    <t>Gaffer</t>
  </si>
  <si>
    <t>2010</t>
  </si>
  <si>
    <t>Grip / electric crew</t>
  </si>
  <si>
    <t>2011</t>
  </si>
  <si>
    <t>Sound mixer</t>
  </si>
  <si>
    <t>2012</t>
  </si>
  <si>
    <t>Boom / sound utility</t>
  </si>
  <si>
    <t>2013</t>
  </si>
  <si>
    <t>Production designer</t>
  </si>
  <si>
    <t>2014</t>
  </si>
  <si>
    <t>Set dressers / prop department</t>
  </si>
  <si>
    <t>2015</t>
  </si>
  <si>
    <t>Costume department</t>
  </si>
  <si>
    <t>2016</t>
  </si>
  <si>
    <t>Hair / makeup team</t>
  </si>
  <si>
    <t>2017</t>
  </si>
  <si>
    <t>Locations / permits staff</t>
  </si>
  <si>
    <t>2018</t>
  </si>
  <si>
    <t>Drivers / transport crew</t>
  </si>
  <si>
    <t>2019</t>
  </si>
  <si>
    <t>Production assistants</t>
  </si>
  <si>
    <t>2 person(s); shoot plus half prep, rounded up. 10-hour rate allowance.</t>
  </si>
  <si>
    <t>2201</t>
  </si>
  <si>
    <t>Set medic</t>
  </si>
  <si>
    <t>day</t>
  </si>
  <si>
    <t>Medic paid every shoot day.</t>
  </si>
  <si>
    <t>2202</t>
  </si>
  <si>
    <t>Weapons armorer</t>
  </si>
  <si>
    <t>Inert/replica control and safety; no live ammunition.</t>
  </si>
  <si>
    <t>2203</t>
  </si>
  <si>
    <t>Stunt / action safety coordination</t>
  </si>
  <si>
    <t>Marine/vehicle/fire action planning as episode requires.</t>
  </si>
  <si>
    <t>2204</t>
  </si>
  <si>
    <t>Child-welfare teacher / set tutor</t>
  </si>
  <si>
    <t>Includes multiple tutors where needed; shorter minor calls.</t>
  </si>
  <si>
    <t>2205</t>
  </si>
  <si>
    <t>Marine safety / specialist support</t>
  </si>
  <si>
    <t>PT-109, beach and landing-craft filming.</t>
  </si>
  <si>
    <t>2206</t>
  </si>
  <si>
    <t>Animal handler / trained dog package</t>
  </si>
  <si>
    <t>package</t>
  </si>
  <si>
    <t>Episode 1 scene 4; specialist and trained animal hire.</t>
  </si>
  <si>
    <t>2207</t>
  </si>
  <si>
    <t>Intimacy coordination</t>
  </si>
  <si>
    <t>Private/adult scenes and nightclub coverage as staged.</t>
  </si>
  <si>
    <t>2208</t>
  </si>
  <si>
    <t>Specialty performer / adult-scene premiums</t>
  </si>
  <si>
    <t>allowance</t>
  </si>
  <si>
    <t>Additional performance premiums beyond ordinary cast/background wages.</t>
  </si>
  <si>
    <t>Equipment, locations, art and props</t>
  </si>
  <si>
    <t>3101</t>
  </si>
  <si>
    <t>Camera / lenses / support rental</t>
  </si>
  <si>
    <t>Paid complete package allowance.</t>
  </si>
  <si>
    <t>3102</t>
  </si>
  <si>
    <t>Lighting / grip rental</t>
  </si>
  <si>
    <t>Practical period interiors and night work.</t>
  </si>
  <si>
    <t>3103</t>
  </si>
  <si>
    <t>Sound / communications rental</t>
  </si>
  <si>
    <t>Mixer package and walkies.</t>
  </si>
  <si>
    <t>3104</t>
  </si>
  <si>
    <t>Data backup and media</t>
  </si>
  <si>
    <t>Production and post copies; media purchases.</t>
  </si>
  <si>
    <t>3201</t>
  </si>
  <si>
    <t>Location rentals</t>
  </si>
  <si>
    <t>location-day</t>
  </si>
  <si>
    <t>Redressed local buildings; no free property assumption.</t>
  </si>
  <si>
    <t>3202</t>
  </si>
  <si>
    <t>Permits / traffic control / security</t>
  </si>
  <si>
    <t>Period streets, crowd control and secured night locations.</t>
  </si>
  <si>
    <t>3301</t>
  </si>
  <si>
    <t>Allocated reusable series setup</t>
  </si>
  <si>
    <t>Shared sets/design vendor package allocated once across three episodes.</t>
  </si>
  <si>
    <t>3302</t>
  </si>
  <si>
    <t>Episode sets / dressing / construction</t>
  </si>
  <si>
    <t>Episode-specific furniture, surfaces and construction vendor package; hand props separate.</t>
  </si>
  <si>
    <t>3401</t>
  </si>
  <si>
    <t>Paid props and practical replicas</t>
  </si>
  <si>
    <t>Itemized on Props; includes paid purchase, rental and fabrication.</t>
  </si>
  <si>
    <t>3501</t>
  </si>
  <si>
    <t>Period costumes / alterations / cleaning</t>
  </si>
  <si>
    <t>outfit</t>
  </si>
  <si>
    <t>Includes supporting/background inventory; recurring prep in shared setup.</t>
  </si>
  <si>
    <t>3502</t>
  </si>
  <si>
    <t>Wigs / makeup kits / consumables</t>
  </si>
  <si>
    <t>JFK/Jackie/Ferrie and period continuity; department labor separate.</t>
  </si>
  <si>
    <t>Vehicles, travel and scene-specific production</t>
  </si>
  <si>
    <t>4101</t>
  </si>
  <si>
    <t>Period picture vehicles</t>
  </si>
  <si>
    <t>vehicle-day</t>
  </si>
  <si>
    <t>Period cars/police cars and owner fees; standard transport separately.</t>
  </si>
  <si>
    <t>4102</t>
  </si>
  <si>
    <t>Production vehicles / fuel / parking</t>
  </si>
  <si>
    <t>Vans, cargo truck, fuel, mileage and parking.</t>
  </si>
  <si>
    <t>4201</t>
  </si>
  <si>
    <t>Accommodation</t>
  </si>
  <si>
    <t>room-night</t>
  </si>
  <si>
    <t>Regional crew/traveling cast; no international hotels.</t>
  </si>
  <si>
    <t>4202</t>
  </si>
  <si>
    <t>Air / rail / ground travel</t>
  </si>
  <si>
    <t>Domestic travel allowance; local foreign doubles.</t>
  </si>
  <si>
    <t>4203</t>
  </si>
  <si>
    <t>Shoot-day catering and craft</t>
  </si>
  <si>
    <t>Core crew, medic, cast, background, specialists and extra seats.</t>
  </si>
  <si>
    <t>4204</t>
  </si>
  <si>
    <t>Prep / wrap crew meals</t>
  </si>
  <si>
    <t>Smaller prep/wrap team meals; excluded from shoot catering.</t>
  </si>
  <si>
    <t>4205</t>
  </si>
  <si>
    <t>Travel / nonshoot-day per diem</t>
  </si>
  <si>
    <t>35% of room nights for travel/rest days; shoot meals catered.</t>
  </si>
  <si>
    <t>4301</t>
  </si>
  <si>
    <t>PT-109 / Bay of Pigs / aircraft shell</t>
  </si>
  <si>
    <t>sequence package</t>
  </si>
  <si>
    <t>Paid watercraft/platform, safe hull section, effects vendor; exteriors via archive/VFX.</t>
  </si>
  <si>
    <t>4302</t>
  </si>
  <si>
    <t>Weather / reshoots / additional unit</t>
  </si>
  <si>
    <t>unit-day</t>
  </si>
  <si>
    <t>Incremental unit package, separate from scheduled principal-unit days.</t>
  </si>
  <si>
    <t>Post-production, archives and delivery</t>
  </si>
  <si>
    <t>5101</t>
  </si>
  <si>
    <t>Picture editor</t>
  </si>
  <si>
    <t>Episode edit; no assumed free editor.</t>
  </si>
  <si>
    <t>5102</t>
  </si>
  <si>
    <t>Assistant editor / conform</t>
  </si>
  <si>
    <t>Media organization and conform.</t>
  </si>
  <si>
    <t>5201</t>
  </si>
  <si>
    <t>Sound edit / Foley / final mix</t>
  </si>
  <si>
    <t>Period ambience, action and dialogue finishing.</t>
  </si>
  <si>
    <t>5202</t>
  </si>
  <si>
    <t>ADR / studio / narration engineering</t>
  </si>
  <si>
    <t>Voice talent fees are in cast section.</t>
  </si>
  <si>
    <t>5301</t>
  </si>
  <si>
    <t>Score composer / music licenses</t>
  </si>
  <si>
    <t>Original score and limited source-music licenses.</t>
  </si>
  <si>
    <t>5401</t>
  </si>
  <si>
    <t>Color / online / mastering</t>
  </si>
  <si>
    <t>Finishing vendor package.</t>
  </si>
  <si>
    <t>5501</t>
  </si>
  <si>
    <t>VFX / cleanup / restoration</t>
  </si>
  <si>
    <t>shot</t>
  </si>
  <si>
    <t>Aircraft, water, crowds, city cleanup and photo/film restoration.</t>
  </si>
  <si>
    <t>5601</t>
  </si>
  <si>
    <t>Licensed archival footage / photos</t>
  </si>
  <si>
    <t>licensed sec.</t>
  </si>
  <si>
    <t>Paid licensed material; confirmed public-domain substitutes may reduce cost.</t>
  </si>
  <si>
    <t>5602</t>
  </si>
  <si>
    <t>Archive research / scans / transfers</t>
  </si>
  <si>
    <t>Paid research and master preparation even where content is public domain.</t>
  </si>
  <si>
    <t>5701</t>
  </si>
  <si>
    <t>Captions / QC / DCP / deliverables</t>
  </si>
  <si>
    <t>Festival file and exhibition deliverables.</t>
  </si>
  <si>
    <t>5801</t>
  </si>
  <si>
    <t>Legal / clearances / accounting</t>
  </si>
  <si>
    <t>Includes rights/brand review and production accounts; insurance below.</t>
  </si>
  <si>
    <t>5901</t>
  </si>
  <si>
    <t>Initial artwork / festivals / publicity</t>
  </si>
  <si>
    <t>Launch allowance only; full P&amp;A excluded.</t>
  </si>
  <si>
    <t>Direct production cost</t>
  </si>
  <si>
    <t>Direct cost × insurance rate</t>
  </si>
  <si>
    <t>Production company overhead</t>
  </si>
  <si>
    <t>Direct cost × overhead; excludes creative producer fee</t>
  </si>
  <si>
    <t>Direct cost × bond rate; no bond in lower two plans</t>
  </si>
  <si>
    <t>Direct cost plus insurance, overhead and bond × contingency</t>
  </si>
  <si>
    <t>EPISODE TOTAL</t>
  </si>
  <si>
    <t>Gross cash budget before incentives</t>
  </si>
  <si>
    <t>2 person(s); shoot days. 10-hour rate allowance.</t>
  </si>
  <si>
    <t>3 person(s); shoot days. 10-hour rate allowance.</t>
  </si>
  <si>
    <t>2 person(s); prep, shoot and wrap. 10-hour rate allowance.</t>
  </si>
  <si>
    <t>3 person(s); shoot plus half prep, rounded up. 10-hour rate allowance.</t>
  </si>
  <si>
    <t>5 person(s); shoot days. 10-hour rate allowance.</t>
  </si>
  <si>
    <t>4 person(s); prep, shoot and wrap. 10-hour rate allowance.</t>
  </si>
  <si>
    <t>3 person(s); prep, shoot and wrap. 10-hour rate allowance.</t>
  </si>
  <si>
    <t>4 person(s); shoot plus half prep, rounded up. 10-hour rate allowance.</t>
  </si>
  <si>
    <t>4 person(s); shoot days. 10-hour rate allowance.</t>
  </si>
  <si>
    <t>8 person(s); shoot days. 10-hour rate allowance.</t>
  </si>
  <si>
    <t>7 person(s); prep, shoot and wrap. 10-hour rate allowance.</t>
  </si>
  <si>
    <t>5 person(s); prep, shoot and wrap. 10-hour rate allowance.</t>
  </si>
  <si>
    <t>5 person(s); shoot plus half prep, rounded up. 10-hour rate allowance.</t>
  </si>
  <si>
    <t>6 person(s); shoot plus half prep, rounded up. 10-hour rate allowance.</t>
  </si>
  <si>
    <t>Episode 2: The Plots</t>
  </si>
  <si>
    <t>No planned water filming.</t>
  </si>
  <si>
    <t>Cockpit / moving car / Walker effect</t>
  </si>
  <si>
    <t>Static cockpit rental, vehicle process, breakaway window; no real aircraft risk.</t>
  </si>
  <si>
    <t>Episode 3: The Frame</t>
  </si>
  <si>
    <t>Yacht and water-side work.</t>
  </si>
  <si>
    <t>Motorcade route, crowds, police scenes and public-area control.</t>
  </si>
  <si>
    <t>Yacht / motorcade / APC / impact effects</t>
  </si>
  <si>
    <t>Vessel segment, tow/process rig, APC substitute and controlled effects.</t>
  </si>
  <si>
    <t>Premium Zapruder/Nix/news/photo allowance; actual rights package to quote.</t>
  </si>
  <si>
    <t>Each row is a paid purchase, rental or fabrication allowance. Labor, set furniture, vehicles and sales tax are budgeted separately.</t>
  </si>
  <si>
    <t>Ep</t>
  </si>
  <si>
    <t>Scene refs</t>
  </si>
  <si>
    <t>Item</t>
  </si>
  <si>
    <t>Qty</t>
  </si>
  <si>
    <t>Micro rate</t>
  </si>
  <si>
    <t>Ultra-low rate</t>
  </si>
  <si>
    <t>Low rate</t>
  </si>
  <si>
    <t>Production company rate</t>
  </si>
  <si>
    <t>Micro cost</t>
  </si>
  <si>
    <t>Ultra-low cost</t>
  </si>
  <si>
    <t>Low cost</t>
  </si>
  <si>
    <t>Production company cost</t>
  </si>
  <si>
    <t>3–7</t>
  </si>
  <si>
    <t>Candy jars, wrappers and display stock</t>
  </si>
  <si>
    <t>lot</t>
  </si>
  <si>
    <t>Buy / fabricate; consumable replacements</t>
  </si>
  <si>
    <t>Coca-Cola bottles and breakaway-safe doubles</t>
  </si>
  <si>
    <t>bottles</t>
  </si>
  <si>
    <t>Buy / dress</t>
  </si>
  <si>
    <t>8–15</t>
  </si>
  <si>
    <t>Liquor bottles, crates and period labels</t>
  </si>
  <si>
    <t>crates</t>
  </si>
  <si>
    <t>Fabricate; water-filled bottles</t>
  </si>
  <si>
    <t>Binoculars, opium-pipe replicas and stage cash</t>
  </si>
  <si>
    <t>kit</t>
  </si>
  <si>
    <t>Buy / rent; no controlled substances</t>
  </si>
  <si>
    <t>16</t>
  </si>
  <si>
    <t>Snow shovels and pay envelopes</t>
  </si>
  <si>
    <t>sets</t>
  </si>
  <si>
    <t>Buy / fabricate</t>
  </si>
  <si>
    <t>17–26</t>
  </si>
  <si>
    <t>Navy life-vest costume shells</t>
  </si>
  <si>
    <t>vests</t>
  </si>
  <si>
    <t>Rent; certified flotation is marine-unit cost</t>
  </si>
  <si>
    <t>PT-109 helm, radio and instrument dressing</t>
  </si>
  <si>
    <t>Rent / fabricate; hull under sequence cost</t>
  </si>
  <si>
    <t>25</t>
  </si>
  <si>
    <t>Message coconut and carving doubles</t>
  </si>
  <si>
    <t>doubles</t>
  </si>
  <si>
    <t>Fabricate resets</t>
  </si>
  <si>
    <t>28–121</t>
  </si>
  <si>
    <t>Period telephones and desk accessories</t>
  </si>
  <si>
    <t>Episode rental allocation</t>
  </si>
  <si>
    <t>24–121</t>
  </si>
  <si>
    <t>Period newspapers, telegrams and files</t>
  </si>
  <si>
    <t>print lot</t>
  </si>
  <si>
    <t>Paid graphics and printing</t>
  </si>
  <si>
    <t>31–58</t>
  </si>
  <si>
    <t>Ballots, tally boards and campaign signs</t>
  </si>
  <si>
    <t>Fabricate / print</t>
  </si>
  <si>
    <t>35–45</t>
  </si>
  <si>
    <t>Schoolbooks, enrollment papers and flags</t>
  </si>
  <si>
    <t>Rent / buy / print</t>
  </si>
  <si>
    <t>58–121</t>
  </si>
  <si>
    <t>Reel machines, microphones and broadcast props</t>
  </si>
  <si>
    <t>78–118</t>
  </si>
  <si>
    <t>Inert weapons, holsters and rubber doubles</t>
  </si>
  <si>
    <t>props</t>
  </si>
  <si>
    <t>Rental; armorer labor separate</t>
  </si>
  <si>
    <t>Military packs, canteens and netted helmets</t>
  </si>
  <si>
    <t>Rental / consumables</t>
  </si>
  <si>
    <t>88–92</t>
  </si>
  <si>
    <t>Castro cigar and hotel-poisoning prop kit</t>
  </si>
  <si>
    <t>Harmless replicas and duplicate resets</t>
  </si>
  <si>
    <t>93–94</t>
  </si>
  <si>
    <t>Farm tools and safe burnt-crop dressing</t>
  </si>
  <si>
    <t>No uncontrolled crop fire</t>
  </si>
  <si>
    <t>2</t>
  </si>
  <si>
    <t>Narrator evidence cards and file updates</t>
  </si>
  <si>
    <t>episode lot</t>
  </si>
  <si>
    <t>Incremental episode print cost</t>
  </si>
  <si>
    <t>3–5</t>
  </si>
  <si>
    <t>Aircraft cockpit switches and yokes</t>
  </si>
  <si>
    <t>Rental; cockpit shell in sequence cost</t>
  </si>
  <si>
    <t>6,14–15</t>
  </si>
  <si>
    <t>Files, law books and period office props</t>
  </si>
  <si>
    <t>16–17</t>
  </si>
  <si>
    <t>Dictaphone, drawings and desk accessories</t>
  </si>
  <si>
    <t>24–38</t>
  </si>
  <si>
    <t>Rally, summit and missile briefing graphics</t>
  </si>
  <si>
    <t>Paid reproduction graphics</t>
  </si>
  <si>
    <t>38</t>
  </si>
  <si>
    <t>Missile-site inspection hardware</t>
  </si>
  <si>
    <t>Prop details; missile extension under VFX</t>
  </si>
  <si>
    <t>47–50</t>
  </si>
  <si>
    <t>Carcano replica and scope rental allocation</t>
  </si>
  <si>
    <t>Inert hero and rubber action double</t>
  </si>
  <si>
    <t>49–50</t>
  </si>
  <si>
    <t>Revolver replica, holster and inert cartridges</t>
  </si>
  <si>
    <t>Rental; no live ammunition</t>
  </si>
  <si>
    <t>45–50</t>
  </si>
  <si>
    <t>Imperial-style camera and duplicate cameras</t>
  </si>
  <si>
    <t>Buy / rent</t>
  </si>
  <si>
    <t>47–71</t>
  </si>
  <si>
    <t>Order forms, money orders and political papers</t>
  </si>
  <si>
    <t>Graphics and resets</t>
  </si>
  <si>
    <t>51–54</t>
  </si>
  <si>
    <t>Photo-lab equipment and false-ID props</t>
  </si>
  <si>
    <t>Rent / fabricate</t>
  </si>
  <si>
    <t>55–71</t>
  </si>
  <si>
    <t>Maps, scope-adjustment and breakaway-window kit</t>
  </si>
  <si>
    <t>Prop kit; stunt effects labor separate</t>
  </si>
  <si>
    <t>47–73</t>
  </si>
  <si>
    <t>Apartment dishes, baby and domestic hand props</t>
  </si>
  <si>
    <t>Buy / rent; furniture excluded</t>
  </si>
  <si>
    <t>78–81</t>
  </si>
  <si>
    <t>Garage hand tools and gun magazines</t>
  </si>
  <si>
    <t>Rent / print</t>
  </si>
  <si>
    <t>82–87</t>
  </si>
  <si>
    <t>1963 civil-rights address reaction props</t>
  </si>
  <si>
    <t>Radios, signs and domestic hand props</t>
  </si>
  <si>
    <t>101–106</t>
  </si>
  <si>
    <t>DRE manuals, leaflets and store counter stock</t>
  </si>
  <si>
    <t>107–110</t>
  </si>
  <si>
    <t>Consulate forms, passports and telephone props</t>
  </si>
  <si>
    <t>Episode rental / graphics</t>
  </si>
  <si>
    <t>1,39,74</t>
  </si>
  <si>
    <t>Narrator evidence updates and projector inserts</t>
  </si>
  <si>
    <t>Incremental episode allocation</t>
  </si>
  <si>
    <t>1,31–39</t>
  </si>
  <si>
    <t>Wedding ring, money, curtain rods and paper bags</t>
  </si>
  <si>
    <t>Buy; repeat bag and cash resets</t>
  </si>
  <si>
    <t>2–5</t>
  </si>
  <si>
    <t>Yacht bridge instruments and nautical hand props</t>
  </si>
  <si>
    <t>Rent; vessel hire separately</t>
  </si>
  <si>
    <t>6–28</t>
  </si>
  <si>
    <t>Treaty, procurement and coup paperwork</t>
  </si>
  <si>
    <t>Paid graphics / printing</t>
  </si>
  <si>
    <t>14,24</t>
  </si>
  <si>
    <t>Boutique stock, parcels and hotel hand props</t>
  </si>
  <si>
    <t>Rent / buy</t>
  </si>
  <si>
    <t>21–22</t>
  </si>
  <si>
    <t>Inert military weapons and bloody-body doubles</t>
  </si>
  <si>
    <t>Inert props; stunt / SFX labor separate</t>
  </si>
  <si>
    <t>32–63</t>
  </si>
  <si>
    <t>Carcano and alternate-rifle inert doubles</t>
  </si>
  <si>
    <t>39–68</t>
  </si>
  <si>
    <t>Book cartons, books and duplicate order sheets</t>
  </si>
  <si>
    <t>boxes</t>
  </si>
  <si>
    <t>Buy / rent / print</t>
  </si>
  <si>
    <t>41–62</t>
  </si>
  <si>
    <t>Roses, flags, bunting and motorcade hand props</t>
  </si>
  <si>
    <t>Consumables and duplicate resets</t>
  </si>
  <si>
    <t>49–65</t>
  </si>
  <si>
    <t>Period cameras, flashbulbs and news microphones</t>
  </si>
  <si>
    <t>Rental / disposable flashes</t>
  </si>
  <si>
    <t>71–75</t>
  </si>
  <si>
    <t>Rail tower, hospital and medical hand props</t>
  </si>
  <si>
    <t>Rent; large set dressing excluded</t>
  </si>
  <si>
    <t>78–79</t>
  </si>
  <si>
    <t>Superman shirt and laundry continuity props</t>
  </si>
  <si>
    <t>Fabricate duplicates; clearance allowance separate</t>
  </si>
  <si>
    <t>81–105</t>
  </si>
  <si>
    <t>Revolver doubles, inert cartridges and evidence</t>
  </si>
  <si>
    <t>94–105</t>
  </si>
  <si>
    <t>Police cuffs, badges and period paperwork</t>
  </si>
  <si>
    <t>97–98</t>
  </si>
  <si>
    <t>Paraffin casts and laboratory hand props</t>
  </si>
  <si>
    <t>Safe stage substitutes</t>
  </si>
  <si>
    <t>109–129</t>
  </si>
  <si>
    <t>Television, projector and film-reel props</t>
  </si>
  <si>
    <t>115–121</t>
  </si>
  <si>
    <t>Limousine lab model and ballistics demonstration</t>
  </si>
  <si>
    <t>Fabricated prop / model</t>
  </si>
  <si>
    <t>132–133</t>
  </si>
  <si>
    <t>Trajectory model, three lasers and tripod</t>
  </si>
  <si>
    <t>Rent / fabricate; permit separately</t>
  </si>
  <si>
    <t>80–139</t>
  </si>
  <si>
    <t>Narrator evidence updates and final documents</t>
  </si>
  <si>
    <t>Script production breakdown</t>
  </si>
  <si>
    <t>Scene ordinals locate source text. Keyword tags suggest items to review; they are not confirmed unit calls or a shooting schedule.</t>
  </si>
  <si>
    <t>Scene</t>
  </si>
  <si>
    <t>Source heading</t>
  </si>
  <si>
    <t>INT / EXT</t>
  </si>
  <si>
    <t>Day / night</t>
  </si>
  <si>
    <t>Word count</t>
  </si>
  <si>
    <t>Potential requirements</t>
  </si>
  <si>
    <t>INT. TEXAS SCHOOL BOOK DEPOSITORY - FIFTH FLOOR - DAY</t>
  </si>
  <si>
    <t>INT</t>
  </si>
  <si>
    <t>Day</t>
  </si>
  <si>
    <t>Weapons, Crowd, Water, Fire / effects</t>
  </si>
  <si>
    <t>INT. NARRATOR'S STUDY - PRESENT DAY - NIGHT</t>
  </si>
  <si>
    <t>Night</t>
  </si>
  <si>
    <t>INT. CORNER GROCERY - LITTLE ITALY, NEW ORLEANS - DAY</t>
  </si>
  <si>
    <t>Fire / effects</t>
  </si>
  <si>
    <t>EXT. ST. LOUIS STREET - CONTINUOUS</t>
  </si>
  <si>
    <t>EXT</t>
  </si>
  <si>
    <t>Continued</t>
  </si>
  <si>
    <t>INT. CORNER GROCERY - DAY</t>
  </si>
  <si>
    <t>Minors</t>
  </si>
  <si>
    <t>EXT. RIVERBANK - MAGNOLIA TREE - DAY</t>
  </si>
  <si>
    <t>Water</t>
  </si>
  <si>
    <t>INT. WAREHOUSE OFFICE - LAKE ERIE - NIGHT</t>
  </si>
  <si>
    <t>EXT. LAKE ERIE - NIGHT - KENNEDY'S POV THROUGH BINOCULARS</t>
  </si>
  <si>
    <t>Water, Fire / effects, Minors</t>
  </si>
  <si>
    <t>INT. WAREHOUSE OFFICE - NIGHT</t>
  </si>
  <si>
    <t>EXT. LAKESHORE ROAD - NIGHT - KENNEDY'S POV</t>
  </si>
  <si>
    <t>Vehicles</t>
  </si>
  <si>
    <t>INT. SUBURBAN SPEAKEASY - CLEVELAND - NIGHT</t>
  </si>
  <si>
    <t>Fire / effects, Vehicles</t>
  </si>
  <si>
    <t>INT. LAKESIDE RESTAURANT - BALCONY - MORNING</t>
  </si>
  <si>
    <t>EXT. RESTAURANT - DAY</t>
  </si>
  <si>
    <t>EXT. KENNEDY ESTATE - BOSTON AREA - DAY</t>
  </si>
  <si>
    <t>EXT. BLACKETT STRAIT - SOLOMON ISLANDS - NIGHT</t>
  </si>
  <si>
    <t>Water, Fire / effects</t>
  </si>
  <si>
    <t>EXT. BLACKETT STRAIT - CONTINUOUS</t>
  </si>
  <si>
    <t>EXT. WRECKAGE OF PT-109 - DAWN</t>
  </si>
  <si>
    <t>Dawn</t>
  </si>
  <si>
    <t>EXT. BLACKETT STRAIT - OPEN WATER - DAY</t>
  </si>
  <si>
    <t>EXT. PLUM PUDDING ISLAND - DAY</t>
  </si>
  <si>
    <t>EXT. FERGUSON PASSAGE - NIGHT</t>
  </si>
  <si>
    <t>EXT. PLUM PUDDING ISLAND - DAWN</t>
  </si>
  <si>
    <t>EXT. BOSTON NEWSSTAND - DAY</t>
  </si>
  <si>
    <t>EXT. SOLOMON ISLANDS - DAY</t>
  </si>
  <si>
    <t>EXT. NAVAL BASE - RENDOVA - DAY</t>
  </si>
  <si>
    <t>Crowd, Water</t>
  </si>
  <si>
    <t>INT. KENNEDY HOME - STUDY - NIGHT</t>
  </si>
  <si>
    <t>INT. WHITE HOUSE - WAITING ROOM - DAY</t>
  </si>
  <si>
    <t>INT. OVAL OFFICE - CONTINUOUS</t>
  </si>
  <si>
    <t>INT. OVAL OFFICE - DAY</t>
  </si>
  <si>
    <t>INT. CONVENTION HALL - CHICAGO - NIGHT</t>
  </si>
  <si>
    <t>INT. NEWPORT HOSPITAL - NURSERY - NIGHT</t>
  </si>
  <si>
    <t>INT. MAYFLOWER HOTEL - SUITE - WASHINGTON - NIGHT</t>
  </si>
  <si>
    <t>INT. WHITE HOUSE - SITTING ROOM - NIGHT</t>
  </si>
  <si>
    <t>Crowd</t>
  </si>
  <si>
    <t>INT. GETTYSBURG ELEMENTARY SCHOOL - CLASSROOM - DAY</t>
  </si>
  <si>
    <t>EXT. GETTYSBURG - RAILROAD TRACKS - DAY</t>
  </si>
  <si>
    <t>INT. OLD SCHOOLHOUSE - CLASSROOM - DAY</t>
  </si>
  <si>
    <t>Crowd, Minors</t>
  </si>
  <si>
    <t>INT. OLD SCHOOLHOUSE - HALLWAY - CONTINUOUS</t>
  </si>
  <si>
    <t>EXT. OLD SCHOOLHOUSE - DUSK</t>
  </si>
  <si>
    <t>INT. NAACP OFFICE - LITTLE ROCK - DAY</t>
  </si>
  <si>
    <t>INT. GOVERNOR'S MANSION - BREAKFAST ROOM - MORNING</t>
  </si>
  <si>
    <t>INT. GOVERNOR'S MANSION - BREAKFAST ROOM - LATER</t>
  </si>
  <si>
    <t>EXT. LITTLE ROCK CENTRAL HIGH SCHOOL - DAY</t>
  </si>
  <si>
    <t>Weapons</t>
  </si>
  <si>
    <t>INT. NEWPORT NAVAL STATION - OFFICE - DAY</t>
  </si>
  <si>
    <t>INT. GOVERNOR'S PLANE - NIGHT</t>
  </si>
  <si>
    <t>Aircraft</t>
  </si>
  <si>
    <t>Crowd, Aircraft</t>
  </si>
  <si>
    <t>EXT. NAVAL AIR FACILITY ATSUGI - JAPAN - NIGHT</t>
  </si>
  <si>
    <t>INT. SENATE COMMITTEE ROOM - DAY</t>
  </si>
  <si>
    <t>INT. SENATE CORRIDOR - LATER</t>
  </si>
  <si>
    <t>INT. SENATE COMMITTEE ROOM - CONTINUOUS</t>
  </si>
  <si>
    <t>INT. CHICAGO BACK ROOM - NIGHT</t>
  </si>
  <si>
    <t>INT. AMERICAN EMBASSY - MOSCOW - CONSULAR OFFICE - DAY</t>
  </si>
  <si>
    <t>INT. CIA - MAIL INTERCEPT ROOM - NEW YORK - NIGHT</t>
  </si>
  <si>
    <t>INT. WBBM TELEVISION STUDIO - CHICAGO - NIGHT</t>
  </si>
  <si>
    <t>INT. WBBM STUDIO - GREEN ROOM - EARLIER</t>
  </si>
  <si>
    <t>INT. FARMHOUSE KITCHEN - IOWA - NIGHT</t>
  </si>
  <si>
    <t>INT. WBBM STUDIO - CONTROL ROOM - NIGHT</t>
  </si>
  <si>
    <t>INT. WBBM STUDIO - HALLWAY - NIGHT</t>
  </si>
  <si>
    <t>EXT. CHICAGO ALLEY - DAY</t>
  </si>
  <si>
    <t>INT. CHICAGO NIGHTCLUB - CONTINUOUS</t>
  </si>
  <si>
    <t>EXT. CHICAGO ALLEY - CONTINUOUS</t>
  </si>
  <si>
    <t>EXT. PARKING LOT - AUSTIN, TEXAS - DAY</t>
  </si>
  <si>
    <t>INT. ELDORADO - MOVING - DAY</t>
  </si>
  <si>
    <t>EXT. BALLOT COUNTING HEADQUARTERS - AUSTIN - DAY</t>
  </si>
  <si>
    <t>INT. FRENCH QUARTER STRIP CLUB - NEW ORLEANS - DAY</t>
  </si>
  <si>
    <t>INT. AMBASSADOR HOTEL - NIXON'S SUITE - LOS ANGELES - NIGHT</t>
  </si>
  <si>
    <t>INT. WHITE HOUSE - SECRETARY'S OFFICE - DAY</t>
  </si>
  <si>
    <t>INT. MARGUERITE OSWALD'S HOUSE - FORT WORTH - DAY</t>
  </si>
  <si>
    <t>INT. EASTERN AIR LINES - CHAIRMAN'S OFFICE - MIAMI - DAY</t>
  </si>
  <si>
    <t>INT. EASTERN AIR LINES - CHAIRMAN'S OFFICE - LATER</t>
  </si>
  <si>
    <t>EXT. CIA AIRSTRIP - NEAR PUERTO CABEZAS, NICARAGUA - DAY</t>
  </si>
  <si>
    <t>EXT. CIA AIRSTRIP - LATER</t>
  </si>
  <si>
    <t>INT. NEWBIE'S TENT - NIGHT</t>
  </si>
  <si>
    <t>EXT. CIA CAMP - MORNING</t>
  </si>
  <si>
    <t>INT. CIA HEADQUARTERS - DULLES'S OFFICE - DAY</t>
  </si>
  <si>
    <t>EXT. COAST NEAR GUANTANAMO BAY - NIGHT</t>
  </si>
  <si>
    <t>INT. CUBAN HOUSING PROJECT - MIAMI BEACH - DAY</t>
  </si>
  <si>
    <t>INT. CUBAN HOUSING PROJECT - DAY</t>
  </si>
  <si>
    <t>INT. MIAMI AIRPORT DINER - DAY</t>
  </si>
  <si>
    <t>EXT. KEY LARGO BEACH - DAY</t>
  </si>
  <si>
    <t>Weapons, Crowd, Water</t>
  </si>
  <si>
    <t>INT. HAVANA HOTEL ROOM - DAY</t>
  </si>
  <si>
    <t>INT. HAVANA HOTEL CASINO - NIGHT</t>
  </si>
  <si>
    <t>INT. HAVANA HOTEL - ROOFTOP RESTAURANT - NIGHT</t>
  </si>
  <si>
    <t>Crowd, Fire / effects</t>
  </si>
  <si>
    <t>INT. HOTEL KITCHEN - CONTINUOUS</t>
  </si>
  <si>
    <t>EXT. HAVANA HOTEL - NIGHT</t>
  </si>
  <si>
    <t>EXT. SUGARCANE FIELD - CUBA - DAY</t>
  </si>
  <si>
    <t>Fire / effects, Minors</t>
  </si>
  <si>
    <t>EXT. SUGARCANE FIELD - LATER</t>
  </si>
  <si>
    <t>INT. IMMIGRATION SERVICES OFFICE - NEW ORLEANS - DAY</t>
  </si>
  <si>
    <t>EXT. AIRFIELD - CONTINUOUS</t>
  </si>
  <si>
    <t>INT. GOVERNMENT PLANE - LATER</t>
  </si>
  <si>
    <t>EXT. GUATEMALA CITY AIRPORT - DAY</t>
  </si>
  <si>
    <t>INT. BILTMORE HOTEL - GUATEMALA CITY - DAY</t>
  </si>
  <si>
    <t>EXT. HONDURAN JUNGLE - DAY</t>
  </si>
  <si>
    <t>EXT. CIA AIRSTRIP - PUERTO CABEZAS - DAWN</t>
  </si>
  <si>
    <t>Water, Aircraft</t>
  </si>
  <si>
    <t>INT. UNITED NATIONS GENERAL ASSEMBLY - NEW YORK - DAY</t>
  </si>
  <si>
    <t>EXT. MIAMI INTERNATIONAL AIRPORT - DAY</t>
  </si>
  <si>
    <t>INT. STEVENSON'S OFFICE - UNITED NATIONS - NIGHT</t>
  </si>
  <si>
    <t>INT. SENATOR MORSE'S HOME - WASHINGTON - NIGHT</t>
  </si>
  <si>
    <t>INT. STEVENSON'S OFFICE - CONTINUOUS</t>
  </si>
  <si>
    <t>INT. ELEMENTARY SCHOOL CLASSROOM - DAY</t>
  </si>
  <si>
    <t>EXT. CARIBBEAN SEA - LANDING CRAFT - NIGHT</t>
  </si>
  <si>
    <t>EXT. PLAYA GIRON - NIGHT</t>
  </si>
  <si>
    <t>EXT. PLAYA GIRON - DAWN</t>
  </si>
  <si>
    <t>EXT. BEACH - BEHIND A FALLEN PALM - DAY</t>
  </si>
  <si>
    <t>Weapons, Water, Aircraft</t>
  </si>
  <si>
    <t>EXT. CASTRO FRONT LINE - DAY</t>
  </si>
  <si>
    <t>Crowd, Water, Fire / effects</t>
  </si>
  <si>
    <t>EXT. BEACH - BEHIND A LOW DUNE - DAY</t>
  </si>
  <si>
    <t>INT. WHITE HOUSE - CABINET ROOM - NIGHT</t>
  </si>
  <si>
    <t>INT. CIA RADIO SHACK - DAY</t>
  </si>
  <si>
    <t>EXT. PLAYA GIRON - DAY</t>
  </si>
  <si>
    <t>INT. WHITE HOUSE PRESS ROOM - DAY</t>
  </si>
  <si>
    <t>INT. WHITE HOUSE CABINET ROOM - DAY</t>
  </si>
  <si>
    <t>EXT. TURTLE CREEK - DALLAS - NIGHT</t>
  </si>
  <si>
    <t>Weapons, Vehicles</t>
  </si>
  <si>
    <t>INT. EASTERN AIR LINES JET - COCKPIT - ATLANTA - DAY</t>
  </si>
  <si>
    <t>INT. TWIN-ENGINE PLANE - COCKPIT - OVER LOUISIANA - NIGHT</t>
  </si>
  <si>
    <t>INT. TWIN-ENGINE PLANE - CONTINUOUS</t>
  </si>
  <si>
    <t>INT. MARCELLO'S OFFICE - NEW ORLEANS - NIGHT</t>
  </si>
  <si>
    <t>INT. SOVIET EMBASSY - VIENNA - DAY</t>
  </si>
  <si>
    <t>INT. SOVIET EMBASSY - HALLWAY - LATER</t>
  </si>
  <si>
    <t>INT. MOSCOW - RADIO STUDIO - DAY</t>
  </si>
  <si>
    <t>EXT. BERLIN - BORDER STREET - DAY</t>
  </si>
  <si>
    <t>INT. EASTERN AIR LINES - CHAIRMAN'S OFFICE - DAY</t>
  </si>
  <si>
    <t>INT. EASTERN AIR LINES - HR OFFICE - DAY</t>
  </si>
  <si>
    <t>INT. NEW ORLEANS BAR - NIGHT</t>
  </si>
  <si>
    <t>INT. G. WRAY GILL'S LAW OFFICE - NEW ORLEANS - DAY</t>
  </si>
  <si>
    <t>INT. NEWMAN BUILDING - BANISTER'S OFFICE - DAY</t>
  </si>
  <si>
    <t>EXT. JUNGLE NEAR A COASTAL VILLAGE - SOUTH VIETNAM - DAY</t>
  </si>
  <si>
    <t>EXT. COASTAL VILLAGE - DAY</t>
  </si>
  <si>
    <t>Weapons, Crowd, Fire / effects, Minors</t>
  </si>
  <si>
    <t>INT. OVAL OFFICE - NIGHT</t>
  </si>
  <si>
    <t>EXT. CIA HEADQUARTERS - LANGLEY - DAY</t>
  </si>
  <si>
    <t>INT. DULLES'S HOUSE - GEORGETOWN - NIGHT</t>
  </si>
  <si>
    <t>INT. DALLAS HOTEL BALLROOM - DAY</t>
  </si>
  <si>
    <t>INT. AMERICAN EMBASSY - MINSK, USSR - DAY</t>
  </si>
  <si>
    <t>INT. AMERICAN EMBASSY - MINSK - LATER</t>
  </si>
  <si>
    <t>INT. GOVERNOR'S OFFICE - AUSTIN, TEXAS - DAY</t>
  </si>
  <si>
    <t>INT. NATIONAL ARCHIVES - READING ROOM - COLLEGE PARK, MARYLAND - DAY</t>
  </si>
  <si>
    <t>EXT. LOVE FIELD - DALLAS - DAY</t>
  </si>
  <si>
    <t>EXT. RICE UNIVERSITY STADIUM - HOUSTON - DAY</t>
  </si>
  <si>
    <t>INT. NEW YORK DINER - DAY</t>
  </si>
  <si>
    <t>INT. UNITED NATIONS LOUNGE - DAY</t>
  </si>
  <si>
    <t>INT. WHITE HOUSE - CABINET ROOM - DAY</t>
  </si>
  <si>
    <t>INT. WHITE HOUSE - KENNEDY'S BEDROOM - NIGHT</t>
  </si>
  <si>
    <t>INT. PENTAGON - OFFICERS' CLUB - NIGHT</t>
  </si>
  <si>
    <t>EXT. ANKARA - CAFE - DAY</t>
  </si>
  <si>
    <t>EXT. JUPITER MISSILE SITE - TURKEY - DAY</t>
  </si>
  <si>
    <t>INT. DETROIT NIGHTCLUB - DAY</t>
  </si>
  <si>
    <t>INT. WHITE HOUSE - WEST WING CORRIDOR - CONTINUOUS</t>
  </si>
  <si>
    <t>INT. WHITE HOUSE - STATE FLOOR - DAY</t>
  </si>
  <si>
    <t>INT. WHITE HOUSE - WEST WING SERVICE ENTRANCE - NIGHT</t>
  </si>
  <si>
    <t>EXT. TURTLE CREEK BOULEVARD - DALLAS - NIGHT</t>
  </si>
  <si>
    <t>EXT. TURTLE CREEK BOULEVARD - NIGHT - PRESENT DAY</t>
  </si>
  <si>
    <t>INT. OSWALD APARTMENT - KITCHEN - DALLAS - NIGHT</t>
  </si>
  <si>
    <t>INT. KLEIN'S SPORTING GOODS - MAIL ORDER WAREHOUSE - CHICAGO - DAY</t>
  </si>
  <si>
    <t>INT. OSWALD APARTMENT - NEELY STREET - DALLAS - DAY</t>
  </si>
  <si>
    <t>EXT. OSWALD APARTMENT - BACKYARD - CONTINUOUS</t>
  </si>
  <si>
    <t>INT. OSWALD APARTMENT - NIGHT</t>
  </si>
  <si>
    <t>INT. JAGGARS-CHILES-STOVALL - DALLAS - DAY</t>
  </si>
  <si>
    <t>INT. JAGGARS-CHILES-STOVALL - PHOTO LAB - NIGHT</t>
  </si>
  <si>
    <t>INT. JAGGARS-CHILES-STOVALL - DAY - PRESENT</t>
  </si>
  <si>
    <t>INT. OSWALD APARTMENT - KITCHEN - NIGHT</t>
  </si>
  <si>
    <t>EXT. PARKING LOT - NORTH ZANG BOULEVARD - NIGHT</t>
  </si>
  <si>
    <t>EXT. CHURCH PARKING LOT - TURTLE CREEK - NIGHT</t>
  </si>
  <si>
    <t>EXT. GENERAL WALKER'S HOUSE - NIGHT</t>
  </si>
  <si>
    <t>INT. SEDAN - CHURCH PARKING LOT - NIGHT</t>
  </si>
  <si>
    <t>EXT. CHURCH PARKING LOT - NIGHT</t>
  </si>
  <si>
    <t>INT. GENERAL WALKER'S HOUSE - OFFICE - CONTINUOUS</t>
  </si>
  <si>
    <t>EXT. GENERAL WALKER'S HOUSE - CONTINUOUS</t>
  </si>
  <si>
    <t>EXT. NEIGHBOR'S BACKYARD - CONTINUOUS</t>
  </si>
  <si>
    <t>EXT. CHURCH PARKING LOT - CONTINUOUS</t>
  </si>
  <si>
    <t>INT. SEDAN - MOVING - NIGHT</t>
  </si>
  <si>
    <t>EXT. OSWALD APARTMENT - FRONT YARD - NIGHT</t>
  </si>
  <si>
    <t>INT. OSWALD APARTMENT - MORNING</t>
  </si>
  <si>
    <t>INT. OSWALD APARTMENT - BATHROOM - DAY</t>
  </si>
  <si>
    <t>INT. OSWALD APARTMENT - DAY</t>
  </si>
  <si>
    <t>INT. OSWALD APARTMENT - CLOSET - CONTINUOUS</t>
  </si>
  <si>
    <t>EXT. GREYHOUND BUS STATION - NEW ORLEANS - DAY</t>
  </si>
  <si>
    <t>INT. CLAY SHAW'S FRENCH QUARTER APARTMENT - NIGHT</t>
  </si>
  <si>
    <t>EXT. REILY COFFEE COMPANY - MAGAZINE STREET - DAY</t>
  </si>
  <si>
    <t>EXT. CRESCENT CITY GARAGE - NEXT DOOR - CONTINUOUS</t>
  </si>
  <si>
    <t>EXT. CRESCENT CITY GARAGE - LATER</t>
  </si>
  <si>
    <t>INT. CRESCENT CITY GARAGE - DAY</t>
  </si>
  <si>
    <t>INT. REILY COFFEE COMPANY - OFFICE - DAY</t>
  </si>
  <si>
    <t>INT. BIRMINGHAM HOUSE - LIVING ROOM - NIGHT</t>
  </si>
  <si>
    <t>INT. ROADHOUSE BAR - MISSISSIPPI - NIGHT</t>
  </si>
  <si>
    <t>INT. SUBURBAN LIVING ROOM - NIGHT</t>
  </si>
  <si>
    <t>INT. CAPITOL HILL OFFICE - NIGHT</t>
  </si>
  <si>
    <t>INT. FACTORY OFFICE - NIGHT</t>
  </si>
  <si>
    <t>INT. FRENCH QUARTER STRIP CLUB - NIGHT</t>
  </si>
  <si>
    <t>INT. JUSTICE DEPARTMENT - ATTORNEY GENERAL'S OFFICE - DAY</t>
  </si>
  <si>
    <t>EXT. WHITE HOUSE - SOUTH LAWN - DAY</t>
  </si>
  <si>
    <t>INT. WHITE HOUSE - FAMILY SITTING ROOM - CONTINUOUS</t>
  </si>
  <si>
    <t>EXT. WASHINGTON STREET - DAY</t>
  </si>
  <si>
    <t>INT. WHITE HOUSE - SECRET SERVICE COMMAND POST - NIGHT</t>
  </si>
  <si>
    <t>INT. OSWALD APARTMENT - MAGAZINE STREET - NEW ORLEANS - DAY</t>
  </si>
  <si>
    <t>EXT. OSWALD APARTMENT - MAILBOX - CONTINUOUS</t>
  </si>
  <si>
    <t>INT. TAXI - VIRGINIA - DAY</t>
  </si>
  <si>
    <t>INT. CIA HEADQUARTERS - HALLWAY - DAY</t>
  </si>
  <si>
    <t>INT. TAXI - LATER</t>
  </si>
  <si>
    <t>EXT. GULF COAST - PRIVATE DOCK - NIGHT</t>
  </si>
  <si>
    <t>INT. CAROUSEL CLUB - OFFICE - DALLAS - DAY</t>
  </si>
  <si>
    <t>INT. CASA ROCA CLOTHING STORE - CANAL STREET - NEW ORLEANS - DAY</t>
  </si>
  <si>
    <t>INT. CASA ROCA - DAY</t>
  </si>
  <si>
    <t>EXT. CANAL STREET - DAY</t>
  </si>
  <si>
    <t>EXT. CANAL STREET - LATER</t>
  </si>
  <si>
    <t>INT. NEW ORLEANS POLICE - INTERVIEW ROOM - DAY</t>
  </si>
  <si>
    <t>INT. JOANNIDES' OFFICE - MIAMI - DAY</t>
  </si>
  <si>
    <t>EXT. CUBAN CONSULATE - MEXICO CITY - DAY</t>
  </si>
  <si>
    <t>INT. CUBAN CONSULATE - DAY</t>
  </si>
  <si>
    <t>EXT. SOVIET EMBASSY - MEXICO CITY - DAY</t>
  </si>
  <si>
    <t>INT. SOVIET EMBASSY - LOBBY - DAY</t>
  </si>
  <si>
    <t>INT. PAINE HOUSE - MARINA'S BEDROOM - IRVING, TEXAS - DAWN</t>
  </si>
  <si>
    <t>EXT. CHRISTINA - AEGEAN SEA - DAY</t>
  </si>
  <si>
    <t>INT. CHRISTINA - BRIDGE - DAY</t>
  </si>
  <si>
    <t>INT. CHRISTINA - VARIOUS - DAY</t>
  </si>
  <si>
    <t>INT. CHRISTINA - CAPTAIN'S QUARTERS - DAY</t>
  </si>
  <si>
    <t>INT. WHITE HOUSE - TREATY ROOM - DAY</t>
  </si>
  <si>
    <t>INT. DEFENSE CONTRACTOR BOARDROOM - DAY</t>
  </si>
  <si>
    <t>INT. PENTAGON - PROCUREMENT OFFICE - DAY</t>
  </si>
  <si>
    <t>INT. PENTAGON - CORRIDOR - DAY</t>
  </si>
  <si>
    <t>EXT. TEXAS SCHOOL BOOK DEPOSITORY - DALLAS - MORNING</t>
  </si>
  <si>
    <t>INT. CHICAGO POLICE - TELEPHONE DESK - NIGHT</t>
  </si>
  <si>
    <t>INT. BEVERLY HILLS BOUTIQUE - DAY</t>
  </si>
  <si>
    <t>EXT. SAIGON STREET - DAY - FLASHBACK</t>
  </si>
  <si>
    <t>INT. BEVERLY HILLS RESTAURANT - DAY - PRESENT</t>
  </si>
  <si>
    <t>INT. U.S. EMBASSY - SAIGON - NIGHT</t>
  </si>
  <si>
    <t>INT. GIA LONG PALACE - SAIGON - NIGHT</t>
  </si>
  <si>
    <t>INT. CATHOLIC CHURCH - CHOLON DISTRICT - NIGHT</t>
  </si>
  <si>
    <t>EXT. CATHOLIC CHURCH - CHOLON DISTRICT - NIGHT</t>
  </si>
  <si>
    <t>Crowd, Vehicles</t>
  </si>
  <si>
    <t>EXT. COUNTRY ROAD - OUTSIDE CHOLON - NIGHT</t>
  </si>
  <si>
    <t>INT. OVAL OFFICE - LATER</t>
  </si>
  <si>
    <t>EXT. BEVERLY HILLS HOTEL - DAY</t>
  </si>
  <si>
    <t>EXT. CHICAGO STREET - MORNING</t>
  </si>
  <si>
    <t>INT. DALLAS - HOTEL CONFERENCE ROOM - DAY</t>
  </si>
  <si>
    <t>INT. DALLAS POLICE - MOTORCYCLE ROOM - DAY</t>
  </si>
  <si>
    <t>INT. TEXAS SCHOOL BOOK DEPOSITORY - SECOND FLOOR LUNCHROOM - DAY</t>
  </si>
  <si>
    <t>Minors, Vehicles</t>
  </si>
  <si>
    <t>INT. TEXAS SCHOOL BOOK DEPOSITORY - FIRST FLOOR - DAY</t>
  </si>
  <si>
    <t>INT. PAINE HOUSE - GARAGE - IRVING - NIGHT</t>
  </si>
  <si>
    <t>INT. PAINE HOUSE - LIVING ROOM - IRVING, TEXAS - DAWN</t>
  </si>
  <si>
    <t>INT. PAINE HOUSE - MARINA'S BEDROOM - CONTINUOUS</t>
  </si>
  <si>
    <t>INT. PAINE HOUSE - GARAGE - CONTINUOUS</t>
  </si>
  <si>
    <t>EXT. FRAZIER HOUSE - IRVING - MORNING</t>
  </si>
  <si>
    <t>EXT. TEXAS SCHOOL BOOK DEPOSITORY - PARKING LOT - MORNING</t>
  </si>
  <si>
    <t>INT. TEXAS SCHOOL BOOK DEPOSITORY - LOADING DOCK - MORNING</t>
  </si>
  <si>
    <t>INT. TEXAS SCHOOL BOOK DEPOSITORY - SIXTH FLOOR - MORNING</t>
  </si>
  <si>
    <t>EXT. LOVE FIELD - DALLAS - MORNING</t>
  </si>
  <si>
    <t>EXT. LOVE FIELD - FOLLOW-UP CAR - CONTINUOUS</t>
  </si>
  <si>
    <t>INT. TEXAS SCHOOL BOOK DEPOSITORY - SIXTH FLOOR - DAY</t>
  </si>
  <si>
    <t>INT. TEXAS SCHOOL BOOK DEPOSITORY - FIRST FLOOR - CONTINUOUS</t>
  </si>
  <si>
    <t>INT. TEXAS SCHOOL BOOK DEPOSITORY - SIXTH FLOOR - CONTINUOUS</t>
  </si>
  <si>
    <t>INT. TEXAS SCHOOL BOOK DEPOSITORY - SIXTH FLOOR - LATER</t>
  </si>
  <si>
    <t>EXT. DEALEY PLAZA - ELM STREET CURB - DAY</t>
  </si>
  <si>
    <t>EXT. MAIN STREET - DALLAS - MOVING - DAY</t>
  </si>
  <si>
    <t>EXT. DEALEY PLAZA - CONTINUOUS</t>
  </si>
  <si>
    <t>INT. TEXAS SCHOOL BOOK DEPOSITORY - FIFTH FLOOR - CONTINUOUS</t>
  </si>
  <si>
    <t>Weapons, Minors</t>
  </si>
  <si>
    <t>INT. TEXAS SCHOOL BOOK DEPOSITORY - LOBBY - CONTINUOUS</t>
  </si>
  <si>
    <t>INT. TEXAS SCHOOL BOOK DEPOSITORY - SECOND FLOOR - CONTINUOUS</t>
  </si>
  <si>
    <t>INT. TEXAS SCHOOL BOOK DEPOSITORY - SECOND FLOOR OFFICE - CONTINUOUS</t>
  </si>
  <si>
    <t>EXT. TEXAS SCHOOL BOOK DEPOSITORY - FRONT ENTRANCE - DAY</t>
  </si>
  <si>
    <t>EXT. RAILROAD TOWER - BEHIND THE GRASSY KNOLL - DAY</t>
  </si>
  <si>
    <t>EXT. PARKLAND MEMORIAL HOSPITAL - EMERGENCY ENTRANCE - DAY</t>
  </si>
  <si>
    <t>INT. PARKLAND MEMORIAL HOSPITAL - CORRIDOR - CONTINUOUS</t>
  </si>
  <si>
    <t>INT. PARKLAND MEMORIAL HOSPITAL - TRAUMA ROOM ONE - DOORWAY - CONTINUOUS</t>
  </si>
  <si>
    <t>EXT. ELM STREET - GRASSY SLOPE - DAY</t>
  </si>
  <si>
    <t>EXT. DOWNTOWN DALLAS - ELM STREET - CONTINUOUS</t>
  </si>
  <si>
    <t>EXT. TEXAS SCHOOL BOOK DEPOSITORY - DAY - LATER</t>
  </si>
  <si>
    <t>INT. FORT WORTH HOUSE - KITCHEN - DAY</t>
  </si>
  <si>
    <t>EXT. FORT WORTH HOUSE - BACKYARD - DAY</t>
  </si>
  <si>
    <t>INT. ROOMING HOUSE - OSWALD'S ROOM - OAK CLIFF - DAY</t>
  </si>
  <si>
    <t>INT. DALLAS COUNTY SHERIFF'S OFFICE - DAY</t>
  </si>
  <si>
    <t>EXT. OAK CLIFF STREETS - DAY</t>
  </si>
  <si>
    <t>INT. DALLAS COUNTY SHERIFF'S OFFICE - LATER</t>
  </si>
  <si>
    <t>EXT. EAST 10TH STREET - OAK CLIFF, DALLAS - DAY</t>
  </si>
  <si>
    <t>EXT. OAK CLIFF STREETS - CONTINUOUS</t>
  </si>
  <si>
    <t>EXT. EAST 10TH STREET - MOMENTS LATER</t>
  </si>
  <si>
    <t>EXT. WEST JEFFERSON BOULEVARD - DAY</t>
  </si>
  <si>
    <t>INT. TEXAS THEATRE - WEST JEFFERSON BOULEVARD - DAY</t>
  </si>
  <si>
    <t>INT. FEDERAL COURTROOM - NEW ORLEANS - DAY</t>
  </si>
  <si>
    <t>INT. FEDERAL COURTROOM - LATER</t>
  </si>
  <si>
    <t>INT. DALLAS POLICE HEADQUARTERS - INTERROGATION ROOM - DAY</t>
  </si>
  <si>
    <t>INT. DALLAS POLICE HEADQUARTERS - HALLWAY - DAY</t>
  </si>
  <si>
    <t>INT. DALLAS POLICE HEADQUARTERS - LINEUP ROOM - DAY</t>
  </si>
  <si>
    <t>INT. DALLAS POLICE HEADQUARTERS - LAB - NIGHT</t>
  </si>
  <si>
    <t>INT. DALLAS POLICE HEADQUARTERS - LAB - LATER</t>
  </si>
  <si>
    <t>EXT. EAST 10TH STREET - OAK CLIFF - NIGHT</t>
  </si>
  <si>
    <t>INT. DALLAS POLICE HEADQUARTERS - CROWDED HALLWAY - NIGHT</t>
  </si>
  <si>
    <t>INT. EXECUTIVE OFFICE BUILDING - VICE PRESIDENT'S OFFICE - DAY</t>
  </si>
  <si>
    <t>INT. FBI HEADQUARTERS - HOOVER'S OFFICE - DAY</t>
  </si>
  <si>
    <t>INT. SOVIET EMBASSY - MEXICO CITY - FILE ROOM - DAY</t>
  </si>
  <si>
    <t>INT. DALLAS POLICE HEADQUARTERS - BASEMENT GARAGE - DAY</t>
  </si>
  <si>
    <t>Weapons, Crowd, Vehicles</t>
  </si>
  <si>
    <t>INT. JUSTICE DEPARTMENT - OFFICE - NIGHT</t>
  </si>
  <si>
    <t>INT. FORT WORTH HOUSE - LIVING ROOM - DAY</t>
  </si>
  <si>
    <t>INT. WHITE HOUSE - FAMILY QUARTERS - NIGHT - FLASHBACK</t>
  </si>
  <si>
    <t>INT. FRENCH QUARTER BAR - NEW ORLEANS - DAY</t>
  </si>
  <si>
    <t>INT. WHITE HOUSE - OVAL OFFICE - DAY</t>
  </si>
  <si>
    <t>INT. NATIONAL ARCHIVES BUILDING - HEARING ROOM - DAY</t>
  </si>
  <si>
    <t>INT. CAR REBUILDING SHOP - DETROIT - DAY</t>
  </si>
  <si>
    <t>INT. FBI LABORATORY - WASHINGTON - DAY</t>
  </si>
  <si>
    <t>INT. WARREN COMMISSION - HEARING ROOM - DAY</t>
  </si>
  <si>
    <t>INT. WARREN COMMISSION - DOCUMENT ROOM - DAY</t>
  </si>
  <si>
    <t>INT. CAROLYN ARNOLD'S HOUSE - KITCHEN - NIGHT</t>
  </si>
  <si>
    <t>INT. LIFE MAGAZINE - NEW YORK OFFICE - DAY</t>
  </si>
  <si>
    <t>INT. LIFE MAGAZINE - LAYOUT ROOM - DAY</t>
  </si>
  <si>
    <t>INT. ORLEANS PARISH DISTRICT ATTORNEY'S OFFICE - SCREENING ROOM - NIGHT</t>
  </si>
  <si>
    <t>INT. DALLAS - HOME OFFICE - DAY</t>
  </si>
  <si>
    <t>INT. SIXTH FLOOR MUSEUM - DALLAS - DAY</t>
  </si>
  <si>
    <t>EXT. DEALEY PLAZA - ELM STREET - DAWN</t>
  </si>
  <si>
    <t>INT. EMPTY SCREENING ROOM - NIGHT</t>
  </si>
  <si>
    <t>Water, Fire / effects, Vehicles</t>
  </si>
  <si>
    <t>INT. HYANNIS PORT - KENNEDY HOUSE - BEDROOM -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</si>
</sst>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&quot;–&quot;"/>
    <numFmt numFmtId="165" formatCode="0.0%;\(0.0%\);&quot;–&quot;"/>
    <numFmt numFmtId="166" formatCode="\$#,##0;\(\$#,##0\);&quot;–&quot;"/>
  </numFmts>
  <fonts count="11">
    <font>
      <sz val="11"/>
      <name val="Carlito"/>
    </font>
    <font>
      <sz val="11"/>
      <color rgb="FF202F3E"/>
      <name val="Aptos"/>
    </font>
    <font>
      <b/>
      <sz val="22"/>
      <color rgb="FF182B42"/>
      <name val="Aptos Display"/>
    </font>
    <font>
      <b/>
      <sz val="11"/>
      <color rgb="FFFFFFFF"/>
      <name val="Aptos"/>
    </font>
    <font>
      <sz val="11"/>
      <color rgb="FF245BA8"/>
      <name val="Aptos"/>
    </font>
    <font>
      <b/>
      <sz val="11"/>
      <color rgb="FFFFFFFF"/>
      <name val="Carlito"/>
    </font>
    <font>
      <sz val="10"/>
      <color rgb="FF202F3E"/>
      <name val="Aptos"/>
    </font>
    <font>
      <sz val="10"/>
      <color rgb="FF627386"/>
      <name val="Aptos"/>
    </font>
    <font>
      <sz val="11"/>
      <color rgb="FF247048"/>
      <name val="Aptos"/>
    </font>
    <font>
      <b/>
      <sz val="10"/>
      <color rgb="FF627386"/>
      <name val="Aptos"/>
    </font>
    <font>
      <b/>
      <sz val="11"/>
      <color rgb="FF202F3E"/>
      <name val="Aptos"/>
    </font>
  </fonts>
  <fills count="5">
    <fill>
      <patternFill patternType="none"/>
    </fill>
    <fill>
      <patternFill patternType="gray125"/>
    </fill>
    <fill>
      <patternFill patternType="solid">
        <fgColor rgb="FF182B42"/>
      </patternFill>
    </fill>
    <fill>
      <patternFill patternType="solid">
        <fgColor rgb="FFFFF4D4"/>
      </patternFill>
    </fill>
    <fill>
      <patternFill patternType="solid">
        <fgColor rgb="FFEEF2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AE7B3B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164" fontId="4" fillId="3" borderId="0" xfId="0" applyNumberFormat="1" applyFont="1" applyFill="1"/>
    <xf numFmtId="165" fontId="4" fillId="3" borderId="0" xfId="0" applyNumberFormat="1" applyFont="1" applyFill="1"/>
    <xf numFmtId="166" fontId="4" fillId="0" borderId="0" xfId="0" applyNumberFormat="1" applyFont="1"/>
    <xf numFmtId="166" fontId="1" fillId="0" borderId="0" xfId="0" applyNumberFormat="1" applyFont="1"/>
    <xf numFmtId="165" fontId="4" fillId="0" borderId="0" xfId="0" applyNumberFormat="1" applyFont="1"/>
    <xf numFmtId="0" fontId="5" fillId="2" borderId="0" xfId="0" applyFont="1" applyFill="1"/>
    <xf numFmtId="0" fontId="6" fillId="0" borderId="0" xfId="0" applyFont="1"/>
    <xf numFmtId="0" fontId="1" fillId="0" borderId="0" xfId="0" applyFont="1" applyAlignment="1">
      <alignment wrapText="1"/>
    </xf>
    <xf numFmtId="0" fontId="7" fillId="0" borderId="0" xfId="0" applyFont="1"/>
    <xf numFmtId="0" fontId="1" fillId="4" borderId="0" xfId="0" applyFont="1" applyFill="1"/>
    <xf numFmtId="0" fontId="4" fillId="4" borderId="0" xfId="0" applyFont="1" applyFill="1"/>
    <xf numFmtId="166" fontId="4" fillId="4" borderId="0" xfId="0" applyNumberFormat="1" applyFont="1" applyFill="1"/>
    <xf numFmtId="166" fontId="1" fillId="4" borderId="0" xfId="0" applyNumberFormat="1" applyFont="1" applyFill="1"/>
    <xf numFmtId="164" fontId="3" fillId="2" borderId="0" xfId="0" applyNumberFormat="1" applyFont="1" applyFill="1"/>
    <xf numFmtId="164" fontId="4" fillId="0" borderId="0" xfId="0" applyNumberFormat="1" applyFont="1"/>
    <xf numFmtId="164" fontId="1" fillId="0" borderId="0" xfId="0" applyNumberFormat="1" applyFont="1"/>
    <xf numFmtId="164" fontId="8" fillId="0" borderId="0" xfId="0" applyNumberFormat="1" applyFont="1"/>
    <xf numFmtId="164" fontId="1" fillId="4" borderId="0" xfId="0" applyNumberFormat="1" applyFont="1" applyFill="1"/>
    <xf numFmtId="166" fontId="3" fillId="2" borderId="0" xfId="0" applyNumberFormat="1" applyFont="1" applyFill="1"/>
    <xf numFmtId="166" fontId="8" fillId="0" borderId="0" xfId="0" applyNumberFormat="1" applyFont="1"/>
    <xf numFmtId="165" fontId="3" fillId="2" borderId="0" xfId="0" applyNumberFormat="1" applyFont="1" applyFill="1"/>
    <xf numFmtId="165" fontId="8" fillId="0" borderId="0" xfId="0" applyNumberFormat="1" applyFont="1"/>
    <xf numFmtId="165" fontId="1" fillId="4" borderId="0" xfId="0" applyNumberFormat="1" applyFont="1" applyFill="1"/>
    <xf numFmtId="166" fontId="8" fillId="4" borderId="0" xfId="0" applyNumberFormat="1" applyFont="1" applyFill="1"/>
    <xf numFmtId="0" fontId="9" fillId="2" borderId="0" xfId="0" applyFont="1" applyFill="1"/>
    <xf numFmtId="0" fontId="7" fillId="4" borderId="0" xfId="0" applyFont="1" applyFill="1"/>
    <xf numFmtId="0" fontId="7" fillId="0" borderId="0" xfId="0" applyFont="1" applyAlignment="1">
      <alignment wrapText="1"/>
    </xf>
    <xf numFmtId="2" fontId="1" fillId="0" borderId="0" xfId="0" applyNumberFormat="1" applyFont="1"/>
    <xf numFmtId="2" fontId="8" fillId="0" borderId="0" xfId="0" applyNumberFormat="1" applyFont="1"/>
    <xf numFmtId="0" fontId="10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1050">
                <a:latin typeface="Aptos"/>
                <a:ea typeface="Aptos"/>
                <a:cs typeface="Aptos"/>
              </a:rPr>
              <a:t>Budget by episode and production plan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Micro</c:v>
          </c:tx>
          <c:spPr>
            <a:solidFill>
              <a:srgbClr val="9FAFBE"/>
            </a:solidFill>
          </c:spPr>
          <c:invertIfNegative val="0"/>
          <c:cat>
            <c:strRef>
              <c:f>Summary!$D$8:$D$10</c:f>
              <c:strCache>
                <c:ptCount val="3"/>
                <c:pt idx="0">
                  <c:v>The Enemies</c:v>
                </c:pt>
                <c:pt idx="1">
                  <c:v>The Plots</c:v>
                </c:pt>
                <c:pt idx="2">
                  <c:v>The Frame</c:v>
                </c:pt>
              </c:strCache>
            </c:strRef>
          </c:cat>
          <c:val>
            <c:numRef>
              <c:f>Summary!$E$8:$E$10</c:f>
              <c:numCache>
                <c:formatCode>\$#,##0;\(\$#,##0\);"–"</c:formatCode>
                <c:ptCount val="3"/>
                <c:pt idx="0">
                  <c:v>707773</c:v>
                </c:pt>
                <c:pt idx="1">
                  <c:v>520591</c:v>
                </c:pt>
                <c:pt idx="2">
                  <c:v>826250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F-44F8-869C-8B2218C4CE0E}"/>
            </c:ext>
          </c:extLst>
        </c:ser>
        <c:ser>
          <c:idx val="1"/>
          <c:order val="1"/>
          <c:tx>
            <c:v>Ultra-low</c:v>
          </c:tx>
          <c:spPr>
            <a:solidFill>
              <a:srgbClr val="768CA5"/>
            </a:solidFill>
          </c:spPr>
          <c:invertIfNegative val="0"/>
          <c:cat>
            <c:strRef>
              <c:f>Summary!$D$8:$D$10</c:f>
              <c:strCache>
                <c:ptCount val="3"/>
                <c:pt idx="0">
                  <c:v>The Enemies</c:v>
                </c:pt>
                <c:pt idx="1">
                  <c:v>The Plots</c:v>
                </c:pt>
                <c:pt idx="2">
                  <c:v>The Frame</c:v>
                </c:pt>
              </c:strCache>
            </c:strRef>
          </c:cat>
          <c:val>
            <c:numRef>
              <c:f>Summary!$F$8:$F$10</c:f>
              <c:numCache>
                <c:formatCode>\$#,##0;\(\$#,##0\);"–"</c:formatCode>
                <c:ptCount val="3"/>
                <c:pt idx="0">
                  <c:v>1743570</c:v>
                </c:pt>
                <c:pt idx="1">
                  <c:v>1286811</c:v>
                </c:pt>
                <c:pt idx="2">
                  <c:v>2032376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CF-44F8-869C-8B2218C4CE0E}"/>
            </c:ext>
          </c:extLst>
        </c:ser>
        <c:ser>
          <c:idx val="2"/>
          <c:order val="2"/>
          <c:tx>
            <c:v>Low</c:v>
          </c:tx>
          <c:spPr>
            <a:solidFill>
              <a:srgbClr val="B18A53"/>
            </a:solidFill>
          </c:spPr>
          <c:invertIfNegative val="0"/>
          <c:cat>
            <c:strRef>
              <c:f>Summary!$D$8:$D$10</c:f>
              <c:strCache>
                <c:ptCount val="3"/>
                <c:pt idx="0">
                  <c:v>The Enemies</c:v>
                </c:pt>
                <c:pt idx="1">
                  <c:v>The Plots</c:v>
                </c:pt>
                <c:pt idx="2">
                  <c:v>The Frame</c:v>
                </c:pt>
              </c:strCache>
            </c:strRef>
          </c:cat>
          <c:val>
            <c:numRef>
              <c:f>Summary!$G$8:$G$10</c:f>
              <c:numCache>
                <c:formatCode>\$#,##0;\(\$#,##0\);"–"</c:formatCode>
                <c:ptCount val="3"/>
                <c:pt idx="0">
                  <c:v>4030634</c:v>
                </c:pt>
                <c:pt idx="1">
                  <c:v>3021580</c:v>
                </c:pt>
                <c:pt idx="2">
                  <c:v>4790069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CF-44F8-869C-8B2218C4CE0E}"/>
            </c:ext>
          </c:extLst>
        </c:ser>
        <c:ser>
          <c:idx val="3"/>
          <c:order val="3"/>
          <c:tx>
            <c:v>Production company</c:v>
          </c:tx>
          <c:spPr>
            <a:solidFill>
              <a:srgbClr val="203B58"/>
            </a:solidFill>
          </c:spPr>
          <c:invertIfNegative val="0"/>
          <c:cat>
            <c:strRef>
              <c:f>Summary!$D$8:$D$10</c:f>
              <c:strCache>
                <c:ptCount val="3"/>
                <c:pt idx="0">
                  <c:v>The Enemies</c:v>
                </c:pt>
                <c:pt idx="1">
                  <c:v>The Plots</c:v>
                </c:pt>
                <c:pt idx="2">
                  <c:v>The Frame</c:v>
                </c:pt>
              </c:strCache>
            </c:strRef>
          </c:cat>
          <c:val>
            <c:numRef>
              <c:f>Summary!$H$8:$H$10</c:f>
              <c:numCache>
                <c:formatCode>\$#,##0;\(\$#,##0\);"–"</c:formatCode>
                <c:ptCount val="3"/>
                <c:pt idx="0">
                  <c:v>10443150</c:v>
                </c:pt>
                <c:pt idx="1">
                  <c:v>7525760</c:v>
                </c:pt>
                <c:pt idx="2">
                  <c:v>12655476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CF-44F8-869C-8B2218C4C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ptos"/>
                <a:ea typeface="Aptos"/>
                <a:cs typeface="Aptos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.0,,&quot;m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ptos"/>
                <a:ea typeface="Aptos"/>
                <a:cs typeface="Aptos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750">
              <a:latin typeface="Aptos"/>
              <a:ea typeface="Aptos"/>
              <a:cs typeface="Aptos"/>
            </a:defRPr>
          </a:pPr>
          <a:endParaRPr lang="en-US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2B42"/>
  </sheetPr>
  <dimension ref="A1:P48"/>
  <sheetViews>
    <sheetView showGridLines="0" tabSelected="1" workbookViewId="0">
      <pane ySplit="6" topLeftCell="A7" activePane="bottomLeft" state="frozen"/>
      <selection pane="bottomLeft" activeCell="E8" sqref="E8:H8"/>
    </sheetView>
  </sheetViews>
  <sheetFormatPr defaultRowHeight="14"/>
  <cols>
    <col min="1" max="2" width="2.33203125" customWidth="1"/>
    <col min="3" max="3" width="10" customWidth="1"/>
    <col min="4" max="4" width="23" customWidth="1"/>
    <col min="5" max="8" width="20" customWidth="1"/>
    <col min="9" max="9" width="3" customWidth="1"/>
    <col min="10" max="16" width="16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5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 customHeight="1">
      <c r="A7" s="1"/>
      <c r="B7" s="1"/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1"/>
      <c r="J7" s="1"/>
      <c r="K7" s="1"/>
      <c r="L7" s="1"/>
      <c r="M7" s="1"/>
      <c r="N7" s="1"/>
      <c r="O7" s="1"/>
      <c r="P7" s="1"/>
    </row>
    <row r="8" spans="1:16" ht="30" customHeight="1">
      <c r="A8" s="1"/>
      <c r="B8" s="1"/>
      <c r="C8" s="1">
        <v>1</v>
      </c>
      <c r="D8" s="1" t="s">
        <v>8</v>
      </c>
      <c r="E8" s="10">
        <f>'E01 Budget'!I91</f>
        <v>707773</v>
      </c>
      <c r="F8" s="10">
        <f>'E01 Budget'!I178</f>
        <v>1743570</v>
      </c>
      <c r="G8" s="10">
        <f>'E01 Budget'!I265</f>
        <v>4030634</v>
      </c>
      <c r="H8" s="10">
        <f>'E01 Budget'!I352</f>
        <v>10443150</v>
      </c>
      <c r="I8" s="1"/>
      <c r="J8" s="1"/>
      <c r="K8" s="1"/>
      <c r="L8" s="1"/>
      <c r="M8" s="1"/>
      <c r="N8" s="1"/>
      <c r="O8" s="1"/>
      <c r="P8" s="1"/>
    </row>
    <row r="9" spans="1:16" ht="30" customHeight="1">
      <c r="A9" s="1"/>
      <c r="B9" s="1"/>
      <c r="C9" s="16">
        <v>2</v>
      </c>
      <c r="D9" s="16" t="s">
        <v>9</v>
      </c>
      <c r="E9" s="19">
        <f>'E02 Budget'!I91</f>
        <v>520591</v>
      </c>
      <c r="F9" s="19">
        <f>'E02 Budget'!I178</f>
        <v>1286811</v>
      </c>
      <c r="G9" s="19">
        <f>'E02 Budget'!I265</f>
        <v>3021580</v>
      </c>
      <c r="H9" s="19">
        <f>'E02 Budget'!I352</f>
        <v>7525760</v>
      </c>
      <c r="I9" s="1"/>
      <c r="J9" s="1"/>
      <c r="K9" s="1"/>
      <c r="L9" s="1"/>
      <c r="M9" s="1"/>
      <c r="N9" s="1"/>
      <c r="O9" s="1"/>
      <c r="P9" s="1"/>
    </row>
    <row r="10" spans="1:16" ht="30" customHeight="1">
      <c r="A10" s="1"/>
      <c r="B10" s="1"/>
      <c r="C10" s="1">
        <v>3</v>
      </c>
      <c r="D10" s="1" t="s">
        <v>10</v>
      </c>
      <c r="E10" s="10">
        <f>'E03 Budget'!I91</f>
        <v>826250</v>
      </c>
      <c r="F10" s="10">
        <f>'E03 Budget'!I178</f>
        <v>2032376</v>
      </c>
      <c r="G10" s="10">
        <f>'E03 Budget'!I265</f>
        <v>4790069</v>
      </c>
      <c r="H10" s="10">
        <f>'E03 Budget'!I352</f>
        <v>12655476</v>
      </c>
      <c r="I10" s="1"/>
      <c r="J10" s="1"/>
      <c r="K10" s="1"/>
      <c r="L10" s="1"/>
      <c r="M10" s="1"/>
      <c r="N10" s="1"/>
      <c r="O10" s="1"/>
      <c r="P10" s="1"/>
    </row>
    <row r="11" spans="1:16" ht="30" customHeight="1">
      <c r="A11" s="1"/>
      <c r="B11" s="1"/>
      <c r="C11" s="4"/>
      <c r="D11" s="4" t="s">
        <v>11</v>
      </c>
      <c r="E11" s="25">
        <f>SUM(E8:E10)</f>
        <v>2054614</v>
      </c>
      <c r="F11" s="25">
        <f>SUM(F8:F10)</f>
        <v>5062757</v>
      </c>
      <c r="G11" s="25">
        <f>SUM(G8:G10)</f>
        <v>11842283</v>
      </c>
      <c r="H11" s="25">
        <f>SUM(H8:H10)</f>
        <v>30624386</v>
      </c>
      <c r="I11" s="1"/>
      <c r="J11" s="1"/>
      <c r="K11" s="1"/>
      <c r="L11" s="1"/>
      <c r="M11" s="1"/>
      <c r="N11" s="1"/>
      <c r="O11" s="1"/>
      <c r="P11" s="1"/>
    </row>
    <row r="12" spans="1:16" ht="22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2" customHeight="1">
      <c r="A13" s="1"/>
      <c r="B13" s="1"/>
      <c r="C13" s="1"/>
      <c r="D13" s="1" t="s">
        <v>12</v>
      </c>
      <c r="E13" s="10">
        <f>E11*(1-'Plan and Rates'!E36)</f>
        <v>1540960.5</v>
      </c>
      <c r="F13" s="10">
        <f>F11*(1-'Plan and Rates'!F36)</f>
        <v>3797067.75</v>
      </c>
      <c r="G13" s="10">
        <f>G11*(1-'Plan and Rates'!G36)</f>
        <v>8881712.25</v>
      </c>
      <c r="H13" s="10">
        <f>H11*(1-'Plan and Rates'!H36)</f>
        <v>22968289.5</v>
      </c>
      <c r="I13" s="1"/>
      <c r="J13" s="1"/>
      <c r="K13" s="1"/>
      <c r="L13" s="1"/>
      <c r="M13" s="1"/>
      <c r="N13" s="1"/>
      <c r="O13" s="1"/>
      <c r="P13" s="1"/>
    </row>
    <row r="14" spans="1:16" ht="22" customHeight="1">
      <c r="A14" s="1"/>
      <c r="B14" s="1"/>
      <c r="C14" s="1"/>
      <c r="D14" s="1" t="s">
        <v>13</v>
      </c>
      <c r="E14" s="10">
        <f>E11*(1+'Plan and Rates'!E36)</f>
        <v>2568267.5</v>
      </c>
      <c r="F14" s="10">
        <f>F11*(1+'Plan and Rates'!F36)</f>
        <v>6328446.25</v>
      </c>
      <c r="G14" s="10">
        <f>G11*(1+'Plan and Rates'!G36)</f>
        <v>14802853.75</v>
      </c>
      <c r="H14" s="10">
        <f>H11*(1+'Plan and Rates'!H36)</f>
        <v>38280482.5</v>
      </c>
      <c r="I14" s="1"/>
      <c r="J14" s="1"/>
      <c r="K14" s="1"/>
      <c r="L14" s="1"/>
      <c r="M14" s="1"/>
      <c r="N14" s="1"/>
      <c r="O14" s="1"/>
      <c r="P14" s="1"/>
    </row>
    <row r="15" spans="1:16" ht="22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2" customHeight="1">
      <c r="A16" s="1"/>
      <c r="B16" s="1"/>
      <c r="C16" s="15" t="s">
        <v>14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2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0" customHeight="1">
      <c r="A19" s="1"/>
      <c r="B19" s="1"/>
      <c r="C19" s="5" t="s">
        <v>2</v>
      </c>
      <c r="D19" s="5" t="s">
        <v>15</v>
      </c>
      <c r="E19" s="36" t="s">
        <v>4</v>
      </c>
      <c r="F19" s="36" t="s">
        <v>5</v>
      </c>
      <c r="G19" s="36" t="s">
        <v>6</v>
      </c>
      <c r="H19" s="36" t="s">
        <v>7</v>
      </c>
      <c r="I19" s="1"/>
      <c r="J19" s="1"/>
      <c r="K19" s="1"/>
      <c r="L19" s="1"/>
      <c r="M19" s="1"/>
      <c r="N19" s="1"/>
      <c r="O19" s="1"/>
      <c r="P19" s="1"/>
    </row>
    <row r="20" spans="1:16" ht="22" customHeight="1">
      <c r="A20" s="1"/>
      <c r="B20" s="1"/>
      <c r="C20" s="1">
        <v>1</v>
      </c>
      <c r="D20" s="1" t="s">
        <v>8</v>
      </c>
      <c r="E20" s="1">
        <f>'Plan and Rates'!E7</f>
        <v>16</v>
      </c>
      <c r="F20" s="1">
        <f>'Plan and Rates'!F7</f>
        <v>20</v>
      </c>
      <c r="G20" s="1">
        <f>'Plan and Rates'!G7</f>
        <v>24</v>
      </c>
      <c r="H20" s="1">
        <f>'Plan and Rates'!H7</f>
        <v>30</v>
      </c>
      <c r="I20" s="1"/>
      <c r="J20" s="1"/>
      <c r="K20" s="1"/>
      <c r="L20" s="1"/>
      <c r="M20" s="1"/>
      <c r="N20" s="1"/>
      <c r="O20" s="1"/>
      <c r="P20" s="1"/>
    </row>
    <row r="21" spans="1:16" ht="22" customHeight="1">
      <c r="A21" s="1"/>
      <c r="B21" s="1"/>
      <c r="C21" s="1">
        <v>2</v>
      </c>
      <c r="D21" s="1" t="s">
        <v>9</v>
      </c>
      <c r="E21" s="1">
        <f>'Plan and Rates'!I7</f>
        <v>13</v>
      </c>
      <c r="F21" s="1">
        <f>'Plan and Rates'!J7</f>
        <v>16</v>
      </c>
      <c r="G21" s="1">
        <f>'Plan and Rates'!K7</f>
        <v>20</v>
      </c>
      <c r="H21" s="1">
        <f>'Plan and Rates'!L7</f>
        <v>24</v>
      </c>
      <c r="I21" s="1"/>
      <c r="J21" s="1"/>
      <c r="K21" s="1"/>
      <c r="L21" s="1"/>
      <c r="M21" s="1"/>
      <c r="N21" s="1"/>
      <c r="O21" s="1"/>
      <c r="P21" s="1"/>
    </row>
    <row r="22" spans="1:16" ht="22" customHeight="1">
      <c r="A22" s="1"/>
      <c r="B22" s="1"/>
      <c r="C22" s="1">
        <v>3</v>
      </c>
      <c r="D22" s="1" t="s">
        <v>10</v>
      </c>
      <c r="E22" s="1">
        <f>'Plan and Rates'!M7</f>
        <v>18</v>
      </c>
      <c r="F22" s="1">
        <f>'Plan and Rates'!N7</f>
        <v>22</v>
      </c>
      <c r="G22" s="1">
        <f>'Plan and Rates'!O7</f>
        <v>26</v>
      </c>
      <c r="H22" s="1">
        <f>'Plan and Rates'!P7</f>
        <v>34</v>
      </c>
      <c r="I22" s="1"/>
      <c r="J22" s="1"/>
      <c r="K22" s="1"/>
      <c r="L22" s="1"/>
      <c r="M22" s="1"/>
      <c r="N22" s="1"/>
      <c r="O22" s="1"/>
      <c r="P22" s="1"/>
    </row>
    <row r="23" spans="1:16" ht="22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30" customHeight="1">
      <c r="A25" s="1"/>
      <c r="B25" s="1"/>
      <c r="C25" s="5" t="s">
        <v>2</v>
      </c>
      <c r="D25" s="5" t="s">
        <v>16</v>
      </c>
      <c r="E25" s="36" t="s">
        <v>4</v>
      </c>
      <c r="F25" s="36" t="s">
        <v>5</v>
      </c>
      <c r="G25" s="36" t="s">
        <v>6</v>
      </c>
      <c r="H25" s="36" t="s">
        <v>7</v>
      </c>
      <c r="I25" s="1"/>
      <c r="J25" s="1"/>
      <c r="K25" s="1"/>
      <c r="L25" s="1"/>
      <c r="M25" s="1"/>
      <c r="N25" s="1"/>
      <c r="O25" s="1"/>
      <c r="P25" s="1"/>
    </row>
    <row r="26" spans="1:16" ht="22" customHeight="1">
      <c r="A26" s="1"/>
      <c r="B26" s="1"/>
      <c r="C26" s="1">
        <v>1</v>
      </c>
      <c r="D26" s="1" t="s">
        <v>8</v>
      </c>
      <c r="E26" s="10">
        <f>SUMIFS(Props!L7:L59,Props!C7:C59,1)</f>
        <v>15376</v>
      </c>
      <c r="F26" s="10">
        <f>SUMIFS(Props!M7:M59,Props!C7:C59,1)</f>
        <v>27380</v>
      </c>
      <c r="G26" s="10">
        <f>SUMIFS(Props!N7:N59,Props!C7:C59,1)</f>
        <v>49160</v>
      </c>
      <c r="H26" s="10">
        <f>SUMIFS(Props!O7:O59,Props!C7:C59,1)</f>
        <v>91520</v>
      </c>
      <c r="I26" s="1"/>
      <c r="J26" s="1"/>
      <c r="K26" s="1"/>
      <c r="L26" s="1"/>
      <c r="M26" s="1"/>
      <c r="N26" s="1"/>
      <c r="O26" s="1"/>
      <c r="P26" s="1"/>
    </row>
    <row r="27" spans="1:16" ht="22" customHeight="1">
      <c r="A27" s="1"/>
      <c r="B27" s="1"/>
      <c r="C27" s="1">
        <v>2</v>
      </c>
      <c r="D27" s="1" t="s">
        <v>9</v>
      </c>
      <c r="E27" s="10">
        <f>SUMIFS(Props!L7:L59,Props!C7:C59,2)</f>
        <v>13400</v>
      </c>
      <c r="F27" s="10">
        <f>SUMIFS(Props!M7:M59,Props!C7:C59,2)</f>
        <v>25110</v>
      </c>
      <c r="G27" s="10">
        <f>SUMIFS(Props!N7:N59,Props!C7:C59,2)</f>
        <v>46300</v>
      </c>
      <c r="H27" s="10">
        <f>SUMIFS(Props!O7:O59,Props!C7:C59,2)</f>
        <v>86200</v>
      </c>
      <c r="I27" s="1"/>
      <c r="J27" s="1"/>
      <c r="K27" s="1"/>
      <c r="L27" s="1"/>
      <c r="M27" s="1"/>
      <c r="N27" s="1"/>
      <c r="O27" s="1"/>
      <c r="P27" s="1"/>
    </row>
    <row r="28" spans="1:16" ht="22" customHeight="1">
      <c r="A28" s="1"/>
      <c r="B28" s="1"/>
      <c r="C28" s="1">
        <v>3</v>
      </c>
      <c r="D28" s="1" t="s">
        <v>10</v>
      </c>
      <c r="E28" s="10">
        <f>SUMIFS(Props!L7:L59,Props!C7:C59,3)</f>
        <v>20120</v>
      </c>
      <c r="F28" s="10">
        <f>SUMIFS(Props!M7:M59,Props!C7:C59,3)</f>
        <v>38160</v>
      </c>
      <c r="G28" s="10">
        <f>SUMIFS(Props!N7:N59,Props!C7:C59,3)</f>
        <v>73450</v>
      </c>
      <c r="H28" s="10">
        <f>SUMIFS(Props!O7:O59,Props!C7:C59,3)</f>
        <v>139400</v>
      </c>
      <c r="I28" s="1"/>
      <c r="J28" s="1"/>
      <c r="K28" s="1"/>
      <c r="L28" s="1"/>
      <c r="M28" s="1"/>
      <c r="N28" s="1"/>
      <c r="O28" s="1"/>
      <c r="P28" s="1"/>
    </row>
    <row r="29" spans="1:16" ht="2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30" customHeight="1">
      <c r="A31" s="1"/>
      <c r="B31" s="1"/>
      <c r="C31" s="5" t="s">
        <v>2</v>
      </c>
      <c r="D31" s="5" t="s">
        <v>17</v>
      </c>
      <c r="E31" s="36" t="s">
        <v>18</v>
      </c>
      <c r="F31" s="36" t="s">
        <v>19</v>
      </c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2" customHeight="1">
      <c r="A32" s="1"/>
      <c r="B32" s="1"/>
      <c r="C32" s="1">
        <v>1</v>
      </c>
      <c r="D32" s="1" t="s">
        <v>8</v>
      </c>
      <c r="E32" s="1">
        <v>121</v>
      </c>
      <c r="F32" s="1">
        <v>69</v>
      </c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2" customHeight="1">
      <c r="A33" s="1"/>
      <c r="B33" s="1"/>
      <c r="C33" s="1">
        <v>2</v>
      </c>
      <c r="D33" s="1" t="s">
        <v>9</v>
      </c>
      <c r="E33" s="1">
        <v>110</v>
      </c>
      <c r="F33" s="1">
        <v>58</v>
      </c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22" customHeight="1">
      <c r="A34" s="1"/>
      <c r="B34" s="1"/>
      <c r="C34" s="1">
        <v>3</v>
      </c>
      <c r="D34" s="1" t="s">
        <v>10</v>
      </c>
      <c r="E34" s="1">
        <v>139</v>
      </c>
      <c r="F34" s="1">
        <v>80</v>
      </c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22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22" customHeight="1">
      <c r="A36" s="1"/>
      <c r="B36" s="1"/>
      <c r="C36" s="15" t="s">
        <v>20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2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2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22" customHeight="1">
      <c r="A39" s="1"/>
      <c r="B39" s="1"/>
      <c r="C39" s="15" t="s">
        <v>21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2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2" customHeight="1">
      <c r="A41" s="1"/>
      <c r="B41" s="1"/>
      <c r="C41" s="15" t="s">
        <v>22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2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2" customHeight="1">
      <c r="A43" s="1"/>
      <c r="B43" s="1"/>
      <c r="C43" s="15" t="s">
        <v>23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22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22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22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B627A"/>
  </sheetPr>
  <dimension ref="A1:P92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2" width="2.33203125" customWidth="1"/>
    <col min="3" max="3" width="33" customWidth="1"/>
    <col min="4" max="4" width="15" customWidth="1"/>
    <col min="5" max="16" width="14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24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>
      <c r="A6" s="1"/>
      <c r="B6" s="1"/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5" t="s">
        <v>32</v>
      </c>
      <c r="K6" s="5" t="s">
        <v>33</v>
      </c>
      <c r="L6" s="5" t="s">
        <v>34</v>
      </c>
      <c r="M6" s="5" t="s">
        <v>35</v>
      </c>
      <c r="N6" s="5" t="s">
        <v>36</v>
      </c>
      <c r="O6" s="5" t="s">
        <v>37</v>
      </c>
      <c r="P6" s="5" t="s">
        <v>38</v>
      </c>
    </row>
    <row r="7" spans="1:16" ht="22" customHeight="1">
      <c r="A7" s="1"/>
      <c r="B7" s="1"/>
      <c r="C7" s="1" t="s">
        <v>39</v>
      </c>
      <c r="D7" s="1" t="s">
        <v>40</v>
      </c>
      <c r="E7" s="7">
        <v>16</v>
      </c>
      <c r="F7" s="7">
        <v>20</v>
      </c>
      <c r="G7" s="7">
        <v>24</v>
      </c>
      <c r="H7" s="7">
        <v>30</v>
      </c>
      <c r="I7" s="7">
        <v>13</v>
      </c>
      <c r="J7" s="7">
        <v>16</v>
      </c>
      <c r="K7" s="7">
        <v>20</v>
      </c>
      <c r="L7" s="7">
        <v>24</v>
      </c>
      <c r="M7" s="7">
        <v>18</v>
      </c>
      <c r="N7" s="7">
        <v>22</v>
      </c>
      <c r="O7" s="7">
        <v>26</v>
      </c>
      <c r="P7" s="7">
        <v>34</v>
      </c>
    </row>
    <row r="8" spans="1:16" ht="22" customHeight="1">
      <c r="A8" s="1"/>
      <c r="B8" s="1"/>
      <c r="C8" s="1" t="s">
        <v>41</v>
      </c>
      <c r="D8" s="1" t="s">
        <v>40</v>
      </c>
      <c r="E8" s="7">
        <v>8</v>
      </c>
      <c r="F8" s="7">
        <v>12</v>
      </c>
      <c r="G8" s="7">
        <v>17</v>
      </c>
      <c r="H8" s="7">
        <v>24</v>
      </c>
      <c r="I8" s="7">
        <v>6</v>
      </c>
      <c r="J8" s="7">
        <v>9</v>
      </c>
      <c r="K8" s="7">
        <v>13</v>
      </c>
      <c r="L8" s="7">
        <v>18</v>
      </c>
      <c r="M8" s="7">
        <v>9</v>
      </c>
      <c r="N8" s="7">
        <v>14</v>
      </c>
      <c r="O8" s="7">
        <v>19</v>
      </c>
      <c r="P8" s="7">
        <v>28</v>
      </c>
    </row>
    <row r="9" spans="1:16" ht="22" customHeight="1">
      <c r="A9" s="1"/>
      <c r="B9" s="1"/>
      <c r="C9" s="1" t="s">
        <v>42</v>
      </c>
      <c r="D9" s="1" t="s">
        <v>40</v>
      </c>
      <c r="E9" s="7">
        <v>2</v>
      </c>
      <c r="F9" s="7">
        <v>3</v>
      </c>
      <c r="G9" s="7">
        <v>4</v>
      </c>
      <c r="H9" s="7">
        <v>5</v>
      </c>
      <c r="I9" s="7">
        <v>2</v>
      </c>
      <c r="J9" s="7">
        <v>3</v>
      </c>
      <c r="K9" s="7">
        <v>4</v>
      </c>
      <c r="L9" s="7">
        <v>5</v>
      </c>
      <c r="M9" s="7">
        <v>3</v>
      </c>
      <c r="N9" s="7">
        <v>4</v>
      </c>
      <c r="O9" s="7">
        <v>5</v>
      </c>
      <c r="P9" s="7">
        <v>6</v>
      </c>
    </row>
    <row r="10" spans="1:16" ht="22" customHeight="1">
      <c r="A10" s="1"/>
      <c r="B10" s="1"/>
      <c r="C10" s="1" t="s">
        <v>43</v>
      </c>
      <c r="D10" s="1" t="s">
        <v>44</v>
      </c>
      <c r="E10" s="7">
        <v>105</v>
      </c>
      <c r="F10" s="7">
        <v>135</v>
      </c>
      <c r="G10" s="7">
        <v>170</v>
      </c>
      <c r="H10" s="7">
        <v>220</v>
      </c>
      <c r="I10" s="7">
        <v>90</v>
      </c>
      <c r="J10" s="7">
        <v>115</v>
      </c>
      <c r="K10" s="7">
        <v>145</v>
      </c>
      <c r="L10" s="7">
        <v>180</v>
      </c>
      <c r="M10" s="7">
        <v>130</v>
      </c>
      <c r="N10" s="7">
        <v>165</v>
      </c>
      <c r="O10" s="7">
        <v>210</v>
      </c>
      <c r="P10" s="7">
        <v>275</v>
      </c>
    </row>
    <row r="11" spans="1:16" ht="22" customHeight="1">
      <c r="A11" s="1"/>
      <c r="B11" s="1"/>
      <c r="C11" s="1" t="s">
        <v>45</v>
      </c>
      <c r="D11" s="1" t="s">
        <v>46</v>
      </c>
      <c r="E11" s="7">
        <v>5</v>
      </c>
      <c r="F11" s="7">
        <v>7</v>
      </c>
      <c r="G11" s="7">
        <v>9</v>
      </c>
      <c r="H11" s="7">
        <v>12</v>
      </c>
      <c r="I11" s="7">
        <v>5</v>
      </c>
      <c r="J11" s="7">
        <v>6</v>
      </c>
      <c r="K11" s="7">
        <v>8</v>
      </c>
      <c r="L11" s="7">
        <v>10</v>
      </c>
      <c r="M11" s="7">
        <v>7</v>
      </c>
      <c r="N11" s="7">
        <v>9</v>
      </c>
      <c r="O11" s="7">
        <v>12</v>
      </c>
      <c r="P11" s="7">
        <v>16</v>
      </c>
    </row>
    <row r="12" spans="1:16" ht="22" customHeight="1">
      <c r="A12" s="1"/>
      <c r="B12" s="1"/>
      <c r="C12" s="1" t="s">
        <v>47</v>
      </c>
      <c r="D12" s="1" t="s">
        <v>44</v>
      </c>
      <c r="E12" s="7">
        <v>220</v>
      </c>
      <c r="F12" s="7">
        <v>360</v>
      </c>
      <c r="G12" s="7">
        <v>650</v>
      </c>
      <c r="H12" s="7">
        <v>1400</v>
      </c>
      <c r="I12" s="7">
        <v>90</v>
      </c>
      <c r="J12" s="7">
        <v>180</v>
      </c>
      <c r="K12" s="7">
        <v>350</v>
      </c>
      <c r="L12" s="7">
        <v>700</v>
      </c>
      <c r="M12" s="7">
        <v>240</v>
      </c>
      <c r="N12" s="7">
        <v>450</v>
      </c>
      <c r="O12" s="7">
        <v>900</v>
      </c>
      <c r="P12" s="7">
        <v>2000</v>
      </c>
    </row>
    <row r="13" spans="1:16" ht="22" customHeight="1">
      <c r="A13" s="1"/>
      <c r="B13" s="1"/>
      <c r="C13" s="1" t="s">
        <v>48</v>
      </c>
      <c r="D13" s="1" t="s">
        <v>44</v>
      </c>
      <c r="E13" s="7">
        <v>10</v>
      </c>
      <c r="F13" s="7">
        <v>18</v>
      </c>
      <c r="G13" s="7">
        <v>28</v>
      </c>
      <c r="H13" s="7">
        <v>50</v>
      </c>
      <c r="I13" s="7">
        <v>3</v>
      </c>
      <c r="J13" s="7">
        <v>6</v>
      </c>
      <c r="K13" s="7">
        <v>10</v>
      </c>
      <c r="L13" s="7">
        <v>16</v>
      </c>
      <c r="M13" s="7">
        <v>8</v>
      </c>
      <c r="N13" s="7">
        <v>14</v>
      </c>
      <c r="O13" s="7">
        <v>24</v>
      </c>
      <c r="P13" s="7">
        <v>40</v>
      </c>
    </row>
    <row r="14" spans="1:16" ht="22" customHeight="1">
      <c r="A14" s="1"/>
      <c r="B14" s="1"/>
      <c r="C14" s="1" t="s">
        <v>49</v>
      </c>
      <c r="D14" s="1" t="s">
        <v>40</v>
      </c>
      <c r="E14" s="7">
        <v>6</v>
      </c>
      <c r="F14" s="7">
        <v>10</v>
      </c>
      <c r="G14" s="7">
        <v>16</v>
      </c>
      <c r="H14" s="7">
        <v>22</v>
      </c>
      <c r="I14" s="7">
        <v>3</v>
      </c>
      <c r="J14" s="7">
        <v>5</v>
      </c>
      <c r="K14" s="7">
        <v>7</v>
      </c>
      <c r="L14" s="7">
        <v>10</v>
      </c>
      <c r="M14" s="7">
        <v>7</v>
      </c>
      <c r="N14" s="7">
        <v>10</v>
      </c>
      <c r="O14" s="7">
        <v>16</v>
      </c>
      <c r="P14" s="7">
        <v>22</v>
      </c>
    </row>
    <row r="15" spans="1:16" ht="22" customHeight="1">
      <c r="A15" s="1"/>
      <c r="B15" s="1"/>
      <c r="C15" s="1" t="s">
        <v>50</v>
      </c>
      <c r="D15" s="1" t="s">
        <v>44</v>
      </c>
      <c r="E15" s="7">
        <v>9</v>
      </c>
      <c r="F15" s="7">
        <v>13</v>
      </c>
      <c r="G15" s="7">
        <v>18</v>
      </c>
      <c r="H15" s="7">
        <v>26</v>
      </c>
      <c r="I15" s="7">
        <v>3</v>
      </c>
      <c r="J15" s="7">
        <v>4</v>
      </c>
      <c r="K15" s="7">
        <v>6</v>
      </c>
      <c r="L15" s="7">
        <v>8</v>
      </c>
      <c r="M15" s="7">
        <v>4</v>
      </c>
      <c r="N15" s="7">
        <v>6</v>
      </c>
      <c r="O15" s="7">
        <v>8</v>
      </c>
      <c r="P15" s="7">
        <v>12</v>
      </c>
    </row>
    <row r="16" spans="1:16" ht="22" customHeight="1">
      <c r="A16" s="1"/>
      <c r="B16" s="1"/>
      <c r="C16" s="1" t="s">
        <v>51</v>
      </c>
      <c r="D16" s="1" t="s">
        <v>52</v>
      </c>
      <c r="E16" s="7">
        <v>350</v>
      </c>
      <c r="F16" s="7">
        <v>650</v>
      </c>
      <c r="G16" s="7">
        <v>1100</v>
      </c>
      <c r="H16" s="7">
        <v>2000</v>
      </c>
      <c r="I16" s="7">
        <v>350</v>
      </c>
      <c r="J16" s="7">
        <v>650</v>
      </c>
      <c r="K16" s="7">
        <v>1100</v>
      </c>
      <c r="L16" s="7">
        <v>2000</v>
      </c>
      <c r="M16" s="7">
        <v>350</v>
      </c>
      <c r="N16" s="7">
        <v>650</v>
      </c>
      <c r="O16" s="7">
        <v>1100</v>
      </c>
      <c r="P16" s="7">
        <v>2000</v>
      </c>
    </row>
    <row r="17" spans="1:16" ht="22" customHeight="1">
      <c r="A17" s="1"/>
      <c r="B17" s="1"/>
      <c r="C17" s="1" t="s">
        <v>53</v>
      </c>
      <c r="D17" s="1" t="s">
        <v>54</v>
      </c>
      <c r="E17" s="7">
        <v>350</v>
      </c>
      <c r="F17" s="7">
        <v>600</v>
      </c>
      <c r="G17" s="7">
        <v>1000</v>
      </c>
      <c r="H17" s="7">
        <v>1500</v>
      </c>
      <c r="I17" s="7">
        <v>350</v>
      </c>
      <c r="J17" s="7">
        <v>600</v>
      </c>
      <c r="K17" s="7">
        <v>1000</v>
      </c>
      <c r="L17" s="7">
        <v>1500</v>
      </c>
      <c r="M17" s="7">
        <v>350</v>
      </c>
      <c r="N17" s="7">
        <v>600</v>
      </c>
      <c r="O17" s="7">
        <v>1000</v>
      </c>
      <c r="P17" s="7">
        <v>1500</v>
      </c>
    </row>
    <row r="18" spans="1:16" ht="22" customHeight="1">
      <c r="A18" s="1"/>
      <c r="B18" s="1"/>
      <c r="C18" s="1" t="s">
        <v>55</v>
      </c>
      <c r="D18" s="1" t="s">
        <v>52</v>
      </c>
      <c r="E18" s="7">
        <v>180</v>
      </c>
      <c r="F18" s="7">
        <v>225</v>
      </c>
      <c r="G18" s="7">
        <v>275</v>
      </c>
      <c r="H18" s="7">
        <v>350</v>
      </c>
      <c r="I18" s="7">
        <v>180</v>
      </c>
      <c r="J18" s="7">
        <v>225</v>
      </c>
      <c r="K18" s="7">
        <v>275</v>
      </c>
      <c r="L18" s="7">
        <v>350</v>
      </c>
      <c r="M18" s="7">
        <v>180</v>
      </c>
      <c r="N18" s="7">
        <v>225</v>
      </c>
      <c r="O18" s="7">
        <v>275</v>
      </c>
      <c r="P18" s="7">
        <v>350</v>
      </c>
    </row>
    <row r="19" spans="1:16" ht="22" customHeight="1">
      <c r="A19" s="1"/>
      <c r="B19" s="1"/>
      <c r="C19" s="1" t="s">
        <v>56</v>
      </c>
      <c r="D19" s="1" t="s">
        <v>52</v>
      </c>
      <c r="E19" s="7">
        <v>500</v>
      </c>
      <c r="F19" s="7">
        <v>800</v>
      </c>
      <c r="G19" s="7">
        <v>1200</v>
      </c>
      <c r="H19" s="7">
        <v>1800</v>
      </c>
      <c r="I19" s="7">
        <v>500</v>
      </c>
      <c r="J19" s="7">
        <v>800</v>
      </c>
      <c r="K19" s="7">
        <v>1200</v>
      </c>
      <c r="L19" s="7">
        <v>1800</v>
      </c>
      <c r="M19" s="7">
        <v>500</v>
      </c>
      <c r="N19" s="7">
        <v>800</v>
      </c>
      <c r="O19" s="7">
        <v>1200</v>
      </c>
      <c r="P19" s="7">
        <v>1800</v>
      </c>
    </row>
    <row r="20" spans="1:16" ht="22" customHeight="1">
      <c r="A20" s="1"/>
      <c r="B20" s="1"/>
      <c r="C20" s="1" t="s">
        <v>57</v>
      </c>
      <c r="D20" s="1" t="s">
        <v>58</v>
      </c>
      <c r="E20" s="8">
        <v>0.25</v>
      </c>
      <c r="F20" s="8">
        <v>0.3</v>
      </c>
      <c r="G20" s="8">
        <v>0.34</v>
      </c>
      <c r="H20" s="8">
        <v>0.4</v>
      </c>
      <c r="I20" s="8">
        <v>0.25</v>
      </c>
      <c r="J20" s="8">
        <v>0.3</v>
      </c>
      <c r="K20" s="8">
        <v>0.34</v>
      </c>
      <c r="L20" s="8">
        <v>0.4</v>
      </c>
      <c r="M20" s="8">
        <v>0.25</v>
      </c>
      <c r="N20" s="8">
        <v>0.3</v>
      </c>
      <c r="O20" s="8">
        <v>0.34</v>
      </c>
      <c r="P20" s="8">
        <v>0.4</v>
      </c>
    </row>
    <row r="21" spans="1:16" ht="22" customHeight="1">
      <c r="A21" s="1"/>
      <c r="B21" s="1"/>
      <c r="C21" s="1" t="s">
        <v>59</v>
      </c>
      <c r="D21" s="1" t="s">
        <v>58</v>
      </c>
      <c r="E21" s="8">
        <v>7.0000000000000007E-2</v>
      </c>
      <c r="F21" s="8">
        <v>7.0000000000000007E-2</v>
      </c>
      <c r="G21" s="8">
        <v>7.0000000000000007E-2</v>
      </c>
      <c r="H21" s="8">
        <v>7.0000000000000007E-2</v>
      </c>
      <c r="I21" s="8">
        <v>7.0000000000000007E-2</v>
      </c>
      <c r="J21" s="8">
        <v>7.0000000000000007E-2</v>
      </c>
      <c r="K21" s="8">
        <v>7.0000000000000007E-2</v>
      </c>
      <c r="L21" s="8">
        <v>7.0000000000000007E-2</v>
      </c>
      <c r="M21" s="8">
        <v>7.0000000000000007E-2</v>
      </c>
      <c r="N21" s="8">
        <v>7.0000000000000007E-2</v>
      </c>
      <c r="O21" s="8">
        <v>7.0000000000000007E-2</v>
      </c>
      <c r="P21" s="8">
        <v>7.0000000000000007E-2</v>
      </c>
    </row>
    <row r="22" spans="1:16" ht="22" customHeight="1">
      <c r="A22" s="1"/>
      <c r="B22" s="1"/>
      <c r="C22" s="1" t="s">
        <v>60</v>
      </c>
      <c r="D22" s="1" t="s">
        <v>58</v>
      </c>
      <c r="E22" s="8">
        <v>0.2</v>
      </c>
      <c r="F22" s="8">
        <v>0.17499999999999999</v>
      </c>
      <c r="G22" s="8">
        <v>0.15</v>
      </c>
      <c r="H22" s="8">
        <v>0.125</v>
      </c>
      <c r="I22" s="8">
        <v>0.2</v>
      </c>
      <c r="J22" s="8">
        <v>0.17499999999999999</v>
      </c>
      <c r="K22" s="8">
        <v>0.15</v>
      </c>
      <c r="L22" s="8">
        <v>0.125</v>
      </c>
      <c r="M22" s="8">
        <v>0.2</v>
      </c>
      <c r="N22" s="8">
        <v>0.17499999999999999</v>
      </c>
      <c r="O22" s="8">
        <v>0.15</v>
      </c>
      <c r="P22" s="8">
        <v>0.125</v>
      </c>
    </row>
    <row r="23" spans="1:16" ht="22" customHeight="1">
      <c r="A23" s="1"/>
      <c r="B23" s="1"/>
      <c r="C23" s="1" t="s">
        <v>61</v>
      </c>
      <c r="D23" s="1" t="s">
        <v>58</v>
      </c>
      <c r="E23" s="8">
        <v>3.5000000000000003E-2</v>
      </c>
      <c r="F23" s="8">
        <v>0.04</v>
      </c>
      <c r="G23" s="8">
        <v>0.05</v>
      </c>
      <c r="H23" s="8">
        <v>0.06</v>
      </c>
      <c r="I23" s="8">
        <v>3.5000000000000003E-2</v>
      </c>
      <c r="J23" s="8">
        <v>0.04</v>
      </c>
      <c r="K23" s="8">
        <v>0.05</v>
      </c>
      <c r="L23" s="8">
        <v>0.06</v>
      </c>
      <c r="M23" s="8">
        <v>3.5000000000000003E-2</v>
      </c>
      <c r="N23" s="8">
        <v>0.04</v>
      </c>
      <c r="O23" s="8">
        <v>0.05</v>
      </c>
      <c r="P23" s="8">
        <v>0.06</v>
      </c>
    </row>
    <row r="24" spans="1:16" ht="22" customHeight="1">
      <c r="A24" s="1"/>
      <c r="B24" s="1"/>
      <c r="C24" s="1" t="s">
        <v>62</v>
      </c>
      <c r="D24" s="1" t="s">
        <v>58</v>
      </c>
      <c r="E24" s="8">
        <v>2.5000000000000001E-2</v>
      </c>
      <c r="F24" s="8">
        <v>2.5000000000000001E-2</v>
      </c>
      <c r="G24" s="8">
        <v>2.5000000000000001E-2</v>
      </c>
      <c r="H24" s="8">
        <v>0.03</v>
      </c>
      <c r="I24" s="8">
        <v>2.5000000000000001E-2</v>
      </c>
      <c r="J24" s="8">
        <v>2.5000000000000001E-2</v>
      </c>
      <c r="K24" s="8">
        <v>2.5000000000000001E-2</v>
      </c>
      <c r="L24" s="8">
        <v>0.03</v>
      </c>
      <c r="M24" s="8">
        <v>2.5000000000000001E-2</v>
      </c>
      <c r="N24" s="8">
        <v>2.5000000000000001E-2</v>
      </c>
      <c r="O24" s="8">
        <v>2.5000000000000001E-2</v>
      </c>
      <c r="P24" s="8">
        <v>0.03</v>
      </c>
    </row>
    <row r="25" spans="1:16" ht="22" customHeight="1">
      <c r="A25" s="1"/>
      <c r="B25" s="1"/>
      <c r="C25" s="1" t="s">
        <v>63</v>
      </c>
      <c r="D25" s="1" t="s">
        <v>58</v>
      </c>
      <c r="E25" s="8">
        <v>0</v>
      </c>
      <c r="F25" s="8">
        <v>0</v>
      </c>
      <c r="G25" s="8">
        <v>0.01</v>
      </c>
      <c r="H25" s="8">
        <v>0.02</v>
      </c>
      <c r="I25" s="8">
        <v>0</v>
      </c>
      <c r="J25" s="8">
        <v>0</v>
      </c>
      <c r="K25" s="8">
        <v>0.01</v>
      </c>
      <c r="L25" s="8">
        <v>0.02</v>
      </c>
      <c r="M25" s="8">
        <v>0</v>
      </c>
      <c r="N25" s="8">
        <v>0</v>
      </c>
      <c r="O25" s="8">
        <v>0.01</v>
      </c>
      <c r="P25" s="8">
        <v>0.02</v>
      </c>
    </row>
    <row r="26" spans="1:16" ht="22" customHeight="1">
      <c r="A26" s="1"/>
      <c r="B26" s="1"/>
      <c r="C26" s="1" t="s">
        <v>64</v>
      </c>
      <c r="D26" s="1" t="s">
        <v>65</v>
      </c>
      <c r="E26" s="8">
        <v>0</v>
      </c>
      <c r="F26" s="8">
        <v>0</v>
      </c>
      <c r="G26" s="8">
        <v>0.1</v>
      </c>
      <c r="H26" s="8">
        <v>0.25</v>
      </c>
      <c r="I26" s="8">
        <v>0</v>
      </c>
      <c r="J26" s="8">
        <v>0</v>
      </c>
      <c r="K26" s="8">
        <v>0.1</v>
      </c>
      <c r="L26" s="8">
        <v>0.25</v>
      </c>
      <c r="M26" s="8">
        <v>0</v>
      </c>
      <c r="N26" s="8">
        <v>0</v>
      </c>
      <c r="O26" s="8">
        <v>0.1</v>
      </c>
      <c r="P26" s="8">
        <v>0.25</v>
      </c>
    </row>
    <row r="27" spans="1:16" ht="22" customHeight="1">
      <c r="A27" s="1"/>
      <c r="B27" s="1"/>
      <c r="C27" s="1" t="s">
        <v>66</v>
      </c>
      <c r="D27" s="1" t="s">
        <v>67</v>
      </c>
      <c r="E27" s="7">
        <v>22</v>
      </c>
      <c r="F27" s="7">
        <v>30</v>
      </c>
      <c r="G27" s="7">
        <v>40</v>
      </c>
      <c r="H27" s="7">
        <v>56</v>
      </c>
      <c r="I27" s="7">
        <v>17</v>
      </c>
      <c r="J27" s="7">
        <v>24</v>
      </c>
      <c r="K27" s="7">
        <v>32</v>
      </c>
      <c r="L27" s="7">
        <v>42</v>
      </c>
      <c r="M27" s="7">
        <v>28</v>
      </c>
      <c r="N27" s="7">
        <v>38</v>
      </c>
      <c r="O27" s="7">
        <v>50</v>
      </c>
      <c r="P27" s="7">
        <v>68</v>
      </c>
    </row>
    <row r="28" spans="1:16" ht="22" customHeight="1">
      <c r="A28" s="1"/>
      <c r="B28" s="1"/>
      <c r="C28" s="1" t="s">
        <v>68</v>
      </c>
      <c r="D28" s="1" t="s">
        <v>69</v>
      </c>
      <c r="E28" s="7">
        <v>22</v>
      </c>
      <c r="F28" s="7">
        <v>34</v>
      </c>
      <c r="G28" s="7">
        <v>52</v>
      </c>
      <c r="H28" s="7">
        <v>85</v>
      </c>
      <c r="I28" s="7">
        <v>14</v>
      </c>
      <c r="J28" s="7">
        <v>22</v>
      </c>
      <c r="K28" s="7">
        <v>32</v>
      </c>
      <c r="L28" s="7">
        <v>50</v>
      </c>
      <c r="M28" s="7">
        <v>35</v>
      </c>
      <c r="N28" s="7">
        <v>55</v>
      </c>
      <c r="O28" s="7">
        <v>85</v>
      </c>
      <c r="P28" s="7">
        <v>140</v>
      </c>
    </row>
    <row r="29" spans="1:16" ht="22" customHeight="1">
      <c r="A29" s="1"/>
      <c r="B29" s="1"/>
      <c r="C29" s="1" t="s">
        <v>70</v>
      </c>
      <c r="D29" s="1" t="s">
        <v>71</v>
      </c>
      <c r="E29" s="7">
        <v>60</v>
      </c>
      <c r="F29" s="7">
        <v>110</v>
      </c>
      <c r="G29" s="7">
        <v>200</v>
      </c>
      <c r="H29" s="7">
        <v>400</v>
      </c>
      <c r="I29" s="7">
        <v>40</v>
      </c>
      <c r="J29" s="7">
        <v>75</v>
      </c>
      <c r="K29" s="7">
        <v>140</v>
      </c>
      <c r="L29" s="7">
        <v>260</v>
      </c>
      <c r="M29" s="7">
        <v>80</v>
      </c>
      <c r="N29" s="7">
        <v>140</v>
      </c>
      <c r="O29" s="7">
        <v>250</v>
      </c>
      <c r="P29" s="7">
        <v>500</v>
      </c>
    </row>
    <row r="30" spans="1:16" ht="22" customHeight="1">
      <c r="A30" s="1"/>
      <c r="B30" s="1"/>
      <c r="C30" s="1" t="s">
        <v>72</v>
      </c>
      <c r="D30" s="1" t="s">
        <v>73</v>
      </c>
      <c r="E30" s="7">
        <v>90</v>
      </c>
      <c r="F30" s="7">
        <v>150</v>
      </c>
      <c r="G30" s="7">
        <v>180</v>
      </c>
      <c r="H30" s="7">
        <v>240</v>
      </c>
      <c r="I30" s="7">
        <v>60</v>
      </c>
      <c r="J30" s="7">
        <v>90</v>
      </c>
      <c r="K30" s="7">
        <v>120</v>
      </c>
      <c r="L30" s="7">
        <v>180</v>
      </c>
      <c r="M30" s="7">
        <v>120</v>
      </c>
      <c r="N30" s="7">
        <v>180</v>
      </c>
      <c r="O30" s="7">
        <v>240</v>
      </c>
      <c r="P30" s="7">
        <v>300</v>
      </c>
    </row>
    <row r="31" spans="1:16" ht="22" customHeight="1">
      <c r="A31" s="1"/>
      <c r="B31" s="1"/>
      <c r="C31" s="1" t="s">
        <v>74</v>
      </c>
      <c r="D31" s="1" t="s">
        <v>75</v>
      </c>
      <c r="E31" s="7">
        <v>150</v>
      </c>
      <c r="F31" s="7">
        <v>175</v>
      </c>
      <c r="G31" s="7">
        <v>225</v>
      </c>
      <c r="H31" s="7">
        <v>300</v>
      </c>
      <c r="I31" s="7">
        <v>125</v>
      </c>
      <c r="J31" s="7">
        <v>150</v>
      </c>
      <c r="K31" s="7">
        <v>200</v>
      </c>
      <c r="L31" s="7">
        <v>275</v>
      </c>
      <c r="M31" s="7">
        <v>250</v>
      </c>
      <c r="N31" s="7">
        <v>300</v>
      </c>
      <c r="O31" s="7">
        <v>400</v>
      </c>
      <c r="P31" s="7">
        <v>500</v>
      </c>
    </row>
    <row r="32" spans="1:16" ht="22" customHeight="1">
      <c r="A32" s="1"/>
      <c r="B32" s="1"/>
      <c r="C32" s="1" t="s">
        <v>76</v>
      </c>
      <c r="D32" s="1" t="s">
        <v>77</v>
      </c>
      <c r="E32" s="7">
        <v>28</v>
      </c>
      <c r="F32" s="7">
        <v>45</v>
      </c>
      <c r="G32" s="7">
        <v>65</v>
      </c>
      <c r="H32" s="7">
        <v>100</v>
      </c>
      <c r="I32" s="7">
        <v>15</v>
      </c>
      <c r="J32" s="7">
        <v>25</v>
      </c>
      <c r="K32" s="7">
        <v>40</v>
      </c>
      <c r="L32" s="7">
        <v>65</v>
      </c>
      <c r="M32" s="7">
        <v>32</v>
      </c>
      <c r="N32" s="7">
        <v>50</v>
      </c>
      <c r="O32" s="7">
        <v>80</v>
      </c>
      <c r="P32" s="7">
        <v>130</v>
      </c>
    </row>
    <row r="33" spans="1:16" ht="22" customHeight="1">
      <c r="A33" s="1"/>
      <c r="B33" s="1"/>
      <c r="C33" s="1" t="s">
        <v>78</v>
      </c>
      <c r="D33" s="1" t="s">
        <v>79</v>
      </c>
      <c r="E33" s="7">
        <v>500</v>
      </c>
      <c r="F33" s="7">
        <v>900</v>
      </c>
      <c r="G33" s="7">
        <v>1600</v>
      </c>
      <c r="H33" s="7">
        <v>2800</v>
      </c>
      <c r="I33" s="7">
        <v>500</v>
      </c>
      <c r="J33" s="7">
        <v>900</v>
      </c>
      <c r="K33" s="7">
        <v>1600</v>
      </c>
      <c r="L33" s="7">
        <v>2800</v>
      </c>
      <c r="M33" s="7">
        <v>500</v>
      </c>
      <c r="N33" s="7">
        <v>900</v>
      </c>
      <c r="O33" s="7">
        <v>1600</v>
      </c>
      <c r="P33" s="7">
        <v>2800</v>
      </c>
    </row>
    <row r="34" spans="1:16" ht="22" customHeight="1">
      <c r="A34" s="1"/>
      <c r="B34" s="1"/>
      <c r="C34" s="1" t="s">
        <v>80</v>
      </c>
      <c r="D34" s="1" t="s">
        <v>81</v>
      </c>
      <c r="E34" s="7">
        <v>95</v>
      </c>
      <c r="F34" s="7">
        <v>145</v>
      </c>
      <c r="G34" s="7">
        <v>230</v>
      </c>
      <c r="H34" s="7">
        <v>420</v>
      </c>
      <c r="I34" s="7">
        <v>70</v>
      </c>
      <c r="J34" s="7">
        <v>110</v>
      </c>
      <c r="K34" s="7">
        <v>170</v>
      </c>
      <c r="L34" s="7">
        <v>270</v>
      </c>
      <c r="M34" s="7">
        <v>120</v>
      </c>
      <c r="N34" s="7">
        <v>180</v>
      </c>
      <c r="O34" s="7">
        <v>300</v>
      </c>
      <c r="P34" s="7">
        <v>580</v>
      </c>
    </row>
    <row r="35" spans="1:16" ht="22" customHeight="1">
      <c r="A35" s="1"/>
      <c r="B35" s="1"/>
      <c r="C35" s="1" t="s">
        <v>82</v>
      </c>
      <c r="D35" s="1" t="s">
        <v>83</v>
      </c>
      <c r="E35" s="7">
        <v>4</v>
      </c>
      <c r="F35" s="7">
        <v>5</v>
      </c>
      <c r="G35" s="7">
        <v>7</v>
      </c>
      <c r="H35" s="7">
        <v>10</v>
      </c>
      <c r="I35" s="7">
        <v>4</v>
      </c>
      <c r="J35" s="7">
        <v>5</v>
      </c>
      <c r="K35" s="7">
        <v>7</v>
      </c>
      <c r="L35" s="7">
        <v>10</v>
      </c>
      <c r="M35" s="7">
        <v>4</v>
      </c>
      <c r="N35" s="7">
        <v>5</v>
      </c>
      <c r="O35" s="7">
        <v>7</v>
      </c>
      <c r="P35" s="7">
        <v>10</v>
      </c>
    </row>
    <row r="36" spans="1:16" ht="22" customHeight="1">
      <c r="A36" s="1"/>
      <c r="B36" s="1"/>
      <c r="C36" s="1" t="s">
        <v>84</v>
      </c>
      <c r="D36" s="1" t="s">
        <v>58</v>
      </c>
      <c r="E36" s="8">
        <v>0.25</v>
      </c>
      <c r="F36" s="8">
        <v>0.25</v>
      </c>
      <c r="G36" s="8">
        <v>0.25</v>
      </c>
      <c r="H36" s="8">
        <v>0.25</v>
      </c>
      <c r="I36" s="8">
        <v>0.25</v>
      </c>
      <c r="J36" s="8">
        <v>0.25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6" ht="2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2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22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5" customHeight="1">
      <c r="A40" s="1"/>
      <c r="B40" s="1"/>
      <c r="C40" s="4" t="s">
        <v>85</v>
      </c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</row>
    <row r="41" spans="1:16" ht="30" customHeight="1">
      <c r="A41" s="1"/>
      <c r="B41" s="1"/>
      <c r="C41" s="5" t="s">
        <v>86</v>
      </c>
      <c r="D41" s="5" t="s">
        <v>26</v>
      </c>
      <c r="E41" s="5" t="s">
        <v>4</v>
      </c>
      <c r="F41" s="5" t="s">
        <v>5</v>
      </c>
      <c r="G41" s="5" t="s">
        <v>6</v>
      </c>
      <c r="H41" s="5" t="s">
        <v>7</v>
      </c>
      <c r="I41" s="1"/>
      <c r="J41" s="1"/>
      <c r="K41" s="1"/>
      <c r="L41" s="1"/>
      <c r="M41" s="1"/>
      <c r="N41" s="1"/>
      <c r="O41" s="1"/>
      <c r="P41" s="1"/>
    </row>
    <row r="42" spans="1:16" ht="34" customHeight="1">
      <c r="A42" s="1"/>
      <c r="B42" s="1"/>
      <c r="C42" s="14" t="s">
        <v>87</v>
      </c>
      <c r="D42" s="1" t="s">
        <v>88</v>
      </c>
      <c r="E42" s="9">
        <v>40000</v>
      </c>
      <c r="F42" s="9">
        <v>100000</v>
      </c>
      <c r="G42" s="9">
        <v>230000</v>
      </c>
      <c r="H42" s="9">
        <v>500000</v>
      </c>
      <c r="I42" s="1"/>
      <c r="J42" s="1"/>
      <c r="K42" s="1"/>
      <c r="L42" s="1"/>
      <c r="M42" s="1"/>
      <c r="N42" s="1"/>
      <c r="O42" s="1"/>
      <c r="P42" s="1"/>
    </row>
    <row r="43" spans="1:16" ht="34" customHeight="1">
      <c r="A43" s="1"/>
      <c r="B43" s="1"/>
      <c r="C43" s="14" t="s">
        <v>89</v>
      </c>
      <c r="D43" s="1" t="s">
        <v>88</v>
      </c>
      <c r="E43" s="9">
        <v>8000</v>
      </c>
      <c r="F43" s="9">
        <v>18000</v>
      </c>
      <c r="G43" s="9">
        <v>35000</v>
      </c>
      <c r="H43" s="9">
        <v>60000</v>
      </c>
      <c r="I43" s="1"/>
      <c r="J43" s="1"/>
      <c r="K43" s="1"/>
      <c r="L43" s="1"/>
      <c r="M43" s="1"/>
      <c r="N43" s="1"/>
      <c r="O43" s="1"/>
      <c r="P43" s="1"/>
    </row>
    <row r="44" spans="1:16" ht="34" customHeight="1">
      <c r="A44" s="1"/>
      <c r="B44" s="1"/>
      <c r="C44" s="14" t="s">
        <v>90</v>
      </c>
      <c r="D44" s="1" t="s">
        <v>88</v>
      </c>
      <c r="E44" s="9">
        <v>6000</v>
      </c>
      <c r="F44" s="9">
        <v>14000</v>
      </c>
      <c r="G44" s="9">
        <v>28000</v>
      </c>
      <c r="H44" s="9">
        <v>50000</v>
      </c>
      <c r="I44" s="1"/>
      <c r="J44" s="1"/>
      <c r="K44" s="1"/>
      <c r="L44" s="1"/>
      <c r="M44" s="1"/>
      <c r="N44" s="1"/>
      <c r="O44" s="1"/>
      <c r="P44" s="1"/>
    </row>
    <row r="45" spans="1:16" ht="34" customHeight="1">
      <c r="A45" s="1"/>
      <c r="B45" s="1"/>
      <c r="C45" s="14" t="s">
        <v>91</v>
      </c>
      <c r="D45" s="1" t="s">
        <v>88</v>
      </c>
      <c r="E45" s="10">
        <f>SUM(E42:E44)</f>
        <v>54000</v>
      </c>
      <c r="F45" s="10">
        <f>SUM(F42:F44)</f>
        <v>132000</v>
      </c>
      <c r="G45" s="10">
        <f>SUM(G42:G44)</f>
        <v>293000</v>
      </c>
      <c r="H45" s="10">
        <f>SUM(H42:H44)</f>
        <v>610000</v>
      </c>
      <c r="I45" s="1"/>
      <c r="J45" s="1"/>
      <c r="K45" s="1"/>
      <c r="L45" s="1"/>
      <c r="M45" s="1"/>
      <c r="N45" s="1"/>
      <c r="O45" s="1"/>
      <c r="P45" s="1"/>
    </row>
    <row r="46" spans="1:16" ht="34" customHeight="1">
      <c r="A46" s="1"/>
      <c r="B46" s="1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34" customHeight="1">
      <c r="A47" s="1"/>
      <c r="B47" s="1"/>
      <c r="C47" s="14" t="s">
        <v>92</v>
      </c>
      <c r="D47" s="1" t="s">
        <v>58</v>
      </c>
      <c r="E47" s="11">
        <v>0.4</v>
      </c>
      <c r="F47" s="11">
        <v>0.4</v>
      </c>
      <c r="G47" s="11">
        <v>0.4</v>
      </c>
      <c r="H47" s="11">
        <v>0.4</v>
      </c>
      <c r="I47" s="1"/>
      <c r="J47" s="1"/>
      <c r="K47" s="1"/>
      <c r="L47" s="1"/>
      <c r="M47" s="1"/>
      <c r="N47" s="1"/>
      <c r="O47" s="1"/>
      <c r="P47" s="1"/>
    </row>
    <row r="48" spans="1:16" ht="34" customHeight="1">
      <c r="A48" s="1"/>
      <c r="B48" s="1"/>
      <c r="C48" s="14" t="s">
        <v>93</v>
      </c>
      <c r="D48" s="1" t="s">
        <v>58</v>
      </c>
      <c r="E48" s="11">
        <v>0.25</v>
      </c>
      <c r="F48" s="11">
        <v>0.25</v>
      </c>
      <c r="G48" s="11">
        <v>0.25</v>
      </c>
      <c r="H48" s="11">
        <v>0.25</v>
      </c>
      <c r="I48" s="1"/>
      <c r="J48" s="1"/>
      <c r="K48" s="1"/>
      <c r="L48" s="1"/>
      <c r="M48" s="1"/>
      <c r="N48" s="1"/>
      <c r="O48" s="1"/>
      <c r="P48" s="1"/>
    </row>
    <row r="49" spans="1:16" ht="34" customHeight="1">
      <c r="A49" s="1"/>
      <c r="B49" s="1"/>
      <c r="C49" s="14" t="s">
        <v>94</v>
      </c>
      <c r="D49" s="1" t="s">
        <v>58</v>
      </c>
      <c r="E49" s="11">
        <v>0.35</v>
      </c>
      <c r="F49" s="11">
        <v>0.35</v>
      </c>
      <c r="G49" s="11">
        <v>0.35</v>
      </c>
      <c r="H49" s="11">
        <v>0.35</v>
      </c>
      <c r="I49" s="1"/>
      <c r="J49" s="1"/>
      <c r="K49" s="1"/>
      <c r="L49" s="1"/>
      <c r="M49" s="1"/>
      <c r="N49" s="1"/>
      <c r="O49" s="1"/>
      <c r="P49" s="1"/>
    </row>
    <row r="50" spans="1:16" ht="2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2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25" customHeight="1">
      <c r="A52" s="1"/>
      <c r="B52" s="1"/>
      <c r="C52" s="12" t="s">
        <v>95</v>
      </c>
      <c r="D52" s="12"/>
      <c r="E52" s="1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25" customHeight="1">
      <c r="A53" s="1"/>
      <c r="B53" s="1"/>
      <c r="C53" s="13" t="s">
        <v>96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25" customHeight="1">
      <c r="A54" s="1"/>
      <c r="B54" s="1"/>
      <c r="C54" s="13" t="s">
        <v>97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25" customHeight="1">
      <c r="A55" s="1"/>
      <c r="B55" s="1"/>
      <c r="C55" s="13" t="s">
        <v>98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25" customHeight="1">
      <c r="A56" s="1"/>
      <c r="B56" s="1"/>
      <c r="C56" s="13" t="s">
        <v>99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2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2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25" customHeight="1">
      <c r="A59" s="1"/>
      <c r="B59" s="1"/>
      <c r="C59" s="4" t="s">
        <v>100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22" customHeight="1">
      <c r="A60" s="1"/>
      <c r="B60" s="1"/>
      <c r="C60" s="15" t="s">
        <v>101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22" customHeight="1">
      <c r="A61" s="1"/>
      <c r="B61" s="1"/>
      <c r="C61" s="15" t="s">
        <v>102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 spans="1:16" ht="22" customHeight="1">
      <c r="A62" s="1"/>
      <c r="B62" s="1"/>
      <c r="C62" s="15" t="s">
        <v>103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</row>
    <row r="63" spans="1:16" ht="22" customHeight="1">
      <c r="A63" s="1"/>
      <c r="B63" s="1"/>
      <c r="C63" s="15" t="s">
        <v>104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22" customHeight="1">
      <c r="A64" s="1"/>
      <c r="B64" s="1"/>
      <c r="C64" s="15" t="s">
        <v>105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22" customHeight="1">
      <c r="A65" s="1"/>
      <c r="B65" s="1"/>
      <c r="C65" s="15" t="s">
        <v>106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22" customHeight="1">
      <c r="A66" s="1"/>
      <c r="B66" s="1"/>
      <c r="C66" s="15" t="s">
        <v>107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</row>
    <row r="67" spans="1:16" ht="22" customHeight="1">
      <c r="A67" s="1"/>
      <c r="B67" s="1"/>
      <c r="C67" s="15" t="s">
        <v>108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spans="1:16" ht="22" customHeight="1">
      <c r="A68" s="1"/>
      <c r="B68" s="1"/>
      <c r="C68" s="15" t="s">
        <v>109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22" customHeight="1">
      <c r="A69" s="1"/>
      <c r="B69" s="1"/>
      <c r="C69" s="15" t="s">
        <v>110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22" customHeight="1">
      <c r="A70" s="1"/>
      <c r="B70" s="1"/>
      <c r="C70" s="15" t="s">
        <v>111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</row>
    <row r="71" spans="1:16" ht="2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2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30" customHeight="1">
      <c r="A73" s="1"/>
      <c r="B73" s="1"/>
      <c r="C73" s="5" t="s">
        <v>112</v>
      </c>
      <c r="D73" s="5" t="s">
        <v>113</v>
      </c>
      <c r="E73" s="5" t="s">
        <v>114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38" customHeight="1">
      <c r="A74" s="1"/>
      <c r="B74" s="1"/>
      <c r="C74" s="1" t="s">
        <v>115</v>
      </c>
      <c r="D74" s="14" t="s">
        <v>116</v>
      </c>
      <c r="E74" s="1" t="s">
        <v>117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38" customHeight="1">
      <c r="A75" s="1"/>
      <c r="B75" s="1"/>
      <c r="C75" s="1" t="s">
        <v>118</v>
      </c>
      <c r="D75" s="14" t="s">
        <v>119</v>
      </c>
      <c r="E75" s="1" t="s">
        <v>120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38" customHeight="1">
      <c r="A76" s="1"/>
      <c r="B76" s="1"/>
      <c r="C76" s="1" t="s">
        <v>121</v>
      </c>
      <c r="D76" s="14" t="s">
        <v>122</v>
      </c>
      <c r="E76" s="1" t="s">
        <v>123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38" customHeight="1">
      <c r="A77" s="1"/>
      <c r="B77" s="1"/>
      <c r="C77" s="1" t="s">
        <v>124</v>
      </c>
      <c r="D77" s="14" t="s">
        <v>125</v>
      </c>
      <c r="E77" s="1" t="s">
        <v>126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38" customHeight="1">
      <c r="A78" s="1"/>
      <c r="B78" s="1"/>
      <c r="C78" s="1" t="s">
        <v>127</v>
      </c>
      <c r="D78" s="14" t="s">
        <v>128</v>
      </c>
      <c r="E78" s="1" t="s">
        <v>129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38" customHeight="1">
      <c r="A79" s="1"/>
      <c r="B79" s="1"/>
      <c r="C79" s="1" t="s">
        <v>130</v>
      </c>
      <c r="D79" s="14" t="s">
        <v>131</v>
      </c>
      <c r="E79" s="1" t="s">
        <v>132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38" customHeight="1">
      <c r="A80" s="1"/>
      <c r="B80" s="1"/>
      <c r="C80" s="1" t="s">
        <v>133</v>
      </c>
      <c r="D80" s="14" t="s">
        <v>134</v>
      </c>
      <c r="E80" s="1" t="s">
        <v>135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2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2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2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2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2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2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2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2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2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2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2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2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1839A"/>
  </sheetPr>
  <dimension ref="A1:P410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E7" sqref="E7"/>
    </sheetView>
  </sheetViews>
  <sheetFormatPr defaultRowHeight="14"/>
  <cols>
    <col min="1" max="2" width="2.33203125" customWidth="1"/>
    <col min="3" max="3" width="10" customWidth="1"/>
    <col min="4" max="4" width="38" customWidth="1"/>
    <col min="5" max="5" width="11" customWidth="1"/>
    <col min="6" max="7" width="15" customWidth="1"/>
    <col min="8" max="8" width="12" customWidth="1"/>
    <col min="9" max="9" width="17" customWidth="1"/>
    <col min="10" max="10" width="65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136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5" t="s">
        <v>137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>
      <c r="A6" s="1"/>
      <c r="B6" s="1"/>
      <c r="C6" s="5" t="s">
        <v>138</v>
      </c>
      <c r="D6" s="5" t="s">
        <v>139</v>
      </c>
      <c r="E6" s="5" t="s">
        <v>140</v>
      </c>
      <c r="F6" s="5" t="s">
        <v>26</v>
      </c>
      <c r="G6" s="5" t="s">
        <v>141</v>
      </c>
      <c r="H6" s="5" t="s">
        <v>142</v>
      </c>
      <c r="I6" s="5" t="s">
        <v>143</v>
      </c>
      <c r="J6" s="5" t="s">
        <v>144</v>
      </c>
      <c r="K6" s="1"/>
      <c r="L6" s="1"/>
      <c r="M6" s="1"/>
      <c r="N6" s="1"/>
      <c r="O6" s="1"/>
      <c r="P6" s="1"/>
    </row>
    <row r="7" spans="1:16" ht="2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5" customHeight="1">
      <c r="A8" s="1"/>
      <c r="B8" s="1"/>
      <c r="C8" s="4" t="s">
        <v>4</v>
      </c>
      <c r="D8" s="4"/>
      <c r="E8" s="4"/>
      <c r="F8" s="4"/>
      <c r="G8" s="4"/>
      <c r="H8" s="4"/>
      <c r="I8" s="4"/>
      <c r="J8" s="4"/>
      <c r="K8" s="1"/>
      <c r="L8" s="1"/>
      <c r="M8" s="1"/>
      <c r="N8" s="1"/>
      <c r="O8" s="1"/>
      <c r="P8" s="1"/>
    </row>
    <row r="9" spans="1:16" ht="25" customHeight="1">
      <c r="A9" s="1"/>
      <c r="B9" s="1"/>
      <c r="C9" s="4" t="s">
        <v>145</v>
      </c>
      <c r="D9" s="4"/>
      <c r="E9" s="20"/>
      <c r="F9" s="20"/>
      <c r="G9" s="25"/>
      <c r="H9" s="27"/>
      <c r="I9" s="25"/>
      <c r="J9" s="31"/>
      <c r="K9" s="1"/>
      <c r="L9" s="1"/>
      <c r="M9" s="1"/>
      <c r="N9" s="1"/>
      <c r="O9" s="1"/>
      <c r="P9" s="1"/>
    </row>
    <row r="10" spans="1:16" ht="22" customHeight="1">
      <c r="A10" s="1"/>
      <c r="B10" s="1"/>
      <c r="C10" s="1" t="s">
        <v>146</v>
      </c>
      <c r="D10" s="1" t="s">
        <v>147</v>
      </c>
      <c r="E10" s="21">
        <v>1</v>
      </c>
      <c r="F10" s="22" t="s">
        <v>148</v>
      </c>
      <c r="G10" s="9">
        <v>5000</v>
      </c>
      <c r="H10" s="11">
        <v>0</v>
      </c>
      <c r="I10" s="10">
        <f>ROUND(E10*G10*(1+H10),0)</f>
        <v>5000</v>
      </c>
      <c r="J10" s="33" t="s">
        <v>149</v>
      </c>
      <c r="K10" s="1"/>
      <c r="L10" s="1"/>
      <c r="M10" s="1"/>
      <c r="N10" s="1"/>
      <c r="O10" s="1"/>
      <c r="P10" s="1"/>
    </row>
    <row r="11" spans="1:16" ht="22" customHeight="1">
      <c r="A11" s="1"/>
      <c r="B11" s="1"/>
      <c r="C11" s="1" t="s">
        <v>150</v>
      </c>
      <c r="D11" s="1" t="s">
        <v>151</v>
      </c>
      <c r="E11" s="21">
        <v>1</v>
      </c>
      <c r="F11" s="22" t="s">
        <v>148</v>
      </c>
      <c r="G11" s="9">
        <v>6000</v>
      </c>
      <c r="H11" s="11">
        <v>0</v>
      </c>
      <c r="I11" s="10">
        <f>ROUND(E11*G11*(1+H11),0)</f>
        <v>6000</v>
      </c>
      <c r="J11" s="33" t="s">
        <v>152</v>
      </c>
      <c r="K11" s="1"/>
      <c r="L11" s="1"/>
      <c r="M11" s="1"/>
      <c r="N11" s="1"/>
      <c r="O11" s="1"/>
      <c r="P11" s="1"/>
    </row>
    <row r="12" spans="1:16" ht="22" customHeight="1">
      <c r="A12" s="1"/>
      <c r="B12" s="1"/>
      <c r="C12" s="1" t="s">
        <v>153</v>
      </c>
      <c r="D12" s="1" t="s">
        <v>154</v>
      </c>
      <c r="E12" s="21">
        <v>1</v>
      </c>
      <c r="F12" s="22" t="s">
        <v>148</v>
      </c>
      <c r="G12" s="9">
        <v>8000</v>
      </c>
      <c r="H12" s="28">
        <f>'Plan and Rates'!E20</f>
        <v>0.25</v>
      </c>
      <c r="I12" s="10">
        <f>ROUND(E12*G12*(1+H12),0)</f>
        <v>10000</v>
      </c>
      <c r="J12" s="33" t="s">
        <v>155</v>
      </c>
      <c r="K12" s="1"/>
      <c r="L12" s="1"/>
      <c r="M12" s="1"/>
      <c r="N12" s="1"/>
      <c r="O12" s="1"/>
      <c r="P12" s="1"/>
    </row>
    <row r="13" spans="1:16" ht="22" customHeight="1">
      <c r="A13" s="1"/>
      <c r="B13" s="1"/>
      <c r="C13" s="1" t="s">
        <v>156</v>
      </c>
      <c r="D13" s="1" t="s">
        <v>157</v>
      </c>
      <c r="E13" s="21">
        <v>1</v>
      </c>
      <c r="F13" s="22" t="s">
        <v>148</v>
      </c>
      <c r="G13" s="9">
        <v>3500</v>
      </c>
      <c r="H13" s="11">
        <v>0</v>
      </c>
      <c r="I13" s="10">
        <f>ROUND(E13*G13*(1+H13),0)</f>
        <v>3500</v>
      </c>
      <c r="J13" s="33" t="s">
        <v>158</v>
      </c>
      <c r="K13" s="1"/>
      <c r="L13" s="1"/>
      <c r="M13" s="1"/>
      <c r="N13" s="1"/>
      <c r="O13" s="1"/>
      <c r="P13" s="1"/>
    </row>
    <row r="14" spans="1:16" ht="22" customHeight="1">
      <c r="A14" s="1"/>
      <c r="B14" s="1"/>
      <c r="C14" s="1" t="s">
        <v>159</v>
      </c>
      <c r="D14" s="1" t="s">
        <v>160</v>
      </c>
      <c r="E14" s="21">
        <v>1</v>
      </c>
      <c r="F14" s="22" t="s">
        <v>148</v>
      </c>
      <c r="G14" s="9">
        <v>3000</v>
      </c>
      <c r="H14" s="11">
        <v>0</v>
      </c>
      <c r="I14" s="10">
        <f>ROUND(E14*G14*(1+H14),0)</f>
        <v>3000</v>
      </c>
      <c r="J14" s="33" t="s">
        <v>161</v>
      </c>
      <c r="K14" s="1"/>
      <c r="L14" s="1"/>
      <c r="M14" s="1"/>
      <c r="N14" s="1"/>
      <c r="O14" s="1"/>
      <c r="P14" s="1"/>
    </row>
    <row r="15" spans="1:16" ht="25" customHeight="1">
      <c r="A15" s="1"/>
      <c r="B15" s="1"/>
      <c r="C15" s="4" t="s">
        <v>162</v>
      </c>
      <c r="D15" s="4"/>
      <c r="E15" s="20"/>
      <c r="F15" s="20"/>
      <c r="G15" s="25"/>
      <c r="H15" s="27"/>
      <c r="I15" s="25"/>
      <c r="J15" s="31"/>
      <c r="K15" s="1"/>
      <c r="L15" s="1"/>
      <c r="M15" s="1"/>
      <c r="N15" s="1"/>
      <c r="O15" s="1"/>
      <c r="P15" s="1"/>
    </row>
    <row r="16" spans="1:16" ht="22" customHeight="1">
      <c r="A16" s="1"/>
      <c r="B16" s="1"/>
      <c r="C16" s="1" t="s">
        <v>163</v>
      </c>
      <c r="D16" s="1" t="s">
        <v>164</v>
      </c>
      <c r="E16" s="23">
        <f>'Plan and Rates'!E10</f>
        <v>105</v>
      </c>
      <c r="F16" s="22" t="s">
        <v>165</v>
      </c>
      <c r="G16" s="26">
        <f>'Plan and Rates'!E16</f>
        <v>350</v>
      </c>
      <c r="H16" s="28">
        <f>'Plan and Rates'!E20</f>
        <v>0.25</v>
      </c>
      <c r="I16" s="10">
        <f t="shared" ref="I16:I22" si="0">ROUND(E16*G16*(1+H16),0)</f>
        <v>45938</v>
      </c>
      <c r="J16" s="33" t="s">
        <v>166</v>
      </c>
      <c r="K16" s="1"/>
      <c r="L16" s="1"/>
      <c r="M16" s="1"/>
      <c r="N16" s="1"/>
      <c r="O16" s="1"/>
      <c r="P16" s="1"/>
    </row>
    <row r="17" spans="1:16" ht="22" customHeight="1">
      <c r="A17" s="1"/>
      <c r="B17" s="1"/>
      <c r="C17" s="1" t="s">
        <v>167</v>
      </c>
      <c r="D17" s="1" t="s">
        <v>168</v>
      </c>
      <c r="E17" s="23">
        <f>'Plan and Rates'!E11</f>
        <v>5</v>
      </c>
      <c r="F17" s="22" t="s">
        <v>169</v>
      </c>
      <c r="G17" s="26">
        <f>'Plan and Rates'!E17</f>
        <v>350</v>
      </c>
      <c r="H17" s="28">
        <f>'Plan and Rates'!E20</f>
        <v>0.25</v>
      </c>
      <c r="I17" s="10">
        <f t="shared" si="0"/>
        <v>2188</v>
      </c>
      <c r="J17" s="33" t="s">
        <v>170</v>
      </c>
      <c r="K17" s="1"/>
      <c r="L17" s="1"/>
      <c r="M17" s="1"/>
      <c r="N17" s="1"/>
      <c r="O17" s="1"/>
      <c r="P17" s="1"/>
    </row>
    <row r="18" spans="1:16" ht="22" customHeight="1">
      <c r="A18" s="1"/>
      <c r="B18" s="1"/>
      <c r="C18" s="1" t="s">
        <v>171</v>
      </c>
      <c r="D18" s="1" t="s">
        <v>172</v>
      </c>
      <c r="E18" s="23">
        <f>'Plan and Rates'!E12</f>
        <v>220</v>
      </c>
      <c r="F18" s="22" t="s">
        <v>165</v>
      </c>
      <c r="G18" s="26">
        <f>'Plan and Rates'!E18</f>
        <v>180</v>
      </c>
      <c r="H18" s="28">
        <f>'Plan and Rates'!E20</f>
        <v>0.25</v>
      </c>
      <c r="I18" s="10">
        <f t="shared" si="0"/>
        <v>49500</v>
      </c>
      <c r="J18" s="33" t="s">
        <v>173</v>
      </c>
      <c r="K18" s="1"/>
      <c r="L18" s="1"/>
      <c r="M18" s="1"/>
      <c r="N18" s="1"/>
      <c r="O18" s="1"/>
      <c r="P18" s="1"/>
    </row>
    <row r="19" spans="1:16" ht="22" customHeight="1">
      <c r="A19" s="1"/>
      <c r="B19" s="1"/>
      <c r="C19" s="1" t="s">
        <v>174</v>
      </c>
      <c r="D19" s="1" t="s">
        <v>175</v>
      </c>
      <c r="E19" s="34">
        <f>E16*0.15</f>
        <v>15.75</v>
      </c>
      <c r="F19" s="22" t="s">
        <v>176</v>
      </c>
      <c r="G19" s="26">
        <f>'Plan and Rates'!E16</f>
        <v>350</v>
      </c>
      <c r="H19" s="28">
        <f>'Plan and Rates'!E20</f>
        <v>0.25</v>
      </c>
      <c r="I19" s="10">
        <f t="shared" si="0"/>
        <v>6891</v>
      </c>
      <c r="J19" s="33" t="s">
        <v>177</v>
      </c>
      <c r="K19" s="1"/>
      <c r="L19" s="1"/>
      <c r="M19" s="1"/>
      <c r="N19" s="1"/>
      <c r="O19" s="1"/>
      <c r="P19" s="1"/>
    </row>
    <row r="20" spans="1:16" ht="22" customHeight="1">
      <c r="A20" s="1"/>
      <c r="B20" s="1"/>
      <c r="C20" s="1" t="s">
        <v>178</v>
      </c>
      <c r="D20" s="1" t="s">
        <v>179</v>
      </c>
      <c r="E20" s="23">
        <f>'Plan and Rates'!E13</f>
        <v>10</v>
      </c>
      <c r="F20" s="22" t="s">
        <v>165</v>
      </c>
      <c r="G20" s="26">
        <f>'Plan and Rates'!E19</f>
        <v>500</v>
      </c>
      <c r="H20" s="28">
        <f>'Plan and Rates'!E20</f>
        <v>0.25</v>
      </c>
      <c r="I20" s="10">
        <f t="shared" si="0"/>
        <v>6250</v>
      </c>
      <c r="J20" s="33" t="s">
        <v>180</v>
      </c>
      <c r="K20" s="1"/>
      <c r="L20" s="1"/>
      <c r="M20" s="1"/>
      <c r="N20" s="1"/>
      <c r="O20" s="1"/>
      <c r="P20" s="1"/>
    </row>
    <row r="21" spans="1:16" ht="22" customHeight="1">
      <c r="A21" s="1"/>
      <c r="B21" s="1"/>
      <c r="C21" s="1" t="s">
        <v>181</v>
      </c>
      <c r="D21" s="1" t="s">
        <v>182</v>
      </c>
      <c r="E21" s="10">
        <f>E16*G16</f>
        <v>36750</v>
      </c>
      <c r="F21" s="22" t="s">
        <v>65</v>
      </c>
      <c r="G21" s="11">
        <v>0.1</v>
      </c>
      <c r="H21" s="11">
        <v>0</v>
      </c>
      <c r="I21" s="10">
        <f t="shared" si="0"/>
        <v>3675</v>
      </c>
      <c r="J21" s="33" t="s">
        <v>183</v>
      </c>
      <c r="K21" s="1"/>
      <c r="L21" s="1"/>
      <c r="M21" s="1"/>
      <c r="N21" s="1"/>
      <c r="O21" s="1"/>
      <c r="P21" s="1"/>
    </row>
    <row r="22" spans="1:16" ht="22" customHeight="1">
      <c r="A22" s="1"/>
      <c r="B22" s="1"/>
      <c r="C22" s="1" t="s">
        <v>184</v>
      </c>
      <c r="D22" s="1" t="s">
        <v>64</v>
      </c>
      <c r="E22" s="10">
        <f>E16*G16</f>
        <v>36750</v>
      </c>
      <c r="F22" s="22" t="s">
        <v>65</v>
      </c>
      <c r="G22" s="28">
        <f>'Plan and Rates'!E26</f>
        <v>0</v>
      </c>
      <c r="H22" s="11">
        <v>0</v>
      </c>
      <c r="I22" s="10">
        <f t="shared" si="0"/>
        <v>0</v>
      </c>
      <c r="J22" s="33" t="s">
        <v>185</v>
      </c>
      <c r="K22" s="1"/>
      <c r="L22" s="1"/>
      <c r="M22" s="1"/>
      <c r="N22" s="1"/>
      <c r="O22" s="1"/>
      <c r="P22" s="1"/>
    </row>
    <row r="23" spans="1:16" ht="25" customHeight="1">
      <c r="A23" s="1"/>
      <c r="B23" s="1"/>
      <c r="C23" s="4" t="s">
        <v>186</v>
      </c>
      <c r="D23" s="4"/>
      <c r="E23" s="20"/>
      <c r="F23" s="20"/>
      <c r="G23" s="25"/>
      <c r="H23" s="27"/>
      <c r="I23" s="25"/>
      <c r="J23" s="31"/>
      <c r="K23" s="1"/>
      <c r="L23" s="1"/>
      <c r="M23" s="1"/>
      <c r="N23" s="1"/>
      <c r="O23" s="1"/>
      <c r="P23" s="1"/>
    </row>
    <row r="24" spans="1:16" ht="22" customHeight="1">
      <c r="A24" s="1"/>
      <c r="B24" s="1"/>
      <c r="C24" s="1" t="s">
        <v>187</v>
      </c>
      <c r="D24" s="1" t="s">
        <v>188</v>
      </c>
      <c r="E24" s="23">
        <f>(SUM('Plan and Rates'!E7,'Plan and Rates'!E8,'Plan and Rates'!E9))*1</f>
        <v>26</v>
      </c>
      <c r="F24" s="22" t="s">
        <v>165</v>
      </c>
      <c r="G24" s="9">
        <v>450</v>
      </c>
      <c r="H24" s="28">
        <f>'Plan and Rates'!E20</f>
        <v>0.25</v>
      </c>
      <c r="I24" s="10">
        <f t="shared" ref="I24:I50" si="1">ROUND(E24*G24*(1+H24),0)</f>
        <v>14625</v>
      </c>
      <c r="J24" s="33" t="s">
        <v>189</v>
      </c>
      <c r="K24" s="1"/>
      <c r="L24" s="1"/>
      <c r="M24" s="1"/>
      <c r="N24" s="1"/>
      <c r="O24" s="1"/>
      <c r="P24" s="1"/>
    </row>
    <row r="25" spans="1:16" ht="22" customHeight="1">
      <c r="A25" s="1"/>
      <c r="B25" s="1"/>
      <c r="C25" s="1" t="s">
        <v>190</v>
      </c>
      <c r="D25" s="1" t="s">
        <v>191</v>
      </c>
      <c r="E25" s="23">
        <f>('Plan and Rates'!E7+ROUNDUP('Plan and Rates'!E8*0.5,0))*1</f>
        <v>20</v>
      </c>
      <c r="F25" s="22" t="s">
        <v>165</v>
      </c>
      <c r="G25" s="9">
        <v>350</v>
      </c>
      <c r="H25" s="28">
        <f>'Plan and Rates'!E20</f>
        <v>0.25</v>
      </c>
      <c r="I25" s="10">
        <f t="shared" si="1"/>
        <v>8750</v>
      </c>
      <c r="J25" s="33" t="s">
        <v>192</v>
      </c>
      <c r="K25" s="1"/>
      <c r="L25" s="1"/>
      <c r="M25" s="1"/>
      <c r="N25" s="1"/>
      <c r="O25" s="1"/>
      <c r="P25" s="1"/>
    </row>
    <row r="26" spans="1:16" ht="22" customHeight="1">
      <c r="A26" s="1"/>
      <c r="B26" s="1"/>
      <c r="C26" s="1" t="s">
        <v>193</v>
      </c>
      <c r="D26" s="1" t="s">
        <v>194</v>
      </c>
      <c r="E26" s="23">
        <f>('Plan and Rates'!E7)*0</f>
        <v>0</v>
      </c>
      <c r="F26" s="22" t="s">
        <v>165</v>
      </c>
      <c r="G26" s="9">
        <v>250</v>
      </c>
      <c r="H26" s="28">
        <f>'Plan and Rates'!E20</f>
        <v>0.25</v>
      </c>
      <c r="I26" s="10">
        <f t="shared" si="1"/>
        <v>0</v>
      </c>
      <c r="J26" s="33" t="s">
        <v>195</v>
      </c>
      <c r="K26" s="1"/>
      <c r="L26" s="1"/>
      <c r="M26" s="1"/>
      <c r="N26" s="1"/>
      <c r="O26" s="1"/>
      <c r="P26" s="1"/>
    </row>
    <row r="27" spans="1:16" ht="22" customHeight="1">
      <c r="A27" s="1"/>
      <c r="B27" s="1"/>
      <c r="C27" s="1" t="s">
        <v>196</v>
      </c>
      <c r="D27" s="1" t="s">
        <v>197</v>
      </c>
      <c r="E27" s="23">
        <f>(SUM('Plan and Rates'!E7,'Plan and Rates'!E8,'Plan and Rates'!E9))*1</f>
        <v>26</v>
      </c>
      <c r="F27" s="22" t="s">
        <v>165</v>
      </c>
      <c r="G27" s="9">
        <v>275</v>
      </c>
      <c r="H27" s="28">
        <f>'Plan and Rates'!E20</f>
        <v>0.25</v>
      </c>
      <c r="I27" s="10">
        <f t="shared" si="1"/>
        <v>8938</v>
      </c>
      <c r="J27" s="33" t="s">
        <v>189</v>
      </c>
      <c r="K27" s="1"/>
      <c r="L27" s="1"/>
      <c r="M27" s="1"/>
      <c r="N27" s="1"/>
      <c r="O27" s="1"/>
      <c r="P27" s="1"/>
    </row>
    <row r="28" spans="1:16" ht="22" customHeight="1">
      <c r="A28" s="1"/>
      <c r="B28" s="1"/>
      <c r="C28" s="1" t="s">
        <v>198</v>
      </c>
      <c r="D28" s="1" t="s">
        <v>199</v>
      </c>
      <c r="E28" s="23">
        <f>('Plan and Rates'!E7)*1</f>
        <v>16</v>
      </c>
      <c r="F28" s="22" t="s">
        <v>165</v>
      </c>
      <c r="G28" s="9">
        <v>275</v>
      </c>
      <c r="H28" s="28">
        <f>'Plan and Rates'!E20</f>
        <v>0.25</v>
      </c>
      <c r="I28" s="10">
        <f t="shared" si="1"/>
        <v>5500</v>
      </c>
      <c r="J28" s="33" t="s">
        <v>200</v>
      </c>
      <c r="K28" s="1"/>
      <c r="L28" s="1"/>
      <c r="M28" s="1"/>
      <c r="N28" s="1"/>
      <c r="O28" s="1"/>
      <c r="P28" s="1"/>
    </row>
    <row r="29" spans="1:16" ht="22" customHeight="1">
      <c r="A29" s="1"/>
      <c r="B29" s="1"/>
      <c r="C29" s="1" t="s">
        <v>201</v>
      </c>
      <c r="D29" s="1" t="s">
        <v>202</v>
      </c>
      <c r="E29" s="23">
        <f>('Plan and Rates'!E7+ROUNDUP('Plan and Rates'!E8*0.5,0))*1</f>
        <v>20</v>
      </c>
      <c r="F29" s="22" t="s">
        <v>165</v>
      </c>
      <c r="G29" s="9">
        <v>500</v>
      </c>
      <c r="H29" s="28">
        <f>'Plan and Rates'!E20</f>
        <v>0.25</v>
      </c>
      <c r="I29" s="10">
        <f t="shared" si="1"/>
        <v>12500</v>
      </c>
      <c r="J29" s="33" t="s">
        <v>192</v>
      </c>
      <c r="K29" s="1"/>
      <c r="L29" s="1"/>
      <c r="M29" s="1"/>
      <c r="N29" s="1"/>
      <c r="O29" s="1"/>
      <c r="P29" s="1"/>
    </row>
    <row r="30" spans="1:16" ht="22" customHeight="1">
      <c r="A30" s="1"/>
      <c r="B30" s="1"/>
      <c r="C30" s="1" t="s">
        <v>203</v>
      </c>
      <c r="D30" s="1" t="s">
        <v>204</v>
      </c>
      <c r="E30" s="23">
        <f>('Plan and Rates'!E7)*0</f>
        <v>0</v>
      </c>
      <c r="F30" s="22" t="s">
        <v>165</v>
      </c>
      <c r="G30" s="9">
        <v>350</v>
      </c>
      <c r="H30" s="28">
        <f>'Plan and Rates'!E20</f>
        <v>0.25</v>
      </c>
      <c r="I30" s="10">
        <f t="shared" si="1"/>
        <v>0</v>
      </c>
      <c r="J30" s="33" t="s">
        <v>195</v>
      </c>
      <c r="K30" s="1"/>
      <c r="L30" s="1"/>
      <c r="M30" s="1"/>
      <c r="N30" s="1"/>
      <c r="O30" s="1"/>
      <c r="P30" s="1"/>
    </row>
    <row r="31" spans="1:16" ht="22" customHeight="1">
      <c r="A31" s="1"/>
      <c r="B31" s="1"/>
      <c r="C31" s="1" t="s">
        <v>205</v>
      </c>
      <c r="D31" s="1" t="s">
        <v>206</v>
      </c>
      <c r="E31" s="23">
        <f>('Plan and Rates'!E7)*1</f>
        <v>16</v>
      </c>
      <c r="F31" s="22" t="s">
        <v>165</v>
      </c>
      <c r="G31" s="9">
        <v>300</v>
      </c>
      <c r="H31" s="28">
        <f>'Plan and Rates'!E20</f>
        <v>0.25</v>
      </c>
      <c r="I31" s="10">
        <f t="shared" si="1"/>
        <v>6000</v>
      </c>
      <c r="J31" s="33" t="s">
        <v>200</v>
      </c>
      <c r="K31" s="1"/>
      <c r="L31" s="1"/>
      <c r="M31" s="1"/>
      <c r="N31" s="1"/>
      <c r="O31" s="1"/>
      <c r="P31" s="1"/>
    </row>
    <row r="32" spans="1:16" ht="22" customHeight="1">
      <c r="A32" s="1"/>
      <c r="B32" s="1"/>
      <c r="C32" s="1" t="s">
        <v>207</v>
      </c>
      <c r="D32" s="1" t="s">
        <v>208</v>
      </c>
      <c r="E32" s="23">
        <f>('Plan and Rates'!E7)*1</f>
        <v>16</v>
      </c>
      <c r="F32" s="22" t="s">
        <v>165</v>
      </c>
      <c r="G32" s="9">
        <v>350</v>
      </c>
      <c r="H32" s="28">
        <f>'Plan and Rates'!E20</f>
        <v>0.25</v>
      </c>
      <c r="I32" s="10">
        <f t="shared" si="1"/>
        <v>7000</v>
      </c>
      <c r="J32" s="33" t="s">
        <v>200</v>
      </c>
      <c r="K32" s="1"/>
      <c r="L32" s="1"/>
      <c r="M32" s="1"/>
      <c r="N32" s="1"/>
      <c r="O32" s="1"/>
      <c r="P32" s="1"/>
    </row>
    <row r="33" spans="1:16" ht="22" customHeight="1">
      <c r="A33" s="1"/>
      <c r="B33" s="1"/>
      <c r="C33" s="1" t="s">
        <v>209</v>
      </c>
      <c r="D33" s="1" t="s">
        <v>210</v>
      </c>
      <c r="E33" s="23">
        <f>('Plan and Rates'!E7)*1</f>
        <v>16</v>
      </c>
      <c r="F33" s="22" t="s">
        <v>165</v>
      </c>
      <c r="G33" s="9">
        <v>275</v>
      </c>
      <c r="H33" s="28">
        <f>'Plan and Rates'!E20</f>
        <v>0.25</v>
      </c>
      <c r="I33" s="10">
        <f t="shared" si="1"/>
        <v>5500</v>
      </c>
      <c r="J33" s="33" t="s">
        <v>200</v>
      </c>
      <c r="K33" s="1"/>
      <c r="L33" s="1"/>
      <c r="M33" s="1"/>
      <c r="N33" s="1"/>
      <c r="O33" s="1"/>
      <c r="P33" s="1"/>
    </row>
    <row r="34" spans="1:16" ht="22" customHeight="1">
      <c r="A34" s="1"/>
      <c r="B34" s="1"/>
      <c r="C34" s="1" t="s">
        <v>211</v>
      </c>
      <c r="D34" s="1" t="s">
        <v>212</v>
      </c>
      <c r="E34" s="23">
        <f>('Plan and Rates'!E7)*1</f>
        <v>16</v>
      </c>
      <c r="F34" s="22" t="s">
        <v>165</v>
      </c>
      <c r="G34" s="9">
        <v>375</v>
      </c>
      <c r="H34" s="28">
        <f>'Plan and Rates'!E20</f>
        <v>0.25</v>
      </c>
      <c r="I34" s="10">
        <f t="shared" si="1"/>
        <v>7500</v>
      </c>
      <c r="J34" s="33" t="s">
        <v>200</v>
      </c>
      <c r="K34" s="1"/>
      <c r="L34" s="1"/>
      <c r="M34" s="1"/>
      <c r="N34" s="1"/>
      <c r="O34" s="1"/>
      <c r="P34" s="1"/>
    </row>
    <row r="35" spans="1:16" ht="22" customHeight="1">
      <c r="A35" s="1"/>
      <c r="B35" s="1"/>
      <c r="C35" s="1" t="s">
        <v>213</v>
      </c>
      <c r="D35" s="1" t="s">
        <v>214</v>
      </c>
      <c r="E35" s="23">
        <f>('Plan and Rates'!E7)*0</f>
        <v>0</v>
      </c>
      <c r="F35" s="22" t="s">
        <v>165</v>
      </c>
      <c r="G35" s="9">
        <v>275</v>
      </c>
      <c r="H35" s="28">
        <f>'Plan and Rates'!E20</f>
        <v>0.25</v>
      </c>
      <c r="I35" s="10">
        <f t="shared" si="1"/>
        <v>0</v>
      </c>
      <c r="J35" s="33" t="s">
        <v>195</v>
      </c>
      <c r="K35" s="1"/>
      <c r="L35" s="1"/>
      <c r="M35" s="1"/>
      <c r="N35" s="1"/>
      <c r="O35" s="1"/>
      <c r="P35" s="1"/>
    </row>
    <row r="36" spans="1:16" ht="22" customHeight="1">
      <c r="A36" s="1"/>
      <c r="B36" s="1"/>
      <c r="C36" s="1" t="s">
        <v>215</v>
      </c>
      <c r="D36" s="1" t="s">
        <v>216</v>
      </c>
      <c r="E36" s="23">
        <f>(SUM('Plan and Rates'!E7,'Plan and Rates'!E8,'Plan and Rates'!E9))*1</f>
        <v>26</v>
      </c>
      <c r="F36" s="22" t="s">
        <v>165</v>
      </c>
      <c r="G36" s="9">
        <v>350</v>
      </c>
      <c r="H36" s="28">
        <f>'Plan and Rates'!E20</f>
        <v>0.25</v>
      </c>
      <c r="I36" s="10">
        <f t="shared" si="1"/>
        <v>11375</v>
      </c>
      <c r="J36" s="33" t="s">
        <v>189</v>
      </c>
      <c r="K36" s="1"/>
      <c r="L36" s="1"/>
      <c r="M36" s="1"/>
      <c r="N36" s="1"/>
      <c r="O36" s="1"/>
      <c r="P36" s="1"/>
    </row>
    <row r="37" spans="1:16" ht="22" customHeight="1">
      <c r="A37" s="1"/>
      <c r="B37" s="1"/>
      <c r="C37" s="1" t="s">
        <v>217</v>
      </c>
      <c r="D37" s="1" t="s">
        <v>218</v>
      </c>
      <c r="E37" s="23">
        <f>(SUM('Plan and Rates'!E7,'Plan and Rates'!E8,'Plan and Rates'!E9))*1</f>
        <v>26</v>
      </c>
      <c r="F37" s="22" t="s">
        <v>165</v>
      </c>
      <c r="G37" s="9">
        <v>275</v>
      </c>
      <c r="H37" s="28">
        <f>'Plan and Rates'!E20</f>
        <v>0.25</v>
      </c>
      <c r="I37" s="10">
        <f t="shared" si="1"/>
        <v>8938</v>
      </c>
      <c r="J37" s="33" t="s">
        <v>189</v>
      </c>
      <c r="K37" s="1"/>
      <c r="L37" s="1"/>
      <c r="M37" s="1"/>
      <c r="N37" s="1"/>
      <c r="O37" s="1"/>
      <c r="P37" s="1"/>
    </row>
    <row r="38" spans="1:16" ht="22" customHeight="1">
      <c r="A38" s="1"/>
      <c r="B38" s="1"/>
      <c r="C38" s="1" t="s">
        <v>219</v>
      </c>
      <c r="D38" s="1" t="s">
        <v>220</v>
      </c>
      <c r="E38" s="23">
        <f>(SUM('Plan and Rates'!E7,'Plan and Rates'!E8,'Plan and Rates'!E9))*1</f>
        <v>26</v>
      </c>
      <c r="F38" s="22" t="s">
        <v>165</v>
      </c>
      <c r="G38" s="9">
        <v>300</v>
      </c>
      <c r="H38" s="28">
        <f>'Plan and Rates'!E20</f>
        <v>0.25</v>
      </c>
      <c r="I38" s="10">
        <f t="shared" si="1"/>
        <v>9750</v>
      </c>
      <c r="J38" s="33" t="s">
        <v>189</v>
      </c>
      <c r="K38" s="1"/>
      <c r="L38" s="1"/>
      <c r="M38" s="1"/>
      <c r="N38" s="1"/>
      <c r="O38" s="1"/>
      <c r="P38" s="1"/>
    </row>
    <row r="39" spans="1:16" ht="22" customHeight="1">
      <c r="A39" s="1"/>
      <c r="B39" s="1"/>
      <c r="C39" s="1" t="s">
        <v>221</v>
      </c>
      <c r="D39" s="1" t="s">
        <v>222</v>
      </c>
      <c r="E39" s="23">
        <f>('Plan and Rates'!E7+ROUNDUP('Plan and Rates'!E8*0.5,0))*1</f>
        <v>20</v>
      </c>
      <c r="F39" s="22" t="s">
        <v>165</v>
      </c>
      <c r="G39" s="9">
        <v>300</v>
      </c>
      <c r="H39" s="28">
        <f>'Plan and Rates'!E20</f>
        <v>0.25</v>
      </c>
      <c r="I39" s="10">
        <f t="shared" si="1"/>
        <v>7500</v>
      </c>
      <c r="J39" s="33" t="s">
        <v>192</v>
      </c>
      <c r="K39" s="1"/>
      <c r="L39" s="1"/>
      <c r="M39" s="1"/>
      <c r="N39" s="1"/>
      <c r="O39" s="1"/>
      <c r="P39" s="1"/>
    </row>
    <row r="40" spans="1:16" ht="22" customHeight="1">
      <c r="A40" s="1"/>
      <c r="B40" s="1"/>
      <c r="C40" s="1" t="s">
        <v>223</v>
      </c>
      <c r="D40" s="1" t="s">
        <v>224</v>
      </c>
      <c r="E40" s="23">
        <f>(SUM('Plan and Rates'!E7,'Plan and Rates'!E8,'Plan and Rates'!E9))*1</f>
        <v>26</v>
      </c>
      <c r="F40" s="22" t="s">
        <v>165</v>
      </c>
      <c r="G40" s="9">
        <v>300</v>
      </c>
      <c r="H40" s="28">
        <f>'Plan and Rates'!E20</f>
        <v>0.25</v>
      </c>
      <c r="I40" s="10">
        <f t="shared" si="1"/>
        <v>9750</v>
      </c>
      <c r="J40" s="33" t="s">
        <v>189</v>
      </c>
      <c r="K40" s="1"/>
      <c r="L40" s="1"/>
      <c r="M40" s="1"/>
      <c r="N40" s="1"/>
      <c r="O40" s="1"/>
      <c r="P40" s="1"/>
    </row>
    <row r="41" spans="1:16" ht="22" customHeight="1">
      <c r="A41" s="1"/>
      <c r="B41" s="1"/>
      <c r="C41" s="1" t="s">
        <v>225</v>
      </c>
      <c r="D41" s="1" t="s">
        <v>226</v>
      </c>
      <c r="E41" s="23">
        <f>('Plan and Rates'!E7)*1</f>
        <v>16</v>
      </c>
      <c r="F41" s="22" t="s">
        <v>165</v>
      </c>
      <c r="G41" s="9">
        <v>275</v>
      </c>
      <c r="H41" s="28">
        <f>'Plan and Rates'!E20</f>
        <v>0.25</v>
      </c>
      <c r="I41" s="10">
        <f t="shared" si="1"/>
        <v>5500</v>
      </c>
      <c r="J41" s="33" t="s">
        <v>200</v>
      </c>
      <c r="K41" s="1"/>
      <c r="L41" s="1"/>
      <c r="M41" s="1"/>
      <c r="N41" s="1"/>
      <c r="O41" s="1"/>
      <c r="P41" s="1"/>
    </row>
    <row r="42" spans="1:16" ht="22" customHeight="1">
      <c r="A42" s="1"/>
      <c r="B42" s="1"/>
      <c r="C42" s="1" t="s">
        <v>227</v>
      </c>
      <c r="D42" s="1" t="s">
        <v>228</v>
      </c>
      <c r="E42" s="23">
        <f>('Plan and Rates'!E7+ROUNDUP('Plan and Rates'!E8*0.5,0))*2</f>
        <v>40</v>
      </c>
      <c r="F42" s="22" t="s">
        <v>165</v>
      </c>
      <c r="G42" s="9">
        <v>200</v>
      </c>
      <c r="H42" s="28">
        <f>'Plan and Rates'!E20</f>
        <v>0.25</v>
      </c>
      <c r="I42" s="10">
        <f t="shared" si="1"/>
        <v>10000</v>
      </c>
      <c r="J42" s="33" t="s">
        <v>229</v>
      </c>
      <c r="K42" s="1"/>
      <c r="L42" s="1"/>
      <c r="M42" s="1"/>
      <c r="N42" s="1"/>
      <c r="O42" s="1"/>
      <c r="P42" s="1"/>
    </row>
    <row r="43" spans="1:16" ht="22" customHeight="1">
      <c r="A43" s="1"/>
      <c r="B43" s="1"/>
      <c r="C43" s="1" t="s">
        <v>230</v>
      </c>
      <c r="D43" s="1" t="s">
        <v>231</v>
      </c>
      <c r="E43" s="23">
        <f>'Plan and Rates'!E7</f>
        <v>16</v>
      </c>
      <c r="F43" s="22" t="s">
        <v>232</v>
      </c>
      <c r="G43" s="9">
        <v>350</v>
      </c>
      <c r="H43" s="28">
        <f>'Plan and Rates'!E20</f>
        <v>0.25</v>
      </c>
      <c r="I43" s="10">
        <f t="shared" si="1"/>
        <v>7000</v>
      </c>
      <c r="J43" s="33" t="s">
        <v>233</v>
      </c>
      <c r="K43" s="1"/>
      <c r="L43" s="1"/>
      <c r="M43" s="1"/>
      <c r="N43" s="1"/>
      <c r="O43" s="1"/>
      <c r="P43" s="1"/>
    </row>
    <row r="44" spans="1:16" ht="22" customHeight="1">
      <c r="A44" s="1"/>
      <c r="B44" s="1"/>
      <c r="C44" s="1" t="s">
        <v>234</v>
      </c>
      <c r="D44" s="1" t="s">
        <v>235</v>
      </c>
      <c r="E44" s="23">
        <f>'Plan and Rates'!E14</f>
        <v>6</v>
      </c>
      <c r="F44" s="22" t="s">
        <v>232</v>
      </c>
      <c r="G44" s="9">
        <v>500</v>
      </c>
      <c r="H44" s="28">
        <f>'Plan and Rates'!E20</f>
        <v>0.25</v>
      </c>
      <c r="I44" s="10">
        <f t="shared" si="1"/>
        <v>3750</v>
      </c>
      <c r="J44" s="33" t="s">
        <v>236</v>
      </c>
      <c r="K44" s="1"/>
      <c r="L44" s="1"/>
      <c r="M44" s="1"/>
      <c r="N44" s="1"/>
      <c r="O44" s="1"/>
      <c r="P44" s="1"/>
    </row>
    <row r="45" spans="1:16" ht="22" customHeight="1">
      <c r="A45" s="1"/>
      <c r="B45" s="1"/>
      <c r="C45" s="1" t="s">
        <v>237</v>
      </c>
      <c r="D45" s="1" t="s">
        <v>238</v>
      </c>
      <c r="E45" s="23">
        <f>'Plan and Rates'!E14</f>
        <v>6</v>
      </c>
      <c r="F45" s="22" t="s">
        <v>232</v>
      </c>
      <c r="G45" s="9">
        <v>550</v>
      </c>
      <c r="H45" s="28">
        <f>'Plan and Rates'!E20</f>
        <v>0.25</v>
      </c>
      <c r="I45" s="10">
        <f t="shared" si="1"/>
        <v>4125</v>
      </c>
      <c r="J45" s="33" t="s">
        <v>239</v>
      </c>
      <c r="K45" s="1"/>
      <c r="L45" s="1"/>
      <c r="M45" s="1"/>
      <c r="N45" s="1"/>
      <c r="O45" s="1"/>
      <c r="P45" s="1"/>
    </row>
    <row r="46" spans="1:16" ht="22" customHeight="1">
      <c r="A46" s="1"/>
      <c r="B46" s="1"/>
      <c r="C46" s="1" t="s">
        <v>240</v>
      </c>
      <c r="D46" s="1" t="s">
        <v>241</v>
      </c>
      <c r="E46" s="23">
        <f>'Plan and Rates'!E15</f>
        <v>9</v>
      </c>
      <c r="F46" s="22" t="s">
        <v>232</v>
      </c>
      <c r="G46" s="9">
        <v>350</v>
      </c>
      <c r="H46" s="28">
        <f>'Plan and Rates'!E20</f>
        <v>0.25</v>
      </c>
      <c r="I46" s="10">
        <f t="shared" si="1"/>
        <v>3938</v>
      </c>
      <c r="J46" s="33" t="s">
        <v>242</v>
      </c>
      <c r="K46" s="1"/>
      <c r="L46" s="1"/>
      <c r="M46" s="1"/>
      <c r="N46" s="1"/>
      <c r="O46" s="1"/>
      <c r="P46" s="1"/>
    </row>
    <row r="47" spans="1:16" ht="22" customHeight="1">
      <c r="A47" s="1"/>
      <c r="B47" s="1"/>
      <c r="C47" s="1" t="s">
        <v>243</v>
      </c>
      <c r="D47" s="1" t="s">
        <v>244</v>
      </c>
      <c r="E47" s="21">
        <v>5</v>
      </c>
      <c r="F47" s="22" t="s">
        <v>232</v>
      </c>
      <c r="G47" s="9">
        <v>650</v>
      </c>
      <c r="H47" s="28">
        <f>'Plan and Rates'!E20</f>
        <v>0.25</v>
      </c>
      <c r="I47" s="10">
        <f t="shared" si="1"/>
        <v>4063</v>
      </c>
      <c r="J47" s="33" t="s">
        <v>245</v>
      </c>
      <c r="K47" s="1"/>
      <c r="L47" s="1"/>
      <c r="M47" s="1"/>
      <c r="N47" s="1"/>
      <c r="O47" s="1"/>
      <c r="P47" s="1"/>
    </row>
    <row r="48" spans="1:16" ht="22" customHeight="1">
      <c r="A48" s="1"/>
      <c r="B48" s="1"/>
      <c r="C48" s="1" t="s">
        <v>246</v>
      </c>
      <c r="D48" s="1" t="s">
        <v>247</v>
      </c>
      <c r="E48" s="21">
        <v>1</v>
      </c>
      <c r="F48" s="22" t="s">
        <v>248</v>
      </c>
      <c r="G48" s="9">
        <v>750</v>
      </c>
      <c r="H48" s="11">
        <v>0</v>
      </c>
      <c r="I48" s="10">
        <f t="shared" si="1"/>
        <v>750</v>
      </c>
      <c r="J48" s="33" t="s">
        <v>249</v>
      </c>
      <c r="K48" s="1"/>
      <c r="L48" s="1"/>
      <c r="M48" s="1"/>
      <c r="N48" s="1"/>
      <c r="O48" s="1"/>
      <c r="P48" s="1"/>
    </row>
    <row r="49" spans="1:16" ht="22" customHeight="1">
      <c r="A49" s="1"/>
      <c r="B49" s="1"/>
      <c r="C49" s="1" t="s">
        <v>250</v>
      </c>
      <c r="D49" s="1" t="s">
        <v>251</v>
      </c>
      <c r="E49" s="21">
        <v>1</v>
      </c>
      <c r="F49" s="22" t="s">
        <v>232</v>
      </c>
      <c r="G49" s="9">
        <v>600</v>
      </c>
      <c r="H49" s="28">
        <f>'Plan and Rates'!E20</f>
        <v>0.25</v>
      </c>
      <c r="I49" s="10">
        <f t="shared" si="1"/>
        <v>750</v>
      </c>
      <c r="J49" s="33" t="s">
        <v>252</v>
      </c>
      <c r="K49" s="1"/>
      <c r="L49" s="1"/>
      <c r="M49" s="1"/>
      <c r="N49" s="1"/>
      <c r="O49" s="1"/>
      <c r="P49" s="1"/>
    </row>
    <row r="50" spans="1:16" ht="22" customHeight="1">
      <c r="A50" s="1"/>
      <c r="B50" s="1"/>
      <c r="C50" s="1" t="s">
        <v>253</v>
      </c>
      <c r="D50" s="1" t="s">
        <v>254</v>
      </c>
      <c r="E50" s="21">
        <v>1</v>
      </c>
      <c r="F50" s="22" t="s">
        <v>255</v>
      </c>
      <c r="G50" s="9">
        <v>500</v>
      </c>
      <c r="H50" s="28">
        <f>'Plan and Rates'!E20</f>
        <v>0.25</v>
      </c>
      <c r="I50" s="10">
        <f t="shared" si="1"/>
        <v>625</v>
      </c>
      <c r="J50" s="33" t="s">
        <v>256</v>
      </c>
      <c r="K50" s="1"/>
      <c r="L50" s="1"/>
      <c r="M50" s="1"/>
      <c r="N50" s="1"/>
      <c r="O50" s="1"/>
      <c r="P50" s="1"/>
    </row>
    <row r="51" spans="1:16" ht="25" customHeight="1">
      <c r="A51" s="1"/>
      <c r="B51" s="1"/>
      <c r="C51" s="4" t="s">
        <v>257</v>
      </c>
      <c r="D51" s="4"/>
      <c r="E51" s="20"/>
      <c r="F51" s="20"/>
      <c r="G51" s="25"/>
      <c r="H51" s="27"/>
      <c r="I51" s="25"/>
      <c r="J51" s="31"/>
      <c r="K51" s="1"/>
      <c r="L51" s="1"/>
      <c r="M51" s="1"/>
      <c r="N51" s="1"/>
      <c r="O51" s="1"/>
      <c r="P51" s="1"/>
    </row>
    <row r="52" spans="1:16" ht="22" customHeight="1">
      <c r="A52" s="1"/>
      <c r="B52" s="1"/>
      <c r="C52" s="1" t="s">
        <v>258</v>
      </c>
      <c r="D52" s="1" t="s">
        <v>259</v>
      </c>
      <c r="E52" s="23">
        <f>'Plan and Rates'!E7</f>
        <v>16</v>
      </c>
      <c r="F52" s="22" t="s">
        <v>232</v>
      </c>
      <c r="G52" s="9">
        <v>450</v>
      </c>
      <c r="H52" s="28">
        <f>'Plan and Rates'!E21</f>
        <v>7.0000000000000007E-2</v>
      </c>
      <c r="I52" s="10">
        <f t="shared" ref="I52:I62" si="2">ROUND(E52*G52*(1+H52),0)</f>
        <v>7704</v>
      </c>
      <c r="J52" s="33" t="s">
        <v>260</v>
      </c>
      <c r="K52" s="1"/>
      <c r="L52" s="1"/>
      <c r="M52" s="1"/>
      <c r="N52" s="1"/>
      <c r="O52" s="1"/>
      <c r="P52" s="1"/>
    </row>
    <row r="53" spans="1:16" ht="22" customHeight="1">
      <c r="A53" s="1"/>
      <c r="B53" s="1"/>
      <c r="C53" s="1" t="s">
        <v>261</v>
      </c>
      <c r="D53" s="1" t="s">
        <v>262</v>
      </c>
      <c r="E53" s="23">
        <f>'Plan and Rates'!E7</f>
        <v>16</v>
      </c>
      <c r="F53" s="22" t="s">
        <v>232</v>
      </c>
      <c r="G53" s="9">
        <v>350</v>
      </c>
      <c r="H53" s="28">
        <f>'Plan and Rates'!E21</f>
        <v>7.0000000000000007E-2</v>
      </c>
      <c r="I53" s="10">
        <f t="shared" si="2"/>
        <v>5992</v>
      </c>
      <c r="J53" s="33" t="s">
        <v>263</v>
      </c>
      <c r="K53" s="1"/>
      <c r="L53" s="1"/>
      <c r="M53" s="1"/>
      <c r="N53" s="1"/>
      <c r="O53" s="1"/>
      <c r="P53" s="1"/>
    </row>
    <row r="54" spans="1:16" ht="22" customHeight="1">
      <c r="A54" s="1"/>
      <c r="B54" s="1"/>
      <c r="C54" s="1" t="s">
        <v>264</v>
      </c>
      <c r="D54" s="1" t="s">
        <v>265</v>
      </c>
      <c r="E54" s="23">
        <f>'Plan and Rates'!E7</f>
        <v>16</v>
      </c>
      <c r="F54" s="22" t="s">
        <v>232</v>
      </c>
      <c r="G54" s="9">
        <v>160</v>
      </c>
      <c r="H54" s="28">
        <f>'Plan and Rates'!E21</f>
        <v>7.0000000000000007E-2</v>
      </c>
      <c r="I54" s="10">
        <f t="shared" si="2"/>
        <v>2739</v>
      </c>
      <c r="J54" s="33" t="s">
        <v>266</v>
      </c>
      <c r="K54" s="1"/>
      <c r="L54" s="1"/>
      <c r="M54" s="1"/>
      <c r="N54" s="1"/>
      <c r="O54" s="1"/>
      <c r="P54" s="1"/>
    </row>
    <row r="55" spans="1:16" ht="22" customHeight="1">
      <c r="A55" s="1"/>
      <c r="B55" s="1"/>
      <c r="C55" s="1" t="s">
        <v>267</v>
      </c>
      <c r="D55" s="1" t="s">
        <v>268</v>
      </c>
      <c r="E55" s="21">
        <v>1</v>
      </c>
      <c r="F55" s="22" t="s">
        <v>148</v>
      </c>
      <c r="G55" s="9">
        <v>1800</v>
      </c>
      <c r="H55" s="28">
        <f>'Plan and Rates'!E21</f>
        <v>7.0000000000000007E-2</v>
      </c>
      <c r="I55" s="10">
        <f t="shared" si="2"/>
        <v>1926</v>
      </c>
      <c r="J55" s="33" t="s">
        <v>269</v>
      </c>
      <c r="K55" s="1"/>
      <c r="L55" s="1"/>
      <c r="M55" s="1"/>
      <c r="N55" s="1"/>
      <c r="O55" s="1"/>
      <c r="P55" s="1"/>
    </row>
    <row r="56" spans="1:16" ht="22" customHeight="1">
      <c r="A56" s="1"/>
      <c r="B56" s="1"/>
      <c r="C56" s="1" t="s">
        <v>270</v>
      </c>
      <c r="D56" s="1" t="s">
        <v>271</v>
      </c>
      <c r="E56" s="23">
        <f>'Plan and Rates'!E27</f>
        <v>22</v>
      </c>
      <c r="F56" s="22" t="s">
        <v>272</v>
      </c>
      <c r="G56" s="9">
        <v>400</v>
      </c>
      <c r="H56" s="28">
        <f>'Plan and Rates'!E21</f>
        <v>7.0000000000000007E-2</v>
      </c>
      <c r="I56" s="10">
        <f t="shared" si="2"/>
        <v>9416</v>
      </c>
      <c r="J56" s="33" t="s">
        <v>273</v>
      </c>
      <c r="K56" s="1"/>
      <c r="L56" s="1"/>
      <c r="M56" s="1"/>
      <c r="N56" s="1"/>
      <c r="O56" s="1"/>
      <c r="P56" s="1"/>
    </row>
    <row r="57" spans="1:16" ht="22" customHeight="1">
      <c r="A57" s="1"/>
      <c r="B57" s="1"/>
      <c r="C57" s="1" t="s">
        <v>274</v>
      </c>
      <c r="D57" s="1" t="s">
        <v>275</v>
      </c>
      <c r="E57" s="21">
        <v>1</v>
      </c>
      <c r="F57" s="22" t="s">
        <v>148</v>
      </c>
      <c r="G57" s="9">
        <v>6000</v>
      </c>
      <c r="H57" s="11">
        <v>0</v>
      </c>
      <c r="I57" s="10">
        <f t="shared" si="2"/>
        <v>6000</v>
      </c>
      <c r="J57" s="33" t="s">
        <v>276</v>
      </c>
      <c r="K57" s="1"/>
      <c r="L57" s="1"/>
      <c r="M57" s="1"/>
      <c r="N57" s="1"/>
      <c r="O57" s="1"/>
      <c r="P57" s="1"/>
    </row>
    <row r="58" spans="1:16" ht="32" customHeight="1">
      <c r="A58" s="1"/>
      <c r="B58" s="1"/>
      <c r="C58" s="1" t="s">
        <v>277</v>
      </c>
      <c r="D58" s="1" t="s">
        <v>278</v>
      </c>
      <c r="E58" s="21">
        <v>1</v>
      </c>
      <c r="F58" s="22" t="s">
        <v>148</v>
      </c>
      <c r="G58" s="26">
        <f>'Plan and Rates'!E45*'Plan and Rates'!E47</f>
        <v>21600</v>
      </c>
      <c r="H58" s="11">
        <v>0</v>
      </c>
      <c r="I58" s="10">
        <f t="shared" si="2"/>
        <v>21600</v>
      </c>
      <c r="J58" s="33" t="s">
        <v>279</v>
      </c>
      <c r="K58" s="1"/>
      <c r="L58" s="1"/>
      <c r="M58" s="1"/>
      <c r="N58" s="1"/>
      <c r="O58" s="1"/>
      <c r="P58" s="1"/>
    </row>
    <row r="59" spans="1:16" ht="32" customHeight="1">
      <c r="A59" s="1"/>
      <c r="B59" s="1"/>
      <c r="C59" s="1" t="s">
        <v>280</v>
      </c>
      <c r="D59" s="1" t="s">
        <v>281</v>
      </c>
      <c r="E59" s="21">
        <v>1</v>
      </c>
      <c r="F59" s="22" t="s">
        <v>148</v>
      </c>
      <c r="G59" s="9">
        <v>18000</v>
      </c>
      <c r="H59" s="28">
        <f>'Plan and Rates'!E21</f>
        <v>7.0000000000000007E-2</v>
      </c>
      <c r="I59" s="10">
        <f t="shared" si="2"/>
        <v>19260</v>
      </c>
      <c r="J59" s="33" t="s">
        <v>282</v>
      </c>
      <c r="K59" s="1"/>
      <c r="L59" s="1"/>
      <c r="M59" s="1"/>
      <c r="N59" s="1"/>
      <c r="O59" s="1"/>
      <c r="P59" s="1"/>
    </row>
    <row r="60" spans="1:16" ht="22" customHeight="1">
      <c r="A60" s="1"/>
      <c r="B60" s="1"/>
      <c r="C60" s="1" t="s">
        <v>283</v>
      </c>
      <c r="D60" s="1" t="s">
        <v>284</v>
      </c>
      <c r="E60" s="21">
        <v>1</v>
      </c>
      <c r="F60" s="22" t="s">
        <v>148</v>
      </c>
      <c r="G60" s="26">
        <f>SUMIFS(Props!L7:L59,Props!C7:C59,1)</f>
        <v>15376</v>
      </c>
      <c r="H60" s="28">
        <f>'Plan and Rates'!E21</f>
        <v>7.0000000000000007E-2</v>
      </c>
      <c r="I60" s="10">
        <f t="shared" si="2"/>
        <v>16452</v>
      </c>
      <c r="J60" s="33" t="s">
        <v>285</v>
      </c>
      <c r="K60" s="1"/>
      <c r="L60" s="1"/>
      <c r="M60" s="1"/>
      <c r="N60" s="1"/>
      <c r="O60" s="1"/>
      <c r="P60" s="1"/>
    </row>
    <row r="61" spans="1:16" ht="32" customHeight="1">
      <c r="A61" s="1"/>
      <c r="B61" s="1"/>
      <c r="C61" s="1" t="s">
        <v>286</v>
      </c>
      <c r="D61" s="1" t="s">
        <v>287</v>
      </c>
      <c r="E61" s="23">
        <f>'Plan and Rates'!E34</f>
        <v>95</v>
      </c>
      <c r="F61" s="22" t="s">
        <v>288</v>
      </c>
      <c r="G61" s="9">
        <v>80</v>
      </c>
      <c r="H61" s="28">
        <f>'Plan and Rates'!E21</f>
        <v>7.0000000000000007E-2</v>
      </c>
      <c r="I61" s="10">
        <f t="shared" si="2"/>
        <v>8132</v>
      </c>
      <c r="J61" s="33" t="s">
        <v>289</v>
      </c>
      <c r="K61" s="1"/>
      <c r="L61" s="1"/>
      <c r="M61" s="1"/>
      <c r="N61" s="1"/>
      <c r="O61" s="1"/>
      <c r="P61" s="1"/>
    </row>
    <row r="62" spans="1:16" ht="22" customHeight="1">
      <c r="A62" s="1"/>
      <c r="B62" s="1"/>
      <c r="C62" s="1" t="s">
        <v>290</v>
      </c>
      <c r="D62" s="1" t="s">
        <v>291</v>
      </c>
      <c r="E62" s="21">
        <v>1</v>
      </c>
      <c r="F62" s="22" t="s">
        <v>148</v>
      </c>
      <c r="G62" s="9">
        <v>3000</v>
      </c>
      <c r="H62" s="28">
        <f>'Plan and Rates'!E21</f>
        <v>7.0000000000000007E-2</v>
      </c>
      <c r="I62" s="10">
        <f t="shared" si="2"/>
        <v>3210</v>
      </c>
      <c r="J62" s="33" t="s">
        <v>292</v>
      </c>
      <c r="K62" s="1"/>
      <c r="L62" s="1"/>
      <c r="M62" s="1"/>
      <c r="N62" s="1"/>
      <c r="O62" s="1"/>
      <c r="P62" s="1"/>
    </row>
    <row r="63" spans="1:16" ht="25" customHeight="1">
      <c r="A63" s="1"/>
      <c r="B63" s="1"/>
      <c r="C63" s="4" t="s">
        <v>293</v>
      </c>
      <c r="D63" s="4"/>
      <c r="E63" s="20"/>
      <c r="F63" s="20"/>
      <c r="G63" s="25"/>
      <c r="H63" s="27"/>
      <c r="I63" s="25"/>
      <c r="J63" s="31"/>
      <c r="K63" s="1"/>
      <c r="L63" s="1"/>
      <c r="M63" s="1"/>
      <c r="N63" s="1"/>
      <c r="O63" s="1"/>
      <c r="P63" s="1"/>
    </row>
    <row r="64" spans="1:16" ht="22" customHeight="1">
      <c r="A64" s="1"/>
      <c r="B64" s="1"/>
      <c r="C64" s="1" t="s">
        <v>294</v>
      </c>
      <c r="D64" s="1" t="s">
        <v>295</v>
      </c>
      <c r="E64" s="23">
        <f>'Plan and Rates'!E28</f>
        <v>22</v>
      </c>
      <c r="F64" s="22" t="s">
        <v>296</v>
      </c>
      <c r="G64" s="9">
        <v>350</v>
      </c>
      <c r="H64" s="28">
        <f>'Plan and Rates'!E21</f>
        <v>7.0000000000000007E-2</v>
      </c>
      <c r="I64" s="10">
        <f t="shared" ref="I64:I72" si="3">ROUND(E64*G64*(1+H64),0)</f>
        <v>8239</v>
      </c>
      <c r="J64" s="33" t="s">
        <v>297</v>
      </c>
      <c r="K64" s="1"/>
      <c r="L64" s="1"/>
      <c r="M64" s="1"/>
      <c r="N64" s="1"/>
      <c r="O64" s="1"/>
      <c r="P64" s="1"/>
    </row>
    <row r="65" spans="1:16" ht="22" customHeight="1">
      <c r="A65" s="1"/>
      <c r="B65" s="1"/>
      <c r="C65" s="1" t="s">
        <v>298</v>
      </c>
      <c r="D65" s="1" t="s">
        <v>299</v>
      </c>
      <c r="E65" s="23">
        <f>'Plan and Rates'!E7</f>
        <v>16</v>
      </c>
      <c r="F65" s="22" t="s">
        <v>232</v>
      </c>
      <c r="G65" s="9">
        <v>350</v>
      </c>
      <c r="H65" s="28">
        <f>'Plan and Rates'!E21</f>
        <v>7.0000000000000007E-2</v>
      </c>
      <c r="I65" s="10">
        <f t="shared" si="3"/>
        <v>5992</v>
      </c>
      <c r="J65" s="33" t="s">
        <v>300</v>
      </c>
      <c r="K65" s="1"/>
      <c r="L65" s="1"/>
      <c r="M65" s="1"/>
      <c r="N65" s="1"/>
      <c r="O65" s="1"/>
      <c r="P65" s="1"/>
    </row>
    <row r="66" spans="1:16" ht="22" customHeight="1">
      <c r="A66" s="1"/>
      <c r="B66" s="1"/>
      <c r="C66" s="1" t="s">
        <v>301</v>
      </c>
      <c r="D66" s="1" t="s">
        <v>302</v>
      </c>
      <c r="E66" s="23">
        <f>'Plan and Rates'!E29</f>
        <v>60</v>
      </c>
      <c r="F66" s="22" t="s">
        <v>303</v>
      </c>
      <c r="G66" s="9">
        <v>130</v>
      </c>
      <c r="H66" s="28">
        <f>'Plan and Rates'!E21</f>
        <v>7.0000000000000007E-2</v>
      </c>
      <c r="I66" s="10">
        <f t="shared" si="3"/>
        <v>8346</v>
      </c>
      <c r="J66" s="33" t="s">
        <v>304</v>
      </c>
      <c r="K66" s="1"/>
      <c r="L66" s="1"/>
      <c r="M66" s="1"/>
      <c r="N66" s="1"/>
      <c r="O66" s="1"/>
      <c r="P66" s="1"/>
    </row>
    <row r="67" spans="1:16" ht="22" customHeight="1">
      <c r="A67" s="1"/>
      <c r="B67" s="1"/>
      <c r="C67" s="1" t="s">
        <v>305</v>
      </c>
      <c r="D67" s="1" t="s">
        <v>306</v>
      </c>
      <c r="E67" s="21">
        <v>1</v>
      </c>
      <c r="F67" s="22" t="s">
        <v>148</v>
      </c>
      <c r="G67" s="9">
        <v>3000</v>
      </c>
      <c r="H67" s="11">
        <v>0</v>
      </c>
      <c r="I67" s="10">
        <f t="shared" si="3"/>
        <v>3000</v>
      </c>
      <c r="J67" s="33" t="s">
        <v>307</v>
      </c>
      <c r="K67" s="1"/>
      <c r="L67" s="1"/>
      <c r="M67" s="1"/>
      <c r="N67" s="1"/>
      <c r="O67" s="1"/>
      <c r="P67" s="1"/>
    </row>
    <row r="68" spans="1:16" ht="22" customHeight="1">
      <c r="A68" s="1"/>
      <c r="B68" s="1"/>
      <c r="C68" s="1" t="s">
        <v>308</v>
      </c>
      <c r="D68" s="1" t="s">
        <v>309</v>
      </c>
      <c r="E68" s="23">
        <f>'Plan and Rates'!E7*(17+1+'Plan and Rates'!E35)+'Plan and Rates'!E10+'Plan and Rates'!E12+'Plan and Rates'!E13+'Plan and Rates'!E14*2+'Plan and Rates'!E15+5</f>
        <v>713</v>
      </c>
      <c r="F68" s="22" t="s">
        <v>165</v>
      </c>
      <c r="G68" s="9">
        <v>32</v>
      </c>
      <c r="H68" s="28">
        <f>'Plan and Rates'!E21</f>
        <v>7.0000000000000007E-2</v>
      </c>
      <c r="I68" s="10">
        <f t="shared" si="3"/>
        <v>24413</v>
      </c>
      <c r="J68" s="33" t="s">
        <v>310</v>
      </c>
      <c r="K68" s="1"/>
      <c r="L68" s="1"/>
      <c r="M68" s="1"/>
      <c r="N68" s="1"/>
      <c r="O68" s="1"/>
      <c r="P68" s="1"/>
    </row>
    <row r="69" spans="1:16" ht="22" customHeight="1">
      <c r="A69" s="1"/>
      <c r="B69" s="1"/>
      <c r="C69" s="1" t="s">
        <v>311</v>
      </c>
      <c r="D69" s="1" t="s">
        <v>312</v>
      </c>
      <c r="E69" s="23">
        <f>('Plan and Rates'!E8+'Plan and Rates'!E9)*6</f>
        <v>60</v>
      </c>
      <c r="F69" s="22" t="s">
        <v>165</v>
      </c>
      <c r="G69" s="9">
        <v>25</v>
      </c>
      <c r="H69" s="28">
        <f>'Plan and Rates'!E21</f>
        <v>7.0000000000000007E-2</v>
      </c>
      <c r="I69" s="10">
        <f t="shared" si="3"/>
        <v>1605</v>
      </c>
      <c r="J69" s="33" t="s">
        <v>313</v>
      </c>
      <c r="K69" s="1"/>
      <c r="L69" s="1"/>
      <c r="M69" s="1"/>
      <c r="N69" s="1"/>
      <c r="O69" s="1"/>
      <c r="P69" s="1"/>
    </row>
    <row r="70" spans="1:16" ht="22" customHeight="1">
      <c r="A70" s="1"/>
      <c r="B70" s="1"/>
      <c r="C70" s="1" t="s">
        <v>314</v>
      </c>
      <c r="D70" s="1" t="s">
        <v>315</v>
      </c>
      <c r="E70" s="35">
        <f>'Plan and Rates'!E29*0.35</f>
        <v>21</v>
      </c>
      <c r="F70" s="22" t="s">
        <v>176</v>
      </c>
      <c r="G70" s="9">
        <v>55</v>
      </c>
      <c r="H70" s="11">
        <v>0</v>
      </c>
      <c r="I70" s="10">
        <f t="shared" si="3"/>
        <v>1155</v>
      </c>
      <c r="J70" s="33" t="s">
        <v>316</v>
      </c>
      <c r="K70" s="1"/>
      <c r="L70" s="1"/>
      <c r="M70" s="1"/>
      <c r="N70" s="1"/>
      <c r="O70" s="1"/>
      <c r="P70" s="1"/>
    </row>
    <row r="71" spans="1:16" ht="32" customHeight="1">
      <c r="A71" s="1"/>
      <c r="B71" s="1"/>
      <c r="C71" s="1" t="s">
        <v>317</v>
      </c>
      <c r="D71" s="1" t="s">
        <v>318</v>
      </c>
      <c r="E71" s="21">
        <v>1</v>
      </c>
      <c r="F71" s="22" t="s">
        <v>319</v>
      </c>
      <c r="G71" s="9">
        <v>22000</v>
      </c>
      <c r="H71" s="11">
        <v>0</v>
      </c>
      <c r="I71" s="10">
        <f t="shared" si="3"/>
        <v>22000</v>
      </c>
      <c r="J71" s="33" t="s">
        <v>320</v>
      </c>
      <c r="K71" s="1"/>
      <c r="L71" s="1"/>
      <c r="M71" s="1"/>
      <c r="N71" s="1"/>
      <c r="O71" s="1"/>
      <c r="P71" s="1"/>
    </row>
    <row r="72" spans="1:16" ht="22" customHeight="1">
      <c r="A72" s="1"/>
      <c r="B72" s="1"/>
      <c r="C72" s="1" t="s">
        <v>321</v>
      </c>
      <c r="D72" s="1" t="s">
        <v>322</v>
      </c>
      <c r="E72" s="21">
        <v>1</v>
      </c>
      <c r="F72" s="22" t="s">
        <v>323</v>
      </c>
      <c r="G72" s="9">
        <v>3500</v>
      </c>
      <c r="H72" s="11">
        <v>0</v>
      </c>
      <c r="I72" s="10">
        <f t="shared" si="3"/>
        <v>3500</v>
      </c>
      <c r="J72" s="33" t="s">
        <v>324</v>
      </c>
      <c r="K72" s="1"/>
      <c r="L72" s="1"/>
      <c r="M72" s="1"/>
      <c r="N72" s="1"/>
      <c r="O72" s="1"/>
      <c r="P72" s="1"/>
    </row>
    <row r="73" spans="1:16" ht="25" customHeight="1">
      <c r="A73" s="1"/>
      <c r="B73" s="1"/>
      <c r="C73" s="4" t="s">
        <v>325</v>
      </c>
      <c r="D73" s="4"/>
      <c r="E73" s="20"/>
      <c r="F73" s="20"/>
      <c r="G73" s="25"/>
      <c r="H73" s="27"/>
      <c r="I73" s="25"/>
      <c r="J73" s="31"/>
      <c r="K73" s="1"/>
      <c r="L73" s="1"/>
      <c r="M73" s="1"/>
      <c r="N73" s="1"/>
      <c r="O73" s="1"/>
      <c r="P73" s="1"/>
    </row>
    <row r="74" spans="1:16" ht="22" customHeight="1">
      <c r="A74" s="1"/>
      <c r="B74" s="1"/>
      <c r="C74" s="1" t="s">
        <v>326</v>
      </c>
      <c r="D74" s="1" t="s">
        <v>327</v>
      </c>
      <c r="E74" s="21">
        <v>25</v>
      </c>
      <c r="F74" s="22" t="s">
        <v>232</v>
      </c>
      <c r="G74" s="9">
        <v>300</v>
      </c>
      <c r="H74" s="28">
        <f>'Plan and Rates'!E20</f>
        <v>0.25</v>
      </c>
      <c r="I74" s="10">
        <f t="shared" ref="I74:I85" si="4">ROUND(E74*G74*(1+H74),0)</f>
        <v>9375</v>
      </c>
      <c r="J74" s="33" t="s">
        <v>328</v>
      </c>
      <c r="K74" s="1"/>
      <c r="L74" s="1"/>
      <c r="M74" s="1"/>
      <c r="N74" s="1"/>
      <c r="O74" s="1"/>
      <c r="P74" s="1"/>
    </row>
    <row r="75" spans="1:16" ht="22" customHeight="1">
      <c r="A75" s="1"/>
      <c r="B75" s="1"/>
      <c r="C75" s="1" t="s">
        <v>329</v>
      </c>
      <c r="D75" s="1" t="s">
        <v>330</v>
      </c>
      <c r="E75" s="21">
        <v>8</v>
      </c>
      <c r="F75" s="22" t="s">
        <v>232</v>
      </c>
      <c r="G75" s="9">
        <v>200</v>
      </c>
      <c r="H75" s="28">
        <f>'Plan and Rates'!E20</f>
        <v>0.25</v>
      </c>
      <c r="I75" s="10">
        <f t="shared" si="4"/>
        <v>2000</v>
      </c>
      <c r="J75" s="33" t="s">
        <v>331</v>
      </c>
      <c r="K75" s="1"/>
      <c r="L75" s="1"/>
      <c r="M75" s="1"/>
      <c r="N75" s="1"/>
      <c r="O75" s="1"/>
      <c r="P75" s="1"/>
    </row>
    <row r="76" spans="1:16" ht="22" customHeight="1">
      <c r="A76" s="1"/>
      <c r="B76" s="1"/>
      <c r="C76" s="1" t="s">
        <v>332</v>
      </c>
      <c r="D76" s="1" t="s">
        <v>333</v>
      </c>
      <c r="E76" s="21">
        <v>1</v>
      </c>
      <c r="F76" s="22" t="s">
        <v>148</v>
      </c>
      <c r="G76" s="9">
        <v>7000</v>
      </c>
      <c r="H76" s="11">
        <v>0</v>
      </c>
      <c r="I76" s="10">
        <f t="shared" si="4"/>
        <v>7000</v>
      </c>
      <c r="J76" s="33" t="s">
        <v>334</v>
      </c>
      <c r="K76" s="1"/>
      <c r="L76" s="1"/>
      <c r="M76" s="1"/>
      <c r="N76" s="1"/>
      <c r="O76" s="1"/>
      <c r="P76" s="1"/>
    </row>
    <row r="77" spans="1:16" ht="22" customHeight="1">
      <c r="A77" s="1"/>
      <c r="B77" s="1"/>
      <c r="C77" s="1" t="s">
        <v>335</v>
      </c>
      <c r="D77" s="1" t="s">
        <v>336</v>
      </c>
      <c r="E77" s="21">
        <v>1</v>
      </c>
      <c r="F77" s="22" t="s">
        <v>148</v>
      </c>
      <c r="G77" s="9">
        <v>1800</v>
      </c>
      <c r="H77" s="11">
        <v>0</v>
      </c>
      <c r="I77" s="10">
        <f t="shared" si="4"/>
        <v>1800</v>
      </c>
      <c r="J77" s="33" t="s">
        <v>337</v>
      </c>
      <c r="K77" s="1"/>
      <c r="L77" s="1"/>
      <c r="M77" s="1"/>
      <c r="N77" s="1"/>
      <c r="O77" s="1"/>
      <c r="P77" s="1"/>
    </row>
    <row r="78" spans="1:16" ht="22" customHeight="1">
      <c r="A78" s="1"/>
      <c r="B78" s="1"/>
      <c r="C78" s="1" t="s">
        <v>338</v>
      </c>
      <c r="D78" s="1" t="s">
        <v>339</v>
      </c>
      <c r="E78" s="21">
        <v>1</v>
      </c>
      <c r="F78" s="22" t="s">
        <v>148</v>
      </c>
      <c r="G78" s="9">
        <v>5000</v>
      </c>
      <c r="H78" s="11">
        <v>0</v>
      </c>
      <c r="I78" s="10">
        <f t="shared" si="4"/>
        <v>5000</v>
      </c>
      <c r="J78" s="33" t="s">
        <v>340</v>
      </c>
      <c r="K78" s="1"/>
      <c r="L78" s="1"/>
      <c r="M78" s="1"/>
      <c r="N78" s="1"/>
      <c r="O78" s="1"/>
      <c r="P78" s="1"/>
    </row>
    <row r="79" spans="1:16" ht="22" customHeight="1">
      <c r="A79" s="1"/>
      <c r="B79" s="1"/>
      <c r="C79" s="1" t="s">
        <v>341</v>
      </c>
      <c r="D79" s="1" t="s">
        <v>342</v>
      </c>
      <c r="E79" s="21">
        <v>1</v>
      </c>
      <c r="F79" s="22" t="s">
        <v>148</v>
      </c>
      <c r="G79" s="9">
        <v>4500</v>
      </c>
      <c r="H79" s="11">
        <v>0</v>
      </c>
      <c r="I79" s="10">
        <f t="shared" si="4"/>
        <v>4500</v>
      </c>
      <c r="J79" s="33" t="s">
        <v>343</v>
      </c>
      <c r="K79" s="1"/>
      <c r="L79" s="1"/>
      <c r="M79" s="1"/>
      <c r="N79" s="1"/>
      <c r="O79" s="1"/>
      <c r="P79" s="1"/>
    </row>
    <row r="80" spans="1:16" ht="22" customHeight="1">
      <c r="A80" s="1"/>
      <c r="B80" s="1"/>
      <c r="C80" s="1" t="s">
        <v>344</v>
      </c>
      <c r="D80" s="1" t="s">
        <v>345</v>
      </c>
      <c r="E80" s="23">
        <f>'Plan and Rates'!E32</f>
        <v>28</v>
      </c>
      <c r="F80" s="22" t="s">
        <v>346</v>
      </c>
      <c r="G80" s="26">
        <f>'Plan and Rates'!E33</f>
        <v>500</v>
      </c>
      <c r="H80" s="11">
        <v>0</v>
      </c>
      <c r="I80" s="10">
        <f t="shared" si="4"/>
        <v>14000</v>
      </c>
      <c r="J80" s="33" t="s">
        <v>347</v>
      </c>
      <c r="K80" s="1"/>
      <c r="L80" s="1"/>
      <c r="M80" s="1"/>
      <c r="N80" s="1"/>
      <c r="O80" s="1"/>
      <c r="P80" s="1"/>
    </row>
    <row r="81" spans="1:16" ht="32" customHeight="1">
      <c r="A81" s="1"/>
      <c r="B81" s="1"/>
      <c r="C81" s="1" t="s">
        <v>348</v>
      </c>
      <c r="D81" s="1" t="s">
        <v>349</v>
      </c>
      <c r="E81" s="23">
        <f>'Plan and Rates'!E30</f>
        <v>90</v>
      </c>
      <c r="F81" s="22" t="s">
        <v>350</v>
      </c>
      <c r="G81" s="26">
        <f>'Plan and Rates'!E31</f>
        <v>150</v>
      </c>
      <c r="H81" s="11">
        <v>0</v>
      </c>
      <c r="I81" s="10">
        <f t="shared" si="4"/>
        <v>13500</v>
      </c>
      <c r="J81" s="33" t="s">
        <v>351</v>
      </c>
      <c r="K81" s="1"/>
      <c r="L81" s="1"/>
      <c r="M81" s="1"/>
      <c r="N81" s="1"/>
      <c r="O81" s="1"/>
      <c r="P81" s="1"/>
    </row>
    <row r="82" spans="1:16" ht="32" customHeight="1">
      <c r="A82" s="1"/>
      <c r="B82" s="1"/>
      <c r="C82" s="1" t="s">
        <v>352</v>
      </c>
      <c r="D82" s="1" t="s">
        <v>353</v>
      </c>
      <c r="E82" s="21">
        <v>1</v>
      </c>
      <c r="F82" s="22" t="s">
        <v>148</v>
      </c>
      <c r="G82" s="9">
        <v>3000</v>
      </c>
      <c r="H82" s="11">
        <v>0</v>
      </c>
      <c r="I82" s="10">
        <f t="shared" si="4"/>
        <v>3000</v>
      </c>
      <c r="J82" s="33" t="s">
        <v>354</v>
      </c>
      <c r="K82" s="1"/>
      <c r="L82" s="1"/>
      <c r="M82" s="1"/>
      <c r="N82" s="1"/>
      <c r="O82" s="1"/>
      <c r="P82" s="1"/>
    </row>
    <row r="83" spans="1:16" ht="22" customHeight="1">
      <c r="A83" s="1"/>
      <c r="B83" s="1"/>
      <c r="C83" s="1" t="s">
        <v>355</v>
      </c>
      <c r="D83" s="1" t="s">
        <v>356</v>
      </c>
      <c r="E83" s="21">
        <v>1</v>
      </c>
      <c r="F83" s="22" t="s">
        <v>148</v>
      </c>
      <c r="G83" s="9">
        <v>2500</v>
      </c>
      <c r="H83" s="11">
        <v>0</v>
      </c>
      <c r="I83" s="10">
        <f t="shared" si="4"/>
        <v>2500</v>
      </c>
      <c r="J83" s="33" t="s">
        <v>357</v>
      </c>
      <c r="K83" s="1"/>
      <c r="L83" s="1"/>
      <c r="M83" s="1"/>
      <c r="N83" s="1"/>
      <c r="O83" s="1"/>
      <c r="P83" s="1"/>
    </row>
    <row r="84" spans="1:16" ht="22" customHeight="1">
      <c r="A84" s="1"/>
      <c r="B84" s="1"/>
      <c r="C84" s="1" t="s">
        <v>358</v>
      </c>
      <c r="D84" s="1" t="s">
        <v>359</v>
      </c>
      <c r="E84" s="21">
        <v>1</v>
      </c>
      <c r="F84" s="22" t="s">
        <v>148</v>
      </c>
      <c r="G84" s="9">
        <v>5500</v>
      </c>
      <c r="H84" s="11">
        <v>0</v>
      </c>
      <c r="I84" s="10">
        <f t="shared" si="4"/>
        <v>5500</v>
      </c>
      <c r="J84" s="33" t="s">
        <v>360</v>
      </c>
      <c r="K84" s="1"/>
      <c r="L84" s="1"/>
      <c r="M84" s="1"/>
      <c r="N84" s="1"/>
      <c r="O84" s="1"/>
      <c r="P84" s="1"/>
    </row>
    <row r="85" spans="1:16" ht="22" customHeight="1">
      <c r="A85" s="1"/>
      <c r="B85" s="1"/>
      <c r="C85" s="1" t="s">
        <v>361</v>
      </c>
      <c r="D85" s="1" t="s">
        <v>362</v>
      </c>
      <c r="E85" s="21">
        <v>1</v>
      </c>
      <c r="F85" s="22" t="s">
        <v>148</v>
      </c>
      <c r="G85" s="9">
        <v>1500</v>
      </c>
      <c r="H85" s="11">
        <v>0</v>
      </c>
      <c r="I85" s="10">
        <f t="shared" si="4"/>
        <v>1500</v>
      </c>
      <c r="J85" s="33" t="s">
        <v>363</v>
      </c>
      <c r="K85" s="1"/>
      <c r="L85" s="1"/>
      <c r="M85" s="1"/>
      <c r="N85" s="1"/>
      <c r="O85" s="1"/>
      <c r="P85" s="1"/>
    </row>
    <row r="86" spans="1:16" ht="22" customHeight="1">
      <c r="A86" s="1"/>
      <c r="B86" s="1"/>
      <c r="C86" s="16"/>
      <c r="D86" s="16" t="s">
        <v>364</v>
      </c>
      <c r="E86" s="24"/>
      <c r="F86" s="24"/>
      <c r="G86" s="19"/>
      <c r="H86" s="29"/>
      <c r="I86" s="19">
        <f>I10+I11+I12+I13+I14+I16+I17+I18+I19+I20+I21+I22+I24+I25+I26+I27+I28+I29+I30+I31+I32+I33+I34+I35+I36+I37+I38+I39+I40+I41+I42+I43+I44+I45+I46+I47+I48+I49+I50+I52+I53+I54+I55+I56+I57+I58+I59+I60+I61+I62+I64+I65+I66+I67+I68+I69+I70+I71+I72+I74+I75+I76+I77+I78+I79+I80+I81+I82+I83+I84+I85</f>
        <v>556425</v>
      </c>
      <c r="J86" s="32"/>
      <c r="K86" s="1"/>
      <c r="L86" s="1"/>
      <c r="M86" s="1"/>
      <c r="N86" s="1"/>
      <c r="O86" s="1"/>
      <c r="P86" s="1"/>
    </row>
    <row r="87" spans="1:16" ht="22" customHeight="1">
      <c r="A87" s="1"/>
      <c r="B87" s="1"/>
      <c r="C87" s="16"/>
      <c r="D87" s="16" t="s">
        <v>62</v>
      </c>
      <c r="E87" s="24"/>
      <c r="F87" s="24"/>
      <c r="G87" s="19"/>
      <c r="H87" s="29"/>
      <c r="I87" s="30">
        <f>ROUND(I86*'Plan and Rates'!E24,0)</f>
        <v>13911</v>
      </c>
      <c r="J87" s="32" t="s">
        <v>365</v>
      </c>
      <c r="K87" s="1"/>
      <c r="L87" s="1"/>
      <c r="M87" s="1"/>
      <c r="N87" s="1"/>
      <c r="O87" s="1"/>
      <c r="P87" s="1"/>
    </row>
    <row r="88" spans="1:16" ht="22" customHeight="1">
      <c r="A88" s="1"/>
      <c r="B88" s="1"/>
      <c r="C88" s="16"/>
      <c r="D88" s="16" t="s">
        <v>366</v>
      </c>
      <c r="E88" s="24"/>
      <c r="F88" s="24"/>
      <c r="G88" s="19"/>
      <c r="H88" s="29"/>
      <c r="I88" s="30">
        <f>ROUND(I86*'Plan and Rates'!E23,0)</f>
        <v>19475</v>
      </c>
      <c r="J88" s="32" t="s">
        <v>367</v>
      </c>
      <c r="K88" s="1"/>
      <c r="L88" s="1"/>
      <c r="M88" s="1"/>
      <c r="N88" s="1"/>
      <c r="O88" s="1"/>
      <c r="P88" s="1"/>
    </row>
    <row r="89" spans="1:16" ht="22" customHeight="1">
      <c r="A89" s="1"/>
      <c r="B89" s="1"/>
      <c r="C89" s="16"/>
      <c r="D89" s="16" t="s">
        <v>63</v>
      </c>
      <c r="E89" s="24"/>
      <c r="F89" s="24"/>
      <c r="G89" s="19"/>
      <c r="H89" s="29"/>
      <c r="I89" s="30">
        <f>ROUND(I86*'Plan and Rates'!E25,0)</f>
        <v>0</v>
      </c>
      <c r="J89" s="32" t="s">
        <v>368</v>
      </c>
      <c r="K89" s="1"/>
      <c r="L89" s="1"/>
      <c r="M89" s="1"/>
      <c r="N89" s="1"/>
      <c r="O89" s="1"/>
      <c r="P89" s="1"/>
    </row>
    <row r="90" spans="1:16" ht="22" customHeight="1">
      <c r="A90" s="1"/>
      <c r="B90" s="1"/>
      <c r="C90" s="16"/>
      <c r="D90" s="16" t="s">
        <v>60</v>
      </c>
      <c r="E90" s="24"/>
      <c r="F90" s="24"/>
      <c r="G90" s="19"/>
      <c r="H90" s="29"/>
      <c r="I90" s="30">
        <f>ROUND(SUM(I86:I89)*'Plan and Rates'!E22,0)</f>
        <v>117962</v>
      </c>
      <c r="J90" s="32" t="s">
        <v>369</v>
      </c>
      <c r="K90" s="1"/>
      <c r="L90" s="1"/>
      <c r="M90" s="1"/>
      <c r="N90" s="1"/>
      <c r="O90" s="1"/>
      <c r="P90" s="1"/>
    </row>
    <row r="91" spans="1:16" ht="30" customHeight="1">
      <c r="A91" s="1"/>
      <c r="B91" s="1"/>
      <c r="C91" s="4"/>
      <c r="D91" s="4" t="s">
        <v>370</v>
      </c>
      <c r="E91" s="20"/>
      <c r="F91" s="20"/>
      <c r="G91" s="25"/>
      <c r="H91" s="27"/>
      <c r="I91" s="25">
        <f>SUM(I86:I90)</f>
        <v>707773</v>
      </c>
      <c r="J91" s="31" t="s">
        <v>371</v>
      </c>
      <c r="K91" s="1"/>
      <c r="L91" s="1"/>
      <c r="M91" s="1"/>
      <c r="N91" s="1"/>
      <c r="O91" s="1"/>
      <c r="P91" s="1"/>
    </row>
    <row r="92" spans="1:16" ht="2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2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2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25" customHeight="1">
      <c r="A95" s="1"/>
      <c r="B95" s="1"/>
      <c r="C95" s="4" t="s">
        <v>5</v>
      </c>
      <c r="D95" s="4"/>
      <c r="E95" s="4"/>
      <c r="F95" s="4"/>
      <c r="G95" s="4"/>
      <c r="H95" s="4"/>
      <c r="I95" s="4"/>
      <c r="J95" s="4"/>
      <c r="K95" s="1"/>
      <c r="L95" s="1"/>
      <c r="M95" s="1"/>
      <c r="N95" s="1"/>
      <c r="O95" s="1"/>
      <c r="P95" s="1"/>
    </row>
    <row r="96" spans="1:16" ht="25" customHeight="1">
      <c r="A96" s="1"/>
      <c r="B96" s="1"/>
      <c r="C96" s="4" t="s">
        <v>145</v>
      </c>
      <c r="D96" s="4"/>
      <c r="E96" s="20"/>
      <c r="F96" s="20"/>
      <c r="G96" s="25"/>
      <c r="H96" s="27"/>
      <c r="I96" s="25"/>
      <c r="J96" s="31"/>
      <c r="K96" s="1"/>
      <c r="L96" s="1"/>
      <c r="M96" s="1"/>
      <c r="N96" s="1"/>
      <c r="O96" s="1"/>
      <c r="P96" s="1"/>
    </row>
    <row r="97" spans="1:16" ht="22" customHeight="1">
      <c r="A97" s="1"/>
      <c r="B97" s="1"/>
      <c r="C97" s="1" t="s">
        <v>146</v>
      </c>
      <c r="D97" s="1" t="s">
        <v>147</v>
      </c>
      <c r="E97" s="21">
        <v>1</v>
      </c>
      <c r="F97" s="22" t="s">
        <v>148</v>
      </c>
      <c r="G97" s="9">
        <v>12000</v>
      </c>
      <c r="H97" s="11">
        <v>0</v>
      </c>
      <c r="I97" s="10">
        <f>ROUND(E97*G97*(1+H97),0)</f>
        <v>12000</v>
      </c>
      <c r="J97" s="33" t="s">
        <v>149</v>
      </c>
      <c r="K97" s="1"/>
      <c r="L97" s="1"/>
      <c r="M97" s="1"/>
      <c r="N97" s="1"/>
      <c r="O97" s="1"/>
      <c r="P97" s="1"/>
    </row>
    <row r="98" spans="1:16" ht="22" customHeight="1">
      <c r="A98" s="1"/>
      <c r="B98" s="1"/>
      <c r="C98" s="1" t="s">
        <v>150</v>
      </c>
      <c r="D98" s="1" t="s">
        <v>151</v>
      </c>
      <c r="E98" s="21">
        <v>1</v>
      </c>
      <c r="F98" s="22" t="s">
        <v>148</v>
      </c>
      <c r="G98" s="9">
        <v>15000</v>
      </c>
      <c r="H98" s="11">
        <v>0</v>
      </c>
      <c r="I98" s="10">
        <f>ROUND(E98*G98*(1+H98),0)</f>
        <v>15000</v>
      </c>
      <c r="J98" s="33" t="s">
        <v>152</v>
      </c>
      <c r="K98" s="1"/>
      <c r="L98" s="1"/>
      <c r="M98" s="1"/>
      <c r="N98" s="1"/>
      <c r="O98" s="1"/>
      <c r="P98" s="1"/>
    </row>
    <row r="99" spans="1:16" ht="22" customHeight="1">
      <c r="A99" s="1"/>
      <c r="B99" s="1"/>
      <c r="C99" s="1" t="s">
        <v>153</v>
      </c>
      <c r="D99" s="1" t="s">
        <v>154</v>
      </c>
      <c r="E99" s="21">
        <v>1</v>
      </c>
      <c r="F99" s="22" t="s">
        <v>148</v>
      </c>
      <c r="G99" s="9">
        <v>20000</v>
      </c>
      <c r="H99" s="28">
        <f>'Plan and Rates'!F20</f>
        <v>0.3</v>
      </c>
      <c r="I99" s="10">
        <f>ROUND(E99*G99*(1+H99),0)</f>
        <v>26000</v>
      </c>
      <c r="J99" s="33" t="s">
        <v>155</v>
      </c>
      <c r="K99" s="1"/>
      <c r="L99" s="1"/>
      <c r="M99" s="1"/>
      <c r="N99" s="1"/>
      <c r="O99" s="1"/>
      <c r="P99" s="1"/>
    </row>
    <row r="100" spans="1:16" ht="22" customHeight="1">
      <c r="A100" s="1"/>
      <c r="B100" s="1"/>
      <c r="C100" s="1" t="s">
        <v>156</v>
      </c>
      <c r="D100" s="1" t="s">
        <v>157</v>
      </c>
      <c r="E100" s="21">
        <v>1</v>
      </c>
      <c r="F100" s="22" t="s">
        <v>148</v>
      </c>
      <c r="G100" s="9">
        <v>7000</v>
      </c>
      <c r="H100" s="11">
        <v>0</v>
      </c>
      <c r="I100" s="10">
        <f>ROUND(E100*G100*(1+H100),0)</f>
        <v>7000</v>
      </c>
      <c r="J100" s="33" t="s">
        <v>158</v>
      </c>
      <c r="K100" s="1"/>
      <c r="L100" s="1"/>
      <c r="M100" s="1"/>
      <c r="N100" s="1"/>
      <c r="O100" s="1"/>
      <c r="P100" s="1"/>
    </row>
    <row r="101" spans="1:16" ht="22" customHeight="1">
      <c r="A101" s="1"/>
      <c r="B101" s="1"/>
      <c r="C101" s="1" t="s">
        <v>159</v>
      </c>
      <c r="D101" s="1" t="s">
        <v>160</v>
      </c>
      <c r="E101" s="21">
        <v>1</v>
      </c>
      <c r="F101" s="22" t="s">
        <v>148</v>
      </c>
      <c r="G101" s="9">
        <v>6000</v>
      </c>
      <c r="H101" s="11">
        <v>0</v>
      </c>
      <c r="I101" s="10">
        <f>ROUND(E101*G101*(1+H101),0)</f>
        <v>6000</v>
      </c>
      <c r="J101" s="33" t="s">
        <v>161</v>
      </c>
      <c r="K101" s="1"/>
      <c r="L101" s="1"/>
      <c r="M101" s="1"/>
      <c r="N101" s="1"/>
      <c r="O101" s="1"/>
      <c r="P101" s="1"/>
    </row>
    <row r="102" spans="1:16" ht="25" customHeight="1">
      <c r="A102" s="1"/>
      <c r="B102" s="1"/>
      <c r="C102" s="4" t="s">
        <v>162</v>
      </c>
      <c r="D102" s="4"/>
      <c r="E102" s="20"/>
      <c r="F102" s="20"/>
      <c r="G102" s="25"/>
      <c r="H102" s="27"/>
      <c r="I102" s="25"/>
      <c r="J102" s="31"/>
      <c r="K102" s="1"/>
      <c r="L102" s="1"/>
      <c r="M102" s="1"/>
      <c r="N102" s="1"/>
      <c r="O102" s="1"/>
      <c r="P102" s="1"/>
    </row>
    <row r="103" spans="1:16" ht="22" customHeight="1">
      <c r="A103" s="1"/>
      <c r="B103" s="1"/>
      <c r="C103" s="1" t="s">
        <v>163</v>
      </c>
      <c r="D103" s="1" t="s">
        <v>164</v>
      </c>
      <c r="E103" s="23">
        <f>'Plan and Rates'!F10</f>
        <v>135</v>
      </c>
      <c r="F103" s="22" t="s">
        <v>165</v>
      </c>
      <c r="G103" s="26">
        <f>'Plan and Rates'!F16</f>
        <v>650</v>
      </c>
      <c r="H103" s="28">
        <f>'Plan and Rates'!F20</f>
        <v>0.3</v>
      </c>
      <c r="I103" s="10">
        <f t="shared" ref="I103:I109" si="5">ROUND(E103*G103*(1+H103),0)</f>
        <v>114075</v>
      </c>
      <c r="J103" s="33" t="s">
        <v>166</v>
      </c>
      <c r="K103" s="1"/>
      <c r="L103" s="1"/>
      <c r="M103" s="1"/>
      <c r="N103" s="1"/>
      <c r="O103" s="1"/>
      <c r="P103" s="1"/>
    </row>
    <row r="104" spans="1:16" ht="22" customHeight="1">
      <c r="A104" s="1"/>
      <c r="B104" s="1"/>
      <c r="C104" s="1" t="s">
        <v>167</v>
      </c>
      <c r="D104" s="1" t="s">
        <v>168</v>
      </c>
      <c r="E104" s="23">
        <f>'Plan and Rates'!F11</f>
        <v>7</v>
      </c>
      <c r="F104" s="22" t="s">
        <v>169</v>
      </c>
      <c r="G104" s="26">
        <f>'Plan and Rates'!F17</f>
        <v>600</v>
      </c>
      <c r="H104" s="28">
        <f>'Plan and Rates'!F20</f>
        <v>0.3</v>
      </c>
      <c r="I104" s="10">
        <f t="shared" si="5"/>
        <v>5460</v>
      </c>
      <c r="J104" s="33" t="s">
        <v>170</v>
      </c>
      <c r="K104" s="1"/>
      <c r="L104" s="1"/>
      <c r="M104" s="1"/>
      <c r="N104" s="1"/>
      <c r="O104" s="1"/>
      <c r="P104" s="1"/>
    </row>
    <row r="105" spans="1:16" ht="22" customHeight="1">
      <c r="A105" s="1"/>
      <c r="B105" s="1"/>
      <c r="C105" s="1" t="s">
        <v>171</v>
      </c>
      <c r="D105" s="1" t="s">
        <v>172</v>
      </c>
      <c r="E105" s="23">
        <f>'Plan and Rates'!F12</f>
        <v>360</v>
      </c>
      <c r="F105" s="22" t="s">
        <v>165</v>
      </c>
      <c r="G105" s="26">
        <f>'Plan and Rates'!F18</f>
        <v>225</v>
      </c>
      <c r="H105" s="28">
        <f>'Plan and Rates'!F20</f>
        <v>0.3</v>
      </c>
      <c r="I105" s="10">
        <f t="shared" si="5"/>
        <v>105300</v>
      </c>
      <c r="J105" s="33" t="s">
        <v>173</v>
      </c>
      <c r="K105" s="1"/>
      <c r="L105" s="1"/>
      <c r="M105" s="1"/>
      <c r="N105" s="1"/>
      <c r="O105" s="1"/>
      <c r="P105" s="1"/>
    </row>
    <row r="106" spans="1:16" ht="22" customHeight="1">
      <c r="A106" s="1"/>
      <c r="B106" s="1"/>
      <c r="C106" s="1" t="s">
        <v>174</v>
      </c>
      <c r="D106" s="1" t="s">
        <v>175</v>
      </c>
      <c r="E106" s="34">
        <f>E103*0.15</f>
        <v>20.25</v>
      </c>
      <c r="F106" s="22" t="s">
        <v>176</v>
      </c>
      <c r="G106" s="26">
        <f>'Plan and Rates'!F16</f>
        <v>650</v>
      </c>
      <c r="H106" s="28">
        <f>'Plan and Rates'!F20</f>
        <v>0.3</v>
      </c>
      <c r="I106" s="10">
        <f t="shared" si="5"/>
        <v>17111</v>
      </c>
      <c r="J106" s="33" t="s">
        <v>177</v>
      </c>
      <c r="K106" s="1"/>
      <c r="L106" s="1"/>
      <c r="M106" s="1"/>
      <c r="N106" s="1"/>
      <c r="O106" s="1"/>
      <c r="P106" s="1"/>
    </row>
    <row r="107" spans="1:16" ht="22" customHeight="1">
      <c r="A107" s="1"/>
      <c r="B107" s="1"/>
      <c r="C107" s="1" t="s">
        <v>178</v>
      </c>
      <c r="D107" s="1" t="s">
        <v>179</v>
      </c>
      <c r="E107" s="23">
        <f>'Plan and Rates'!F13</f>
        <v>18</v>
      </c>
      <c r="F107" s="22" t="s">
        <v>165</v>
      </c>
      <c r="G107" s="26">
        <f>'Plan and Rates'!F19</f>
        <v>800</v>
      </c>
      <c r="H107" s="28">
        <f>'Plan and Rates'!F20</f>
        <v>0.3</v>
      </c>
      <c r="I107" s="10">
        <f t="shared" si="5"/>
        <v>18720</v>
      </c>
      <c r="J107" s="33" t="s">
        <v>180</v>
      </c>
      <c r="K107" s="1"/>
      <c r="L107" s="1"/>
      <c r="M107" s="1"/>
      <c r="N107" s="1"/>
      <c r="O107" s="1"/>
      <c r="P107" s="1"/>
    </row>
    <row r="108" spans="1:16" ht="22" customHeight="1">
      <c r="A108" s="1"/>
      <c r="B108" s="1"/>
      <c r="C108" s="1" t="s">
        <v>181</v>
      </c>
      <c r="D108" s="1" t="s">
        <v>182</v>
      </c>
      <c r="E108" s="10">
        <f>E103*G103</f>
        <v>87750</v>
      </c>
      <c r="F108" s="22" t="s">
        <v>65</v>
      </c>
      <c r="G108" s="11">
        <v>0.1</v>
      </c>
      <c r="H108" s="11">
        <v>0</v>
      </c>
      <c r="I108" s="10">
        <f t="shared" si="5"/>
        <v>8775</v>
      </c>
      <c r="J108" s="33" t="s">
        <v>183</v>
      </c>
      <c r="K108" s="1"/>
      <c r="L108" s="1"/>
      <c r="M108" s="1"/>
      <c r="N108" s="1"/>
      <c r="O108" s="1"/>
      <c r="P108" s="1"/>
    </row>
    <row r="109" spans="1:16" ht="22" customHeight="1">
      <c r="A109" s="1"/>
      <c r="B109" s="1"/>
      <c r="C109" s="1" t="s">
        <v>184</v>
      </c>
      <c r="D109" s="1" t="s">
        <v>64</v>
      </c>
      <c r="E109" s="10">
        <f>E103*G103</f>
        <v>87750</v>
      </c>
      <c r="F109" s="22" t="s">
        <v>65</v>
      </c>
      <c r="G109" s="28">
        <f>'Plan and Rates'!F26</f>
        <v>0</v>
      </c>
      <c r="H109" s="11">
        <v>0</v>
      </c>
      <c r="I109" s="10">
        <f t="shared" si="5"/>
        <v>0</v>
      </c>
      <c r="J109" s="33" t="s">
        <v>185</v>
      </c>
      <c r="K109" s="1"/>
      <c r="L109" s="1"/>
      <c r="M109" s="1"/>
      <c r="N109" s="1"/>
      <c r="O109" s="1"/>
      <c r="P109" s="1"/>
    </row>
    <row r="110" spans="1:16" ht="25" customHeight="1">
      <c r="A110" s="1"/>
      <c r="B110" s="1"/>
      <c r="C110" s="4" t="s">
        <v>186</v>
      </c>
      <c r="D110" s="4"/>
      <c r="E110" s="20"/>
      <c r="F110" s="20"/>
      <c r="G110" s="25"/>
      <c r="H110" s="27"/>
      <c r="I110" s="25"/>
      <c r="J110" s="31"/>
      <c r="K110" s="1"/>
      <c r="L110" s="1"/>
      <c r="M110" s="1"/>
      <c r="N110" s="1"/>
      <c r="O110" s="1"/>
      <c r="P110" s="1"/>
    </row>
    <row r="111" spans="1:16" ht="22" customHeight="1">
      <c r="A111" s="1"/>
      <c r="B111" s="1"/>
      <c r="C111" s="1" t="s">
        <v>187</v>
      </c>
      <c r="D111" s="1" t="s">
        <v>188</v>
      </c>
      <c r="E111" s="23">
        <f>(SUM('Plan and Rates'!F7,'Plan and Rates'!F8,'Plan and Rates'!F9))*1</f>
        <v>35</v>
      </c>
      <c r="F111" s="22" t="s">
        <v>165</v>
      </c>
      <c r="G111" s="9">
        <v>650</v>
      </c>
      <c r="H111" s="28">
        <f>'Plan and Rates'!F20</f>
        <v>0.3</v>
      </c>
      <c r="I111" s="10">
        <f t="shared" ref="I111:I137" si="6">ROUND(E111*G111*(1+H111),0)</f>
        <v>29575</v>
      </c>
      <c r="J111" s="33" t="s">
        <v>189</v>
      </c>
      <c r="K111" s="1"/>
      <c r="L111" s="1"/>
      <c r="M111" s="1"/>
      <c r="N111" s="1"/>
      <c r="O111" s="1"/>
      <c r="P111" s="1"/>
    </row>
    <row r="112" spans="1:16" ht="22" customHeight="1">
      <c r="A112" s="1"/>
      <c r="B112" s="1"/>
      <c r="C112" s="1" t="s">
        <v>190</v>
      </c>
      <c r="D112" s="1" t="s">
        <v>191</v>
      </c>
      <c r="E112" s="23">
        <f>('Plan and Rates'!F7+ROUNDUP('Plan and Rates'!F8*0.5,0))*1</f>
        <v>26</v>
      </c>
      <c r="F112" s="22" t="s">
        <v>165</v>
      </c>
      <c r="G112" s="9">
        <v>500</v>
      </c>
      <c r="H112" s="28">
        <f>'Plan and Rates'!F20</f>
        <v>0.3</v>
      </c>
      <c r="I112" s="10">
        <f t="shared" si="6"/>
        <v>16900</v>
      </c>
      <c r="J112" s="33" t="s">
        <v>192</v>
      </c>
      <c r="K112" s="1"/>
      <c r="L112" s="1"/>
      <c r="M112" s="1"/>
      <c r="N112" s="1"/>
      <c r="O112" s="1"/>
      <c r="P112" s="1"/>
    </row>
    <row r="113" spans="1:16" ht="22" customHeight="1">
      <c r="A113" s="1"/>
      <c r="B113" s="1"/>
      <c r="C113" s="1" t="s">
        <v>193</v>
      </c>
      <c r="D113" s="1" t="s">
        <v>194</v>
      </c>
      <c r="E113" s="23">
        <f>('Plan and Rates'!F7)*1</f>
        <v>20</v>
      </c>
      <c r="F113" s="22" t="s">
        <v>165</v>
      </c>
      <c r="G113" s="9">
        <v>400</v>
      </c>
      <c r="H113" s="28">
        <f>'Plan and Rates'!F20</f>
        <v>0.3</v>
      </c>
      <c r="I113" s="10">
        <f t="shared" si="6"/>
        <v>10400</v>
      </c>
      <c r="J113" s="33" t="s">
        <v>200</v>
      </c>
      <c r="K113" s="1"/>
      <c r="L113" s="1"/>
      <c r="M113" s="1"/>
      <c r="N113" s="1"/>
      <c r="O113" s="1"/>
      <c r="P113" s="1"/>
    </row>
    <row r="114" spans="1:16" ht="22" customHeight="1">
      <c r="A114" s="1"/>
      <c r="B114" s="1"/>
      <c r="C114" s="1" t="s">
        <v>196</v>
      </c>
      <c r="D114" s="1" t="s">
        <v>197</v>
      </c>
      <c r="E114" s="23">
        <f>(SUM('Plan and Rates'!F7,'Plan and Rates'!F8,'Plan and Rates'!F9))*1</f>
        <v>35</v>
      </c>
      <c r="F114" s="22" t="s">
        <v>165</v>
      </c>
      <c r="G114" s="9">
        <v>400</v>
      </c>
      <c r="H114" s="28">
        <f>'Plan and Rates'!F20</f>
        <v>0.3</v>
      </c>
      <c r="I114" s="10">
        <f t="shared" si="6"/>
        <v>18200</v>
      </c>
      <c r="J114" s="33" t="s">
        <v>189</v>
      </c>
      <c r="K114" s="1"/>
      <c r="L114" s="1"/>
      <c r="M114" s="1"/>
      <c r="N114" s="1"/>
      <c r="O114" s="1"/>
      <c r="P114" s="1"/>
    </row>
    <row r="115" spans="1:16" ht="22" customHeight="1">
      <c r="A115" s="1"/>
      <c r="B115" s="1"/>
      <c r="C115" s="1" t="s">
        <v>198</v>
      </c>
      <c r="D115" s="1" t="s">
        <v>199</v>
      </c>
      <c r="E115" s="23">
        <f>('Plan and Rates'!F7)*1</f>
        <v>20</v>
      </c>
      <c r="F115" s="22" t="s">
        <v>165</v>
      </c>
      <c r="G115" s="9">
        <v>425</v>
      </c>
      <c r="H115" s="28">
        <f>'Plan and Rates'!F20</f>
        <v>0.3</v>
      </c>
      <c r="I115" s="10">
        <f t="shared" si="6"/>
        <v>11050</v>
      </c>
      <c r="J115" s="33" t="s">
        <v>200</v>
      </c>
      <c r="K115" s="1"/>
      <c r="L115" s="1"/>
      <c r="M115" s="1"/>
      <c r="N115" s="1"/>
      <c r="O115" s="1"/>
      <c r="P115" s="1"/>
    </row>
    <row r="116" spans="1:16" ht="22" customHeight="1">
      <c r="A116" s="1"/>
      <c r="B116" s="1"/>
      <c r="C116" s="1" t="s">
        <v>201</v>
      </c>
      <c r="D116" s="1" t="s">
        <v>202</v>
      </c>
      <c r="E116" s="23">
        <f>('Plan and Rates'!F7+ROUNDUP('Plan and Rates'!F8*0.5,0))*1</f>
        <v>26</v>
      </c>
      <c r="F116" s="22" t="s">
        <v>165</v>
      </c>
      <c r="G116" s="9">
        <v>750</v>
      </c>
      <c r="H116" s="28">
        <f>'Plan and Rates'!F20</f>
        <v>0.3</v>
      </c>
      <c r="I116" s="10">
        <f t="shared" si="6"/>
        <v>25350</v>
      </c>
      <c r="J116" s="33" t="s">
        <v>192</v>
      </c>
      <c r="K116" s="1"/>
      <c r="L116" s="1"/>
      <c r="M116" s="1"/>
      <c r="N116" s="1"/>
      <c r="O116" s="1"/>
      <c r="P116" s="1"/>
    </row>
    <row r="117" spans="1:16" ht="22" customHeight="1">
      <c r="A117" s="1"/>
      <c r="B117" s="1"/>
      <c r="C117" s="1" t="s">
        <v>203</v>
      </c>
      <c r="D117" s="1" t="s">
        <v>204</v>
      </c>
      <c r="E117" s="23">
        <f>('Plan and Rates'!F7)*1</f>
        <v>20</v>
      </c>
      <c r="F117" s="22" t="s">
        <v>165</v>
      </c>
      <c r="G117" s="9">
        <v>500</v>
      </c>
      <c r="H117" s="28">
        <f>'Plan and Rates'!F20</f>
        <v>0.3</v>
      </c>
      <c r="I117" s="10">
        <f t="shared" si="6"/>
        <v>13000</v>
      </c>
      <c r="J117" s="33" t="s">
        <v>200</v>
      </c>
      <c r="K117" s="1"/>
      <c r="L117" s="1"/>
      <c r="M117" s="1"/>
      <c r="N117" s="1"/>
      <c r="O117" s="1"/>
      <c r="P117" s="1"/>
    </row>
    <row r="118" spans="1:16" ht="22" customHeight="1">
      <c r="A118" s="1"/>
      <c r="B118" s="1"/>
      <c r="C118" s="1" t="s">
        <v>205</v>
      </c>
      <c r="D118" s="1" t="s">
        <v>206</v>
      </c>
      <c r="E118" s="23">
        <f>('Plan and Rates'!F7)*2</f>
        <v>40</v>
      </c>
      <c r="F118" s="22" t="s">
        <v>165</v>
      </c>
      <c r="G118" s="9">
        <v>400</v>
      </c>
      <c r="H118" s="28">
        <f>'Plan and Rates'!F20</f>
        <v>0.3</v>
      </c>
      <c r="I118" s="10">
        <f t="shared" si="6"/>
        <v>20800</v>
      </c>
      <c r="J118" s="33" t="s">
        <v>372</v>
      </c>
      <c r="K118" s="1"/>
      <c r="L118" s="1"/>
      <c r="M118" s="1"/>
      <c r="N118" s="1"/>
      <c r="O118" s="1"/>
      <c r="P118" s="1"/>
    </row>
    <row r="119" spans="1:16" ht="22" customHeight="1">
      <c r="A119" s="1"/>
      <c r="B119" s="1"/>
      <c r="C119" s="1" t="s">
        <v>207</v>
      </c>
      <c r="D119" s="1" t="s">
        <v>208</v>
      </c>
      <c r="E119" s="23">
        <f>('Plan and Rates'!F7)*1</f>
        <v>20</v>
      </c>
      <c r="F119" s="22" t="s">
        <v>165</v>
      </c>
      <c r="G119" s="9">
        <v>500</v>
      </c>
      <c r="H119" s="28">
        <f>'Plan and Rates'!F20</f>
        <v>0.3</v>
      </c>
      <c r="I119" s="10">
        <f t="shared" si="6"/>
        <v>13000</v>
      </c>
      <c r="J119" s="33" t="s">
        <v>200</v>
      </c>
      <c r="K119" s="1"/>
      <c r="L119" s="1"/>
      <c r="M119" s="1"/>
      <c r="N119" s="1"/>
      <c r="O119" s="1"/>
      <c r="P119" s="1"/>
    </row>
    <row r="120" spans="1:16" ht="22" customHeight="1">
      <c r="A120" s="1"/>
      <c r="B120" s="1"/>
      <c r="C120" s="1" t="s">
        <v>209</v>
      </c>
      <c r="D120" s="1" t="s">
        <v>210</v>
      </c>
      <c r="E120" s="23">
        <f>('Plan and Rates'!F7)*3</f>
        <v>60</v>
      </c>
      <c r="F120" s="22" t="s">
        <v>165</v>
      </c>
      <c r="G120" s="9">
        <v>375</v>
      </c>
      <c r="H120" s="28">
        <f>'Plan and Rates'!F20</f>
        <v>0.3</v>
      </c>
      <c r="I120" s="10">
        <f t="shared" si="6"/>
        <v>29250</v>
      </c>
      <c r="J120" s="33" t="s">
        <v>373</v>
      </c>
      <c r="K120" s="1"/>
      <c r="L120" s="1"/>
      <c r="M120" s="1"/>
      <c r="N120" s="1"/>
      <c r="O120" s="1"/>
      <c r="P120" s="1"/>
    </row>
    <row r="121" spans="1:16" ht="22" customHeight="1">
      <c r="A121" s="1"/>
      <c r="B121" s="1"/>
      <c r="C121" s="1" t="s">
        <v>211</v>
      </c>
      <c r="D121" s="1" t="s">
        <v>212</v>
      </c>
      <c r="E121" s="23">
        <f>('Plan and Rates'!F7)*1</f>
        <v>20</v>
      </c>
      <c r="F121" s="22" t="s">
        <v>165</v>
      </c>
      <c r="G121" s="9">
        <v>550</v>
      </c>
      <c r="H121" s="28">
        <f>'Plan and Rates'!F20</f>
        <v>0.3</v>
      </c>
      <c r="I121" s="10">
        <f t="shared" si="6"/>
        <v>14300</v>
      </c>
      <c r="J121" s="33" t="s">
        <v>200</v>
      </c>
      <c r="K121" s="1"/>
      <c r="L121" s="1"/>
      <c r="M121" s="1"/>
      <c r="N121" s="1"/>
      <c r="O121" s="1"/>
      <c r="P121" s="1"/>
    </row>
    <row r="122" spans="1:16" ht="22" customHeight="1">
      <c r="A122" s="1"/>
      <c r="B122" s="1"/>
      <c r="C122" s="1" t="s">
        <v>213</v>
      </c>
      <c r="D122" s="1" t="s">
        <v>214</v>
      </c>
      <c r="E122" s="23">
        <f>('Plan and Rates'!F7)*1</f>
        <v>20</v>
      </c>
      <c r="F122" s="22" t="s">
        <v>165</v>
      </c>
      <c r="G122" s="9">
        <v>350</v>
      </c>
      <c r="H122" s="28">
        <f>'Plan and Rates'!F20</f>
        <v>0.3</v>
      </c>
      <c r="I122" s="10">
        <f t="shared" si="6"/>
        <v>9100</v>
      </c>
      <c r="J122" s="33" t="s">
        <v>200</v>
      </c>
      <c r="K122" s="1"/>
      <c r="L122" s="1"/>
      <c r="M122" s="1"/>
      <c r="N122" s="1"/>
      <c r="O122" s="1"/>
      <c r="P122" s="1"/>
    </row>
    <row r="123" spans="1:16" ht="22" customHeight="1">
      <c r="A123" s="1"/>
      <c r="B123" s="1"/>
      <c r="C123" s="1" t="s">
        <v>215</v>
      </c>
      <c r="D123" s="1" t="s">
        <v>216</v>
      </c>
      <c r="E123" s="23">
        <f>(SUM('Plan and Rates'!F7,'Plan and Rates'!F8,'Plan and Rates'!F9))*1</f>
        <v>35</v>
      </c>
      <c r="F123" s="22" t="s">
        <v>165</v>
      </c>
      <c r="G123" s="9">
        <v>550</v>
      </c>
      <c r="H123" s="28">
        <f>'Plan and Rates'!F20</f>
        <v>0.3</v>
      </c>
      <c r="I123" s="10">
        <f t="shared" si="6"/>
        <v>25025</v>
      </c>
      <c r="J123" s="33" t="s">
        <v>189</v>
      </c>
      <c r="K123" s="1"/>
      <c r="L123" s="1"/>
      <c r="M123" s="1"/>
      <c r="N123" s="1"/>
      <c r="O123" s="1"/>
      <c r="P123" s="1"/>
    </row>
    <row r="124" spans="1:16" ht="22" customHeight="1">
      <c r="A124" s="1"/>
      <c r="B124" s="1"/>
      <c r="C124" s="1" t="s">
        <v>217</v>
      </c>
      <c r="D124" s="1" t="s">
        <v>218</v>
      </c>
      <c r="E124" s="23">
        <f>(SUM('Plan and Rates'!F7,'Plan and Rates'!F8,'Plan and Rates'!F9))*2</f>
        <v>70</v>
      </c>
      <c r="F124" s="22" t="s">
        <v>165</v>
      </c>
      <c r="G124" s="9">
        <v>375</v>
      </c>
      <c r="H124" s="28">
        <f>'Plan and Rates'!F20</f>
        <v>0.3</v>
      </c>
      <c r="I124" s="10">
        <f t="shared" si="6"/>
        <v>34125</v>
      </c>
      <c r="J124" s="33" t="s">
        <v>374</v>
      </c>
      <c r="K124" s="1"/>
      <c r="L124" s="1"/>
      <c r="M124" s="1"/>
      <c r="N124" s="1"/>
      <c r="O124" s="1"/>
      <c r="P124" s="1"/>
    </row>
    <row r="125" spans="1:16" ht="22" customHeight="1">
      <c r="A125" s="1"/>
      <c r="B125" s="1"/>
      <c r="C125" s="1" t="s">
        <v>219</v>
      </c>
      <c r="D125" s="1" t="s">
        <v>220</v>
      </c>
      <c r="E125" s="23">
        <f>(SUM('Plan and Rates'!F7,'Plan and Rates'!F8,'Plan and Rates'!F9))*2</f>
        <v>70</v>
      </c>
      <c r="F125" s="22" t="s">
        <v>165</v>
      </c>
      <c r="G125" s="9">
        <v>400</v>
      </c>
      <c r="H125" s="28">
        <f>'Plan and Rates'!F20</f>
        <v>0.3</v>
      </c>
      <c r="I125" s="10">
        <f t="shared" si="6"/>
        <v>36400</v>
      </c>
      <c r="J125" s="33" t="s">
        <v>374</v>
      </c>
      <c r="K125" s="1"/>
      <c r="L125" s="1"/>
      <c r="M125" s="1"/>
      <c r="N125" s="1"/>
      <c r="O125" s="1"/>
      <c r="P125" s="1"/>
    </row>
    <row r="126" spans="1:16" ht="22" customHeight="1">
      <c r="A126" s="1"/>
      <c r="B126" s="1"/>
      <c r="C126" s="1" t="s">
        <v>221</v>
      </c>
      <c r="D126" s="1" t="s">
        <v>222</v>
      </c>
      <c r="E126" s="23">
        <f>('Plan and Rates'!F7+ROUNDUP('Plan and Rates'!F8*0.5,0))*2</f>
        <v>52</v>
      </c>
      <c r="F126" s="22" t="s">
        <v>165</v>
      </c>
      <c r="G126" s="9">
        <v>425</v>
      </c>
      <c r="H126" s="28">
        <f>'Plan and Rates'!F20</f>
        <v>0.3</v>
      </c>
      <c r="I126" s="10">
        <f t="shared" si="6"/>
        <v>28730</v>
      </c>
      <c r="J126" s="33" t="s">
        <v>229</v>
      </c>
      <c r="K126" s="1"/>
      <c r="L126" s="1"/>
      <c r="M126" s="1"/>
      <c r="N126" s="1"/>
      <c r="O126" s="1"/>
      <c r="P126" s="1"/>
    </row>
    <row r="127" spans="1:16" ht="22" customHeight="1">
      <c r="A127" s="1"/>
      <c r="B127" s="1"/>
      <c r="C127" s="1" t="s">
        <v>223</v>
      </c>
      <c r="D127" s="1" t="s">
        <v>224</v>
      </c>
      <c r="E127" s="23">
        <f>(SUM('Plan and Rates'!F7,'Plan and Rates'!F8,'Plan and Rates'!F9))*1</f>
        <v>35</v>
      </c>
      <c r="F127" s="22" t="s">
        <v>165</v>
      </c>
      <c r="G127" s="9">
        <v>425</v>
      </c>
      <c r="H127" s="28">
        <f>'Plan and Rates'!F20</f>
        <v>0.3</v>
      </c>
      <c r="I127" s="10">
        <f t="shared" si="6"/>
        <v>19338</v>
      </c>
      <c r="J127" s="33" t="s">
        <v>189</v>
      </c>
      <c r="K127" s="1"/>
      <c r="L127" s="1"/>
      <c r="M127" s="1"/>
      <c r="N127" s="1"/>
      <c r="O127" s="1"/>
      <c r="P127" s="1"/>
    </row>
    <row r="128" spans="1:16" ht="22" customHeight="1">
      <c r="A128" s="1"/>
      <c r="B128" s="1"/>
      <c r="C128" s="1" t="s">
        <v>225</v>
      </c>
      <c r="D128" s="1" t="s">
        <v>226</v>
      </c>
      <c r="E128" s="23">
        <f>('Plan and Rates'!F7)*2</f>
        <v>40</v>
      </c>
      <c r="F128" s="22" t="s">
        <v>165</v>
      </c>
      <c r="G128" s="9">
        <v>375</v>
      </c>
      <c r="H128" s="28">
        <f>'Plan and Rates'!F20</f>
        <v>0.3</v>
      </c>
      <c r="I128" s="10">
        <f t="shared" si="6"/>
        <v>19500</v>
      </c>
      <c r="J128" s="33" t="s">
        <v>372</v>
      </c>
      <c r="K128" s="1"/>
      <c r="L128" s="1"/>
      <c r="M128" s="1"/>
      <c r="N128" s="1"/>
      <c r="O128" s="1"/>
      <c r="P128" s="1"/>
    </row>
    <row r="129" spans="1:16" ht="22" customHeight="1">
      <c r="A129" s="1"/>
      <c r="B129" s="1"/>
      <c r="C129" s="1" t="s">
        <v>227</v>
      </c>
      <c r="D129" s="1" t="s">
        <v>228</v>
      </c>
      <c r="E129" s="23">
        <f>('Plan and Rates'!F7+ROUNDUP('Plan and Rates'!F8*0.5,0))*3</f>
        <v>78</v>
      </c>
      <c r="F129" s="22" t="s">
        <v>165</v>
      </c>
      <c r="G129" s="9">
        <v>240</v>
      </c>
      <c r="H129" s="28">
        <f>'Plan and Rates'!F20</f>
        <v>0.3</v>
      </c>
      <c r="I129" s="10">
        <f t="shared" si="6"/>
        <v>24336</v>
      </c>
      <c r="J129" s="33" t="s">
        <v>375</v>
      </c>
      <c r="K129" s="1"/>
      <c r="L129" s="1"/>
      <c r="M129" s="1"/>
      <c r="N129" s="1"/>
      <c r="O129" s="1"/>
      <c r="P129" s="1"/>
    </row>
    <row r="130" spans="1:16" ht="22" customHeight="1">
      <c r="A130" s="1"/>
      <c r="B130" s="1"/>
      <c r="C130" s="1" t="s">
        <v>230</v>
      </c>
      <c r="D130" s="1" t="s">
        <v>231</v>
      </c>
      <c r="E130" s="23">
        <f>'Plan and Rates'!F7</f>
        <v>20</v>
      </c>
      <c r="F130" s="22" t="s">
        <v>232</v>
      </c>
      <c r="G130" s="9">
        <v>475</v>
      </c>
      <c r="H130" s="28">
        <f>'Plan and Rates'!F20</f>
        <v>0.3</v>
      </c>
      <c r="I130" s="10">
        <f t="shared" si="6"/>
        <v>12350</v>
      </c>
      <c r="J130" s="33" t="s">
        <v>233</v>
      </c>
      <c r="K130" s="1"/>
      <c r="L130" s="1"/>
      <c r="M130" s="1"/>
      <c r="N130" s="1"/>
      <c r="O130" s="1"/>
      <c r="P130" s="1"/>
    </row>
    <row r="131" spans="1:16" ht="22" customHeight="1">
      <c r="A131" s="1"/>
      <c r="B131" s="1"/>
      <c r="C131" s="1" t="s">
        <v>234</v>
      </c>
      <c r="D131" s="1" t="s">
        <v>235</v>
      </c>
      <c r="E131" s="23">
        <f>'Plan and Rates'!F14</f>
        <v>10</v>
      </c>
      <c r="F131" s="22" t="s">
        <v>232</v>
      </c>
      <c r="G131" s="9">
        <v>700</v>
      </c>
      <c r="H131" s="28">
        <f>'Plan and Rates'!F20</f>
        <v>0.3</v>
      </c>
      <c r="I131" s="10">
        <f t="shared" si="6"/>
        <v>9100</v>
      </c>
      <c r="J131" s="33" t="s">
        <v>236</v>
      </c>
      <c r="K131" s="1"/>
      <c r="L131" s="1"/>
      <c r="M131" s="1"/>
      <c r="N131" s="1"/>
      <c r="O131" s="1"/>
      <c r="P131" s="1"/>
    </row>
    <row r="132" spans="1:16" ht="22" customHeight="1">
      <c r="A132" s="1"/>
      <c r="B132" s="1"/>
      <c r="C132" s="1" t="s">
        <v>237</v>
      </c>
      <c r="D132" s="1" t="s">
        <v>238</v>
      </c>
      <c r="E132" s="23">
        <f>'Plan and Rates'!F14</f>
        <v>10</v>
      </c>
      <c r="F132" s="22" t="s">
        <v>232</v>
      </c>
      <c r="G132" s="9">
        <v>850</v>
      </c>
      <c r="H132" s="28">
        <f>'Plan and Rates'!F20</f>
        <v>0.3</v>
      </c>
      <c r="I132" s="10">
        <f t="shared" si="6"/>
        <v>11050</v>
      </c>
      <c r="J132" s="33" t="s">
        <v>239</v>
      </c>
      <c r="K132" s="1"/>
      <c r="L132" s="1"/>
      <c r="M132" s="1"/>
      <c r="N132" s="1"/>
      <c r="O132" s="1"/>
      <c r="P132" s="1"/>
    </row>
    <row r="133" spans="1:16" ht="22" customHeight="1">
      <c r="A133" s="1"/>
      <c r="B133" s="1"/>
      <c r="C133" s="1" t="s">
        <v>240</v>
      </c>
      <c r="D133" s="1" t="s">
        <v>241</v>
      </c>
      <c r="E133" s="23">
        <f>'Plan and Rates'!F15</f>
        <v>13</v>
      </c>
      <c r="F133" s="22" t="s">
        <v>232</v>
      </c>
      <c r="G133" s="9">
        <v>500</v>
      </c>
      <c r="H133" s="28">
        <f>'Plan and Rates'!F20</f>
        <v>0.3</v>
      </c>
      <c r="I133" s="10">
        <f t="shared" si="6"/>
        <v>8450</v>
      </c>
      <c r="J133" s="33" t="s">
        <v>242</v>
      </c>
      <c r="K133" s="1"/>
      <c r="L133" s="1"/>
      <c r="M133" s="1"/>
      <c r="N133" s="1"/>
      <c r="O133" s="1"/>
      <c r="P133" s="1"/>
    </row>
    <row r="134" spans="1:16" ht="22" customHeight="1">
      <c r="A134" s="1"/>
      <c r="B134" s="1"/>
      <c r="C134" s="1" t="s">
        <v>243</v>
      </c>
      <c r="D134" s="1" t="s">
        <v>244</v>
      </c>
      <c r="E134" s="21">
        <v>8</v>
      </c>
      <c r="F134" s="22" t="s">
        <v>232</v>
      </c>
      <c r="G134" s="9">
        <v>900</v>
      </c>
      <c r="H134" s="28">
        <f>'Plan and Rates'!F20</f>
        <v>0.3</v>
      </c>
      <c r="I134" s="10">
        <f t="shared" si="6"/>
        <v>9360</v>
      </c>
      <c r="J134" s="33" t="s">
        <v>245</v>
      </c>
      <c r="K134" s="1"/>
      <c r="L134" s="1"/>
      <c r="M134" s="1"/>
      <c r="N134" s="1"/>
      <c r="O134" s="1"/>
      <c r="P134" s="1"/>
    </row>
    <row r="135" spans="1:16" ht="22" customHeight="1">
      <c r="A135" s="1"/>
      <c r="B135" s="1"/>
      <c r="C135" s="1" t="s">
        <v>246</v>
      </c>
      <c r="D135" s="1" t="s">
        <v>247</v>
      </c>
      <c r="E135" s="21">
        <v>1</v>
      </c>
      <c r="F135" s="22" t="s">
        <v>248</v>
      </c>
      <c r="G135" s="9">
        <v>1250</v>
      </c>
      <c r="H135" s="11">
        <v>0</v>
      </c>
      <c r="I135" s="10">
        <f t="shared" si="6"/>
        <v>1250</v>
      </c>
      <c r="J135" s="33" t="s">
        <v>249</v>
      </c>
      <c r="K135" s="1"/>
      <c r="L135" s="1"/>
      <c r="M135" s="1"/>
      <c r="N135" s="1"/>
      <c r="O135" s="1"/>
      <c r="P135" s="1"/>
    </row>
    <row r="136" spans="1:16" ht="22" customHeight="1">
      <c r="A136" s="1"/>
      <c r="B136" s="1"/>
      <c r="C136" s="1" t="s">
        <v>250</v>
      </c>
      <c r="D136" s="1" t="s">
        <v>251</v>
      </c>
      <c r="E136" s="21">
        <v>1</v>
      </c>
      <c r="F136" s="22" t="s">
        <v>232</v>
      </c>
      <c r="G136" s="9">
        <v>850</v>
      </c>
      <c r="H136" s="28">
        <f>'Plan and Rates'!F20</f>
        <v>0.3</v>
      </c>
      <c r="I136" s="10">
        <f t="shared" si="6"/>
        <v>1105</v>
      </c>
      <c r="J136" s="33" t="s">
        <v>252</v>
      </c>
      <c r="K136" s="1"/>
      <c r="L136" s="1"/>
      <c r="M136" s="1"/>
      <c r="N136" s="1"/>
      <c r="O136" s="1"/>
      <c r="P136" s="1"/>
    </row>
    <row r="137" spans="1:16" ht="22" customHeight="1">
      <c r="A137" s="1"/>
      <c r="B137" s="1"/>
      <c r="C137" s="1" t="s">
        <v>253</v>
      </c>
      <c r="D137" s="1" t="s">
        <v>254</v>
      </c>
      <c r="E137" s="21">
        <v>1</v>
      </c>
      <c r="F137" s="22" t="s">
        <v>255</v>
      </c>
      <c r="G137" s="9">
        <v>1500</v>
      </c>
      <c r="H137" s="28">
        <f>'Plan and Rates'!F20</f>
        <v>0.3</v>
      </c>
      <c r="I137" s="10">
        <f t="shared" si="6"/>
        <v>1950</v>
      </c>
      <c r="J137" s="33" t="s">
        <v>256</v>
      </c>
      <c r="K137" s="1"/>
      <c r="L137" s="1"/>
      <c r="M137" s="1"/>
      <c r="N137" s="1"/>
      <c r="O137" s="1"/>
      <c r="P137" s="1"/>
    </row>
    <row r="138" spans="1:16" ht="25" customHeight="1">
      <c r="A138" s="1"/>
      <c r="B138" s="1"/>
      <c r="C138" s="4" t="s">
        <v>257</v>
      </c>
      <c r="D138" s="4"/>
      <c r="E138" s="20"/>
      <c r="F138" s="20"/>
      <c r="G138" s="25"/>
      <c r="H138" s="27"/>
      <c r="I138" s="25"/>
      <c r="J138" s="31"/>
      <c r="K138" s="1"/>
      <c r="L138" s="1"/>
      <c r="M138" s="1"/>
      <c r="N138" s="1"/>
      <c r="O138" s="1"/>
      <c r="P138" s="1"/>
    </row>
    <row r="139" spans="1:16" ht="22" customHeight="1">
      <c r="A139" s="1"/>
      <c r="B139" s="1"/>
      <c r="C139" s="1" t="s">
        <v>258</v>
      </c>
      <c r="D139" s="1" t="s">
        <v>259</v>
      </c>
      <c r="E139" s="23">
        <f>'Plan and Rates'!F7</f>
        <v>20</v>
      </c>
      <c r="F139" s="22" t="s">
        <v>232</v>
      </c>
      <c r="G139" s="9">
        <v>900</v>
      </c>
      <c r="H139" s="28">
        <f>'Plan and Rates'!F21</f>
        <v>7.0000000000000007E-2</v>
      </c>
      <c r="I139" s="10">
        <f t="shared" ref="I139:I149" si="7">ROUND(E139*G139*(1+H139),0)</f>
        <v>19260</v>
      </c>
      <c r="J139" s="33" t="s">
        <v>260</v>
      </c>
      <c r="K139" s="1"/>
      <c r="L139" s="1"/>
      <c r="M139" s="1"/>
      <c r="N139" s="1"/>
      <c r="O139" s="1"/>
      <c r="P139" s="1"/>
    </row>
    <row r="140" spans="1:16" ht="22" customHeight="1">
      <c r="A140" s="1"/>
      <c r="B140" s="1"/>
      <c r="C140" s="1" t="s">
        <v>261</v>
      </c>
      <c r="D140" s="1" t="s">
        <v>262</v>
      </c>
      <c r="E140" s="23">
        <f>'Plan and Rates'!F7</f>
        <v>20</v>
      </c>
      <c r="F140" s="22" t="s">
        <v>232</v>
      </c>
      <c r="G140" s="9">
        <v>800</v>
      </c>
      <c r="H140" s="28">
        <f>'Plan and Rates'!F21</f>
        <v>7.0000000000000007E-2</v>
      </c>
      <c r="I140" s="10">
        <f t="shared" si="7"/>
        <v>17120</v>
      </c>
      <c r="J140" s="33" t="s">
        <v>263</v>
      </c>
      <c r="K140" s="1"/>
      <c r="L140" s="1"/>
      <c r="M140" s="1"/>
      <c r="N140" s="1"/>
      <c r="O140" s="1"/>
      <c r="P140" s="1"/>
    </row>
    <row r="141" spans="1:16" ht="22" customHeight="1">
      <c r="A141" s="1"/>
      <c r="B141" s="1"/>
      <c r="C141" s="1" t="s">
        <v>264</v>
      </c>
      <c r="D141" s="1" t="s">
        <v>265</v>
      </c>
      <c r="E141" s="23">
        <f>'Plan and Rates'!F7</f>
        <v>20</v>
      </c>
      <c r="F141" s="22" t="s">
        <v>232</v>
      </c>
      <c r="G141" s="9">
        <v>300</v>
      </c>
      <c r="H141" s="28">
        <f>'Plan and Rates'!F21</f>
        <v>7.0000000000000007E-2</v>
      </c>
      <c r="I141" s="10">
        <f t="shared" si="7"/>
        <v>6420</v>
      </c>
      <c r="J141" s="33" t="s">
        <v>266</v>
      </c>
      <c r="K141" s="1"/>
      <c r="L141" s="1"/>
      <c r="M141" s="1"/>
      <c r="N141" s="1"/>
      <c r="O141" s="1"/>
      <c r="P141" s="1"/>
    </row>
    <row r="142" spans="1:16" ht="22" customHeight="1">
      <c r="A142" s="1"/>
      <c r="B142" s="1"/>
      <c r="C142" s="1" t="s">
        <v>267</v>
      </c>
      <c r="D142" s="1" t="s">
        <v>268</v>
      </c>
      <c r="E142" s="21">
        <v>1</v>
      </c>
      <c r="F142" s="22" t="s">
        <v>148</v>
      </c>
      <c r="G142" s="9">
        <v>3500</v>
      </c>
      <c r="H142" s="28">
        <f>'Plan and Rates'!F21</f>
        <v>7.0000000000000007E-2</v>
      </c>
      <c r="I142" s="10">
        <f t="shared" si="7"/>
        <v>3745</v>
      </c>
      <c r="J142" s="33" t="s">
        <v>269</v>
      </c>
      <c r="K142" s="1"/>
      <c r="L142" s="1"/>
      <c r="M142" s="1"/>
      <c r="N142" s="1"/>
      <c r="O142" s="1"/>
      <c r="P142" s="1"/>
    </row>
    <row r="143" spans="1:16" ht="22" customHeight="1">
      <c r="A143" s="1"/>
      <c r="B143" s="1"/>
      <c r="C143" s="1" t="s">
        <v>270</v>
      </c>
      <c r="D143" s="1" t="s">
        <v>271</v>
      </c>
      <c r="E143" s="23">
        <f>'Plan and Rates'!F27</f>
        <v>30</v>
      </c>
      <c r="F143" s="22" t="s">
        <v>272</v>
      </c>
      <c r="G143" s="9">
        <v>800</v>
      </c>
      <c r="H143" s="28">
        <f>'Plan and Rates'!F21</f>
        <v>7.0000000000000007E-2</v>
      </c>
      <c r="I143" s="10">
        <f t="shared" si="7"/>
        <v>25680</v>
      </c>
      <c r="J143" s="33" t="s">
        <v>273</v>
      </c>
      <c r="K143" s="1"/>
      <c r="L143" s="1"/>
      <c r="M143" s="1"/>
      <c r="N143" s="1"/>
      <c r="O143" s="1"/>
      <c r="P143" s="1"/>
    </row>
    <row r="144" spans="1:16" ht="22" customHeight="1">
      <c r="A144" s="1"/>
      <c r="B144" s="1"/>
      <c r="C144" s="1" t="s">
        <v>274</v>
      </c>
      <c r="D144" s="1" t="s">
        <v>275</v>
      </c>
      <c r="E144" s="21">
        <v>1</v>
      </c>
      <c r="F144" s="22" t="s">
        <v>148</v>
      </c>
      <c r="G144" s="9">
        <v>14000</v>
      </c>
      <c r="H144" s="11">
        <v>0</v>
      </c>
      <c r="I144" s="10">
        <f t="shared" si="7"/>
        <v>14000</v>
      </c>
      <c r="J144" s="33" t="s">
        <v>276</v>
      </c>
      <c r="K144" s="1"/>
      <c r="L144" s="1"/>
      <c r="M144" s="1"/>
      <c r="N144" s="1"/>
      <c r="O144" s="1"/>
      <c r="P144" s="1"/>
    </row>
    <row r="145" spans="1:16" ht="32" customHeight="1">
      <c r="A145" s="1"/>
      <c r="B145" s="1"/>
      <c r="C145" s="1" t="s">
        <v>277</v>
      </c>
      <c r="D145" s="1" t="s">
        <v>278</v>
      </c>
      <c r="E145" s="21">
        <v>1</v>
      </c>
      <c r="F145" s="22" t="s">
        <v>148</v>
      </c>
      <c r="G145" s="26">
        <f>'Plan and Rates'!F45*'Plan and Rates'!F47</f>
        <v>52800</v>
      </c>
      <c r="H145" s="11">
        <v>0</v>
      </c>
      <c r="I145" s="10">
        <f t="shared" si="7"/>
        <v>52800</v>
      </c>
      <c r="J145" s="33" t="s">
        <v>279</v>
      </c>
      <c r="K145" s="1"/>
      <c r="L145" s="1"/>
      <c r="M145" s="1"/>
      <c r="N145" s="1"/>
      <c r="O145" s="1"/>
      <c r="P145" s="1"/>
    </row>
    <row r="146" spans="1:16" ht="32" customHeight="1">
      <c r="A146" s="1"/>
      <c r="B146" s="1"/>
      <c r="C146" s="1" t="s">
        <v>280</v>
      </c>
      <c r="D146" s="1" t="s">
        <v>281</v>
      </c>
      <c r="E146" s="21">
        <v>1</v>
      </c>
      <c r="F146" s="22" t="s">
        <v>148</v>
      </c>
      <c r="G146" s="9">
        <v>45000</v>
      </c>
      <c r="H146" s="28">
        <f>'Plan and Rates'!F21</f>
        <v>7.0000000000000007E-2</v>
      </c>
      <c r="I146" s="10">
        <f t="shared" si="7"/>
        <v>48150</v>
      </c>
      <c r="J146" s="33" t="s">
        <v>282</v>
      </c>
      <c r="K146" s="1"/>
      <c r="L146" s="1"/>
      <c r="M146" s="1"/>
      <c r="N146" s="1"/>
      <c r="O146" s="1"/>
      <c r="P146" s="1"/>
    </row>
    <row r="147" spans="1:16" ht="22" customHeight="1">
      <c r="A147" s="1"/>
      <c r="B147" s="1"/>
      <c r="C147" s="1" t="s">
        <v>283</v>
      </c>
      <c r="D147" s="1" t="s">
        <v>284</v>
      </c>
      <c r="E147" s="21">
        <v>1</v>
      </c>
      <c r="F147" s="22" t="s">
        <v>148</v>
      </c>
      <c r="G147" s="26">
        <f>SUMIFS(Props!M7:M59,Props!C7:C59,1)</f>
        <v>27380</v>
      </c>
      <c r="H147" s="28">
        <f>'Plan and Rates'!F21</f>
        <v>7.0000000000000007E-2</v>
      </c>
      <c r="I147" s="10">
        <f t="shared" si="7"/>
        <v>29297</v>
      </c>
      <c r="J147" s="33" t="s">
        <v>285</v>
      </c>
      <c r="K147" s="1"/>
      <c r="L147" s="1"/>
      <c r="M147" s="1"/>
      <c r="N147" s="1"/>
      <c r="O147" s="1"/>
      <c r="P147" s="1"/>
    </row>
    <row r="148" spans="1:16" ht="32" customHeight="1">
      <c r="A148" s="1"/>
      <c r="B148" s="1"/>
      <c r="C148" s="1" t="s">
        <v>286</v>
      </c>
      <c r="D148" s="1" t="s">
        <v>287</v>
      </c>
      <c r="E148" s="23">
        <f>'Plan and Rates'!F34</f>
        <v>145</v>
      </c>
      <c r="F148" s="22" t="s">
        <v>288</v>
      </c>
      <c r="G148" s="9">
        <v>140</v>
      </c>
      <c r="H148" s="28">
        <f>'Plan and Rates'!F21</f>
        <v>7.0000000000000007E-2</v>
      </c>
      <c r="I148" s="10">
        <f t="shared" si="7"/>
        <v>21721</v>
      </c>
      <c r="J148" s="33" t="s">
        <v>289</v>
      </c>
      <c r="K148" s="1"/>
      <c r="L148" s="1"/>
      <c r="M148" s="1"/>
      <c r="N148" s="1"/>
      <c r="O148" s="1"/>
      <c r="P148" s="1"/>
    </row>
    <row r="149" spans="1:16" ht="22" customHeight="1">
      <c r="A149" s="1"/>
      <c r="B149" s="1"/>
      <c r="C149" s="1" t="s">
        <v>290</v>
      </c>
      <c r="D149" s="1" t="s">
        <v>291</v>
      </c>
      <c r="E149" s="21">
        <v>1</v>
      </c>
      <c r="F149" s="22" t="s">
        <v>148</v>
      </c>
      <c r="G149" s="9">
        <v>6500</v>
      </c>
      <c r="H149" s="28">
        <f>'Plan and Rates'!F21</f>
        <v>7.0000000000000007E-2</v>
      </c>
      <c r="I149" s="10">
        <f t="shared" si="7"/>
        <v>6955</v>
      </c>
      <c r="J149" s="33" t="s">
        <v>292</v>
      </c>
      <c r="K149" s="1"/>
      <c r="L149" s="1"/>
      <c r="M149" s="1"/>
      <c r="N149" s="1"/>
      <c r="O149" s="1"/>
      <c r="P149" s="1"/>
    </row>
    <row r="150" spans="1:16" ht="25" customHeight="1">
      <c r="A150" s="1"/>
      <c r="B150" s="1"/>
      <c r="C150" s="4" t="s">
        <v>293</v>
      </c>
      <c r="D150" s="4"/>
      <c r="E150" s="20"/>
      <c r="F150" s="20"/>
      <c r="G150" s="25"/>
      <c r="H150" s="27"/>
      <c r="I150" s="25"/>
      <c r="J150" s="31"/>
      <c r="K150" s="1"/>
      <c r="L150" s="1"/>
      <c r="M150" s="1"/>
      <c r="N150" s="1"/>
      <c r="O150" s="1"/>
      <c r="P150" s="1"/>
    </row>
    <row r="151" spans="1:16" ht="22" customHeight="1">
      <c r="A151" s="1"/>
      <c r="B151" s="1"/>
      <c r="C151" s="1" t="s">
        <v>294</v>
      </c>
      <c r="D151" s="1" t="s">
        <v>295</v>
      </c>
      <c r="E151" s="23">
        <f>'Plan and Rates'!F28</f>
        <v>34</v>
      </c>
      <c r="F151" s="22" t="s">
        <v>296</v>
      </c>
      <c r="G151" s="9">
        <v>600</v>
      </c>
      <c r="H151" s="28">
        <f>'Plan and Rates'!F21</f>
        <v>7.0000000000000007E-2</v>
      </c>
      <c r="I151" s="10">
        <f t="shared" ref="I151:I159" si="8">ROUND(E151*G151*(1+H151),0)</f>
        <v>21828</v>
      </c>
      <c r="J151" s="33" t="s">
        <v>297</v>
      </c>
      <c r="K151" s="1"/>
      <c r="L151" s="1"/>
      <c r="M151" s="1"/>
      <c r="N151" s="1"/>
      <c r="O151" s="1"/>
      <c r="P151" s="1"/>
    </row>
    <row r="152" spans="1:16" ht="22" customHeight="1">
      <c r="A152" s="1"/>
      <c r="B152" s="1"/>
      <c r="C152" s="1" t="s">
        <v>298</v>
      </c>
      <c r="D152" s="1" t="s">
        <v>299</v>
      </c>
      <c r="E152" s="23">
        <f>'Plan and Rates'!F7</f>
        <v>20</v>
      </c>
      <c r="F152" s="22" t="s">
        <v>232</v>
      </c>
      <c r="G152" s="9">
        <v>650</v>
      </c>
      <c r="H152" s="28">
        <f>'Plan and Rates'!F21</f>
        <v>7.0000000000000007E-2</v>
      </c>
      <c r="I152" s="10">
        <f t="shared" si="8"/>
        <v>13910</v>
      </c>
      <c r="J152" s="33" t="s">
        <v>300</v>
      </c>
      <c r="K152" s="1"/>
      <c r="L152" s="1"/>
      <c r="M152" s="1"/>
      <c r="N152" s="1"/>
      <c r="O152" s="1"/>
      <c r="P152" s="1"/>
    </row>
    <row r="153" spans="1:16" ht="22" customHeight="1">
      <c r="A153" s="1"/>
      <c r="B153" s="1"/>
      <c r="C153" s="1" t="s">
        <v>301</v>
      </c>
      <c r="D153" s="1" t="s">
        <v>302</v>
      </c>
      <c r="E153" s="23">
        <f>'Plan and Rates'!F29</f>
        <v>110</v>
      </c>
      <c r="F153" s="22" t="s">
        <v>303</v>
      </c>
      <c r="G153" s="9">
        <v>160</v>
      </c>
      <c r="H153" s="28">
        <f>'Plan and Rates'!F21</f>
        <v>7.0000000000000007E-2</v>
      </c>
      <c r="I153" s="10">
        <f t="shared" si="8"/>
        <v>18832</v>
      </c>
      <c r="J153" s="33" t="s">
        <v>304</v>
      </c>
      <c r="K153" s="1"/>
      <c r="L153" s="1"/>
      <c r="M153" s="1"/>
      <c r="N153" s="1"/>
      <c r="O153" s="1"/>
      <c r="P153" s="1"/>
    </row>
    <row r="154" spans="1:16" ht="22" customHeight="1">
      <c r="A154" s="1"/>
      <c r="B154" s="1"/>
      <c r="C154" s="1" t="s">
        <v>305</v>
      </c>
      <c r="D154" s="1" t="s">
        <v>306</v>
      </c>
      <c r="E154" s="21">
        <v>1</v>
      </c>
      <c r="F154" s="22" t="s">
        <v>148</v>
      </c>
      <c r="G154" s="9">
        <v>7000</v>
      </c>
      <c r="H154" s="11">
        <v>0</v>
      </c>
      <c r="I154" s="10">
        <f t="shared" si="8"/>
        <v>7000</v>
      </c>
      <c r="J154" s="33" t="s">
        <v>307</v>
      </c>
      <c r="K154" s="1"/>
      <c r="L154" s="1"/>
      <c r="M154" s="1"/>
      <c r="N154" s="1"/>
      <c r="O154" s="1"/>
      <c r="P154" s="1"/>
    </row>
    <row r="155" spans="1:16" ht="22" customHeight="1">
      <c r="A155" s="1"/>
      <c r="B155" s="1"/>
      <c r="C155" s="1" t="s">
        <v>308</v>
      </c>
      <c r="D155" s="1" t="s">
        <v>309</v>
      </c>
      <c r="E155" s="23">
        <f>'Plan and Rates'!F7*(28+1+'Plan and Rates'!F35)+'Plan and Rates'!F10+'Plan and Rates'!F12+'Plan and Rates'!F13+'Plan and Rates'!F14*2+'Plan and Rates'!F15+8</f>
        <v>1234</v>
      </c>
      <c r="F155" s="22" t="s">
        <v>165</v>
      </c>
      <c r="G155" s="9">
        <v>42</v>
      </c>
      <c r="H155" s="28">
        <f>'Plan and Rates'!F21</f>
        <v>7.0000000000000007E-2</v>
      </c>
      <c r="I155" s="10">
        <f t="shared" si="8"/>
        <v>55456</v>
      </c>
      <c r="J155" s="33" t="s">
        <v>310</v>
      </c>
      <c r="K155" s="1"/>
      <c r="L155" s="1"/>
      <c r="M155" s="1"/>
      <c r="N155" s="1"/>
      <c r="O155" s="1"/>
      <c r="P155" s="1"/>
    </row>
    <row r="156" spans="1:16" ht="22" customHeight="1">
      <c r="A156" s="1"/>
      <c r="B156" s="1"/>
      <c r="C156" s="1" t="s">
        <v>311</v>
      </c>
      <c r="D156" s="1" t="s">
        <v>312</v>
      </c>
      <c r="E156" s="23">
        <f>('Plan and Rates'!F8+'Plan and Rates'!F9)*10</f>
        <v>150</v>
      </c>
      <c r="F156" s="22" t="s">
        <v>165</v>
      </c>
      <c r="G156" s="9">
        <v>32</v>
      </c>
      <c r="H156" s="28">
        <f>'Plan and Rates'!F21</f>
        <v>7.0000000000000007E-2</v>
      </c>
      <c r="I156" s="10">
        <f t="shared" si="8"/>
        <v>5136</v>
      </c>
      <c r="J156" s="33" t="s">
        <v>313</v>
      </c>
      <c r="K156" s="1"/>
      <c r="L156" s="1"/>
      <c r="M156" s="1"/>
      <c r="N156" s="1"/>
      <c r="O156" s="1"/>
      <c r="P156" s="1"/>
    </row>
    <row r="157" spans="1:16" ht="22" customHeight="1">
      <c r="A157" s="1"/>
      <c r="B157" s="1"/>
      <c r="C157" s="1" t="s">
        <v>314</v>
      </c>
      <c r="D157" s="1" t="s">
        <v>315</v>
      </c>
      <c r="E157" s="35">
        <f>'Plan and Rates'!F29*0.35</f>
        <v>38.5</v>
      </c>
      <c r="F157" s="22" t="s">
        <v>176</v>
      </c>
      <c r="G157" s="9">
        <v>65</v>
      </c>
      <c r="H157" s="11">
        <v>0</v>
      </c>
      <c r="I157" s="10">
        <f t="shared" si="8"/>
        <v>2503</v>
      </c>
      <c r="J157" s="33" t="s">
        <v>316</v>
      </c>
      <c r="K157" s="1"/>
      <c r="L157" s="1"/>
      <c r="M157" s="1"/>
      <c r="N157" s="1"/>
      <c r="O157" s="1"/>
      <c r="P157" s="1"/>
    </row>
    <row r="158" spans="1:16" ht="32" customHeight="1">
      <c r="A158" s="1"/>
      <c r="B158" s="1"/>
      <c r="C158" s="1" t="s">
        <v>317</v>
      </c>
      <c r="D158" s="1" t="s">
        <v>318</v>
      </c>
      <c r="E158" s="21">
        <v>1</v>
      </c>
      <c r="F158" s="22" t="s">
        <v>319</v>
      </c>
      <c r="G158" s="9">
        <v>65000</v>
      </c>
      <c r="H158" s="11">
        <v>0</v>
      </c>
      <c r="I158" s="10">
        <f t="shared" si="8"/>
        <v>65000</v>
      </c>
      <c r="J158" s="33" t="s">
        <v>320</v>
      </c>
      <c r="K158" s="1"/>
      <c r="L158" s="1"/>
      <c r="M158" s="1"/>
      <c r="N158" s="1"/>
      <c r="O158" s="1"/>
      <c r="P158" s="1"/>
    </row>
    <row r="159" spans="1:16" ht="22" customHeight="1">
      <c r="A159" s="1"/>
      <c r="B159" s="1"/>
      <c r="C159" s="1" t="s">
        <v>321</v>
      </c>
      <c r="D159" s="1" t="s">
        <v>322</v>
      </c>
      <c r="E159" s="21">
        <v>2</v>
      </c>
      <c r="F159" s="22" t="s">
        <v>323</v>
      </c>
      <c r="G159" s="9">
        <v>6500</v>
      </c>
      <c r="H159" s="11">
        <v>0</v>
      </c>
      <c r="I159" s="10">
        <f t="shared" si="8"/>
        <v>13000</v>
      </c>
      <c r="J159" s="33" t="s">
        <v>324</v>
      </c>
      <c r="K159" s="1"/>
      <c r="L159" s="1"/>
      <c r="M159" s="1"/>
      <c r="N159" s="1"/>
      <c r="O159" s="1"/>
      <c r="P159" s="1"/>
    </row>
    <row r="160" spans="1:16" ht="25" customHeight="1">
      <c r="A160" s="1"/>
      <c r="B160" s="1"/>
      <c r="C160" s="4" t="s">
        <v>325</v>
      </c>
      <c r="D160" s="4"/>
      <c r="E160" s="20"/>
      <c r="F160" s="20"/>
      <c r="G160" s="25"/>
      <c r="H160" s="27"/>
      <c r="I160" s="25"/>
      <c r="J160" s="31"/>
      <c r="K160" s="1"/>
      <c r="L160" s="1"/>
      <c r="M160" s="1"/>
      <c r="N160" s="1"/>
      <c r="O160" s="1"/>
      <c r="P160" s="1"/>
    </row>
    <row r="161" spans="1:16" ht="22" customHeight="1">
      <c r="A161" s="1"/>
      <c r="B161" s="1"/>
      <c r="C161" s="1" t="s">
        <v>326</v>
      </c>
      <c r="D161" s="1" t="s">
        <v>327</v>
      </c>
      <c r="E161" s="21">
        <v>35</v>
      </c>
      <c r="F161" s="22" t="s">
        <v>232</v>
      </c>
      <c r="G161" s="9">
        <v>450</v>
      </c>
      <c r="H161" s="28">
        <f>'Plan and Rates'!F20</f>
        <v>0.3</v>
      </c>
      <c r="I161" s="10">
        <f t="shared" ref="I161:I172" si="9">ROUND(E161*G161*(1+H161),0)</f>
        <v>20475</v>
      </c>
      <c r="J161" s="33" t="s">
        <v>328</v>
      </c>
      <c r="K161" s="1"/>
      <c r="L161" s="1"/>
      <c r="M161" s="1"/>
      <c r="N161" s="1"/>
      <c r="O161" s="1"/>
      <c r="P161" s="1"/>
    </row>
    <row r="162" spans="1:16" ht="22" customHeight="1">
      <c r="A162" s="1"/>
      <c r="B162" s="1"/>
      <c r="C162" s="1" t="s">
        <v>329</v>
      </c>
      <c r="D162" s="1" t="s">
        <v>330</v>
      </c>
      <c r="E162" s="21">
        <v>15</v>
      </c>
      <c r="F162" s="22" t="s">
        <v>232</v>
      </c>
      <c r="G162" s="9">
        <v>300</v>
      </c>
      <c r="H162" s="28">
        <f>'Plan and Rates'!F20</f>
        <v>0.3</v>
      </c>
      <c r="I162" s="10">
        <f t="shared" si="9"/>
        <v>5850</v>
      </c>
      <c r="J162" s="33" t="s">
        <v>331</v>
      </c>
      <c r="K162" s="1"/>
      <c r="L162" s="1"/>
      <c r="M162" s="1"/>
      <c r="N162" s="1"/>
      <c r="O162" s="1"/>
      <c r="P162" s="1"/>
    </row>
    <row r="163" spans="1:16" ht="22" customHeight="1">
      <c r="A163" s="1"/>
      <c r="B163" s="1"/>
      <c r="C163" s="1" t="s">
        <v>332</v>
      </c>
      <c r="D163" s="1" t="s">
        <v>333</v>
      </c>
      <c r="E163" s="21">
        <v>1</v>
      </c>
      <c r="F163" s="22" t="s">
        <v>148</v>
      </c>
      <c r="G163" s="9">
        <v>14000</v>
      </c>
      <c r="H163" s="11">
        <v>0</v>
      </c>
      <c r="I163" s="10">
        <f t="shared" si="9"/>
        <v>14000</v>
      </c>
      <c r="J163" s="33" t="s">
        <v>334</v>
      </c>
      <c r="K163" s="1"/>
      <c r="L163" s="1"/>
      <c r="M163" s="1"/>
      <c r="N163" s="1"/>
      <c r="O163" s="1"/>
      <c r="P163" s="1"/>
    </row>
    <row r="164" spans="1:16" ht="22" customHeight="1">
      <c r="A164" s="1"/>
      <c r="B164" s="1"/>
      <c r="C164" s="1" t="s">
        <v>335</v>
      </c>
      <c r="D164" s="1" t="s">
        <v>336</v>
      </c>
      <c r="E164" s="21">
        <v>1</v>
      </c>
      <c r="F164" s="22" t="s">
        <v>148</v>
      </c>
      <c r="G164" s="9">
        <v>4000</v>
      </c>
      <c r="H164" s="11">
        <v>0</v>
      </c>
      <c r="I164" s="10">
        <f t="shared" si="9"/>
        <v>4000</v>
      </c>
      <c r="J164" s="33" t="s">
        <v>337</v>
      </c>
      <c r="K164" s="1"/>
      <c r="L164" s="1"/>
      <c r="M164" s="1"/>
      <c r="N164" s="1"/>
      <c r="O164" s="1"/>
      <c r="P164" s="1"/>
    </row>
    <row r="165" spans="1:16" ht="22" customHeight="1">
      <c r="A165" s="1"/>
      <c r="B165" s="1"/>
      <c r="C165" s="1" t="s">
        <v>338</v>
      </c>
      <c r="D165" s="1" t="s">
        <v>339</v>
      </c>
      <c r="E165" s="21">
        <v>1</v>
      </c>
      <c r="F165" s="22" t="s">
        <v>148</v>
      </c>
      <c r="G165" s="9">
        <v>11000</v>
      </c>
      <c r="H165" s="11">
        <v>0</v>
      </c>
      <c r="I165" s="10">
        <f t="shared" si="9"/>
        <v>11000</v>
      </c>
      <c r="J165" s="33" t="s">
        <v>340</v>
      </c>
      <c r="K165" s="1"/>
      <c r="L165" s="1"/>
      <c r="M165" s="1"/>
      <c r="N165" s="1"/>
      <c r="O165" s="1"/>
      <c r="P165" s="1"/>
    </row>
    <row r="166" spans="1:16" ht="22" customHeight="1">
      <c r="A166" s="1"/>
      <c r="B166" s="1"/>
      <c r="C166" s="1" t="s">
        <v>341</v>
      </c>
      <c r="D166" s="1" t="s">
        <v>342</v>
      </c>
      <c r="E166" s="21">
        <v>1</v>
      </c>
      <c r="F166" s="22" t="s">
        <v>148</v>
      </c>
      <c r="G166" s="9">
        <v>9000</v>
      </c>
      <c r="H166" s="11">
        <v>0</v>
      </c>
      <c r="I166" s="10">
        <f t="shared" si="9"/>
        <v>9000</v>
      </c>
      <c r="J166" s="33" t="s">
        <v>343</v>
      </c>
      <c r="K166" s="1"/>
      <c r="L166" s="1"/>
      <c r="M166" s="1"/>
      <c r="N166" s="1"/>
      <c r="O166" s="1"/>
      <c r="P166" s="1"/>
    </row>
    <row r="167" spans="1:16" ht="22" customHeight="1">
      <c r="A167" s="1"/>
      <c r="B167" s="1"/>
      <c r="C167" s="1" t="s">
        <v>344</v>
      </c>
      <c r="D167" s="1" t="s">
        <v>345</v>
      </c>
      <c r="E167" s="23">
        <f>'Plan and Rates'!F32</f>
        <v>45</v>
      </c>
      <c r="F167" s="22" t="s">
        <v>346</v>
      </c>
      <c r="G167" s="26">
        <f>'Plan and Rates'!F33</f>
        <v>900</v>
      </c>
      <c r="H167" s="11">
        <v>0</v>
      </c>
      <c r="I167" s="10">
        <f t="shared" si="9"/>
        <v>40500</v>
      </c>
      <c r="J167" s="33" t="s">
        <v>347</v>
      </c>
      <c r="K167" s="1"/>
      <c r="L167" s="1"/>
      <c r="M167" s="1"/>
      <c r="N167" s="1"/>
      <c r="O167" s="1"/>
      <c r="P167" s="1"/>
    </row>
    <row r="168" spans="1:16" ht="32" customHeight="1">
      <c r="A168" s="1"/>
      <c r="B168" s="1"/>
      <c r="C168" s="1" t="s">
        <v>348</v>
      </c>
      <c r="D168" s="1" t="s">
        <v>349</v>
      </c>
      <c r="E168" s="23">
        <f>'Plan and Rates'!F30</f>
        <v>150</v>
      </c>
      <c r="F168" s="22" t="s">
        <v>350</v>
      </c>
      <c r="G168" s="26">
        <f>'Plan and Rates'!F31</f>
        <v>175</v>
      </c>
      <c r="H168" s="11">
        <v>0</v>
      </c>
      <c r="I168" s="10">
        <f t="shared" si="9"/>
        <v>26250</v>
      </c>
      <c r="J168" s="33" t="s">
        <v>351</v>
      </c>
      <c r="K168" s="1"/>
      <c r="L168" s="1"/>
      <c r="M168" s="1"/>
      <c r="N168" s="1"/>
      <c r="O168" s="1"/>
      <c r="P168" s="1"/>
    </row>
    <row r="169" spans="1:16" ht="32" customHeight="1">
      <c r="A169" s="1"/>
      <c r="B169" s="1"/>
      <c r="C169" s="1" t="s">
        <v>352</v>
      </c>
      <c r="D169" s="1" t="s">
        <v>353</v>
      </c>
      <c r="E169" s="21">
        <v>1</v>
      </c>
      <c r="F169" s="22" t="s">
        <v>148</v>
      </c>
      <c r="G169" s="9">
        <v>6500</v>
      </c>
      <c r="H169" s="11">
        <v>0</v>
      </c>
      <c r="I169" s="10">
        <f t="shared" si="9"/>
        <v>6500</v>
      </c>
      <c r="J169" s="33" t="s">
        <v>354</v>
      </c>
      <c r="K169" s="1"/>
      <c r="L169" s="1"/>
      <c r="M169" s="1"/>
      <c r="N169" s="1"/>
      <c r="O169" s="1"/>
      <c r="P169" s="1"/>
    </row>
    <row r="170" spans="1:16" ht="22" customHeight="1">
      <c r="A170" s="1"/>
      <c r="B170" s="1"/>
      <c r="C170" s="1" t="s">
        <v>355</v>
      </c>
      <c r="D170" s="1" t="s">
        <v>356</v>
      </c>
      <c r="E170" s="21">
        <v>1</v>
      </c>
      <c r="F170" s="22" t="s">
        <v>148</v>
      </c>
      <c r="G170" s="9">
        <v>5000</v>
      </c>
      <c r="H170" s="11">
        <v>0</v>
      </c>
      <c r="I170" s="10">
        <f t="shared" si="9"/>
        <v>5000</v>
      </c>
      <c r="J170" s="33" t="s">
        <v>357</v>
      </c>
      <c r="K170" s="1"/>
      <c r="L170" s="1"/>
      <c r="M170" s="1"/>
      <c r="N170" s="1"/>
      <c r="O170" s="1"/>
      <c r="P170" s="1"/>
    </row>
    <row r="171" spans="1:16" ht="22" customHeight="1">
      <c r="A171" s="1"/>
      <c r="B171" s="1"/>
      <c r="C171" s="1" t="s">
        <v>358</v>
      </c>
      <c r="D171" s="1" t="s">
        <v>359</v>
      </c>
      <c r="E171" s="21">
        <v>1</v>
      </c>
      <c r="F171" s="22" t="s">
        <v>148</v>
      </c>
      <c r="G171" s="9">
        <v>11000</v>
      </c>
      <c r="H171" s="11">
        <v>0</v>
      </c>
      <c r="I171" s="10">
        <f t="shared" si="9"/>
        <v>11000</v>
      </c>
      <c r="J171" s="33" t="s">
        <v>360</v>
      </c>
      <c r="K171" s="1"/>
      <c r="L171" s="1"/>
      <c r="M171" s="1"/>
      <c r="N171" s="1"/>
      <c r="O171" s="1"/>
      <c r="P171" s="1"/>
    </row>
    <row r="172" spans="1:16" ht="22" customHeight="1">
      <c r="A172" s="1"/>
      <c r="B172" s="1"/>
      <c r="C172" s="1" t="s">
        <v>361</v>
      </c>
      <c r="D172" s="1" t="s">
        <v>362</v>
      </c>
      <c r="E172" s="21">
        <v>1</v>
      </c>
      <c r="F172" s="22" t="s">
        <v>148</v>
      </c>
      <c r="G172" s="9">
        <v>3500</v>
      </c>
      <c r="H172" s="11">
        <v>0</v>
      </c>
      <c r="I172" s="10">
        <f t="shared" si="9"/>
        <v>3500</v>
      </c>
      <c r="J172" s="33" t="s">
        <v>363</v>
      </c>
      <c r="K172" s="1"/>
      <c r="L172" s="1"/>
      <c r="M172" s="1"/>
      <c r="N172" s="1"/>
      <c r="O172" s="1"/>
      <c r="P172" s="1"/>
    </row>
    <row r="173" spans="1:16" ht="22" customHeight="1">
      <c r="A173" s="1"/>
      <c r="B173" s="1"/>
      <c r="C173" s="16"/>
      <c r="D173" s="16" t="s">
        <v>364</v>
      </c>
      <c r="E173" s="24"/>
      <c r="F173" s="24"/>
      <c r="G173" s="19"/>
      <c r="H173" s="29"/>
      <c r="I173" s="19">
        <f>I97+I98+I99+I100+I101+I103+I104+I105+I106+I107+I108+I109+I111+I112+I113+I114+I115+I116+I117+I118+I119+I120+I121+I122+I123+I124+I125+I126+I127+I128+I129+I130+I131+I132+I133+I134+I135+I136+I137+I139+I140+I141+I142+I143+I144+I145+I146+I147+I148+I149+I151+I152+I153+I154+I155+I156+I157+I158+I159+I161+I162+I163+I164+I165+I166+I167+I168+I169+I170+I171+I172</f>
        <v>1393323</v>
      </c>
      <c r="J173" s="32"/>
      <c r="K173" s="1"/>
      <c r="L173" s="1"/>
      <c r="M173" s="1"/>
      <c r="N173" s="1"/>
      <c r="O173" s="1"/>
      <c r="P173" s="1"/>
    </row>
    <row r="174" spans="1:16" ht="22" customHeight="1">
      <c r="A174" s="1"/>
      <c r="B174" s="1"/>
      <c r="C174" s="16"/>
      <c r="D174" s="16" t="s">
        <v>62</v>
      </c>
      <c r="E174" s="24"/>
      <c r="F174" s="24"/>
      <c r="G174" s="19"/>
      <c r="H174" s="29"/>
      <c r="I174" s="30">
        <f>ROUND(I173*'Plan and Rates'!F24,0)</f>
        <v>34833</v>
      </c>
      <c r="J174" s="32" t="s">
        <v>365</v>
      </c>
      <c r="K174" s="1"/>
      <c r="L174" s="1"/>
      <c r="M174" s="1"/>
      <c r="N174" s="1"/>
      <c r="O174" s="1"/>
      <c r="P174" s="1"/>
    </row>
    <row r="175" spans="1:16" ht="22" customHeight="1">
      <c r="A175" s="1"/>
      <c r="B175" s="1"/>
      <c r="C175" s="16"/>
      <c r="D175" s="16" t="s">
        <v>366</v>
      </c>
      <c r="E175" s="24"/>
      <c r="F175" s="24"/>
      <c r="G175" s="19"/>
      <c r="H175" s="29"/>
      <c r="I175" s="30">
        <f>ROUND(I173*'Plan and Rates'!F23,0)</f>
        <v>55733</v>
      </c>
      <c r="J175" s="32" t="s">
        <v>367</v>
      </c>
      <c r="K175" s="1"/>
      <c r="L175" s="1"/>
      <c r="M175" s="1"/>
      <c r="N175" s="1"/>
      <c r="O175" s="1"/>
      <c r="P175" s="1"/>
    </row>
    <row r="176" spans="1:16" ht="22" customHeight="1">
      <c r="A176" s="1"/>
      <c r="B176" s="1"/>
      <c r="C176" s="16"/>
      <c r="D176" s="16" t="s">
        <v>63</v>
      </c>
      <c r="E176" s="24"/>
      <c r="F176" s="24"/>
      <c r="G176" s="19"/>
      <c r="H176" s="29"/>
      <c r="I176" s="30">
        <f>ROUND(I173*'Plan and Rates'!F25,0)</f>
        <v>0</v>
      </c>
      <c r="J176" s="32" t="s">
        <v>368</v>
      </c>
      <c r="K176" s="1"/>
      <c r="L176" s="1"/>
      <c r="M176" s="1"/>
      <c r="N176" s="1"/>
      <c r="O176" s="1"/>
      <c r="P176" s="1"/>
    </row>
    <row r="177" spans="1:16" ht="22" customHeight="1">
      <c r="A177" s="1"/>
      <c r="B177" s="1"/>
      <c r="C177" s="16"/>
      <c r="D177" s="16" t="s">
        <v>60</v>
      </c>
      <c r="E177" s="24"/>
      <c r="F177" s="24"/>
      <c r="G177" s="19"/>
      <c r="H177" s="29"/>
      <c r="I177" s="30">
        <f>ROUND(SUM(I173:I176)*'Plan and Rates'!F22,0)</f>
        <v>259681</v>
      </c>
      <c r="J177" s="32" t="s">
        <v>369</v>
      </c>
      <c r="K177" s="1"/>
      <c r="L177" s="1"/>
      <c r="M177" s="1"/>
      <c r="N177" s="1"/>
      <c r="O177" s="1"/>
      <c r="P177" s="1"/>
    </row>
    <row r="178" spans="1:16" ht="30" customHeight="1">
      <c r="A178" s="1"/>
      <c r="B178" s="1"/>
      <c r="C178" s="4"/>
      <c r="D178" s="4" t="s">
        <v>370</v>
      </c>
      <c r="E178" s="20"/>
      <c r="F178" s="20"/>
      <c r="G178" s="25"/>
      <c r="H178" s="27"/>
      <c r="I178" s="25">
        <f>SUM(I173:I177)</f>
        <v>1743570</v>
      </c>
      <c r="J178" s="31" t="s">
        <v>371</v>
      </c>
      <c r="K178" s="1"/>
      <c r="L178" s="1"/>
      <c r="M178" s="1"/>
      <c r="N178" s="1"/>
      <c r="O178" s="1"/>
      <c r="P178" s="1"/>
    </row>
    <row r="179" spans="1:16" ht="2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2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2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25" customHeight="1">
      <c r="A182" s="1"/>
      <c r="B182" s="1"/>
      <c r="C182" s="4" t="s">
        <v>6</v>
      </c>
      <c r="D182" s="4"/>
      <c r="E182" s="4"/>
      <c r="F182" s="4"/>
      <c r="G182" s="4"/>
      <c r="H182" s="4"/>
      <c r="I182" s="4"/>
      <c r="J182" s="4"/>
      <c r="K182" s="1"/>
      <c r="L182" s="1"/>
      <c r="M182" s="1"/>
      <c r="N182" s="1"/>
      <c r="O182" s="1"/>
      <c r="P182" s="1"/>
    </row>
    <row r="183" spans="1:16" ht="25" customHeight="1">
      <c r="A183" s="1"/>
      <c r="B183" s="1"/>
      <c r="C183" s="4" t="s">
        <v>145</v>
      </c>
      <c r="D183" s="4"/>
      <c r="E183" s="20"/>
      <c r="F183" s="20"/>
      <c r="G183" s="25"/>
      <c r="H183" s="27"/>
      <c r="I183" s="25"/>
      <c r="J183" s="31"/>
      <c r="K183" s="1"/>
      <c r="L183" s="1"/>
      <c r="M183" s="1"/>
      <c r="N183" s="1"/>
      <c r="O183" s="1"/>
      <c r="P183" s="1"/>
    </row>
    <row r="184" spans="1:16" ht="22" customHeight="1">
      <c r="A184" s="1"/>
      <c r="B184" s="1"/>
      <c r="C184" s="1" t="s">
        <v>146</v>
      </c>
      <c r="D184" s="1" t="s">
        <v>147</v>
      </c>
      <c r="E184" s="21">
        <v>1</v>
      </c>
      <c r="F184" s="22" t="s">
        <v>148</v>
      </c>
      <c r="G184" s="9">
        <v>30000</v>
      </c>
      <c r="H184" s="11">
        <v>0</v>
      </c>
      <c r="I184" s="10">
        <f>ROUND(E184*G184*(1+H184),0)</f>
        <v>30000</v>
      </c>
      <c r="J184" s="33" t="s">
        <v>149</v>
      </c>
      <c r="K184" s="1"/>
      <c r="L184" s="1"/>
      <c r="M184" s="1"/>
      <c r="N184" s="1"/>
      <c r="O184" s="1"/>
      <c r="P184" s="1"/>
    </row>
    <row r="185" spans="1:16" ht="22" customHeight="1">
      <c r="A185" s="1"/>
      <c r="B185" s="1"/>
      <c r="C185" s="1" t="s">
        <v>150</v>
      </c>
      <c r="D185" s="1" t="s">
        <v>151</v>
      </c>
      <c r="E185" s="21">
        <v>1</v>
      </c>
      <c r="F185" s="22" t="s">
        <v>148</v>
      </c>
      <c r="G185" s="9">
        <v>35000</v>
      </c>
      <c r="H185" s="11">
        <v>0</v>
      </c>
      <c r="I185" s="10">
        <f>ROUND(E185*G185*(1+H185),0)</f>
        <v>35000</v>
      </c>
      <c r="J185" s="33" t="s">
        <v>152</v>
      </c>
      <c r="K185" s="1"/>
      <c r="L185" s="1"/>
      <c r="M185" s="1"/>
      <c r="N185" s="1"/>
      <c r="O185" s="1"/>
      <c r="P185" s="1"/>
    </row>
    <row r="186" spans="1:16" ht="22" customHeight="1">
      <c r="A186" s="1"/>
      <c r="B186" s="1"/>
      <c r="C186" s="1" t="s">
        <v>153</v>
      </c>
      <c r="D186" s="1" t="s">
        <v>154</v>
      </c>
      <c r="E186" s="21">
        <v>1</v>
      </c>
      <c r="F186" s="22" t="s">
        <v>148</v>
      </c>
      <c r="G186" s="9">
        <v>45000</v>
      </c>
      <c r="H186" s="28">
        <f>'Plan and Rates'!G20</f>
        <v>0.34</v>
      </c>
      <c r="I186" s="10">
        <f>ROUND(E186*G186*(1+H186),0)</f>
        <v>60300</v>
      </c>
      <c r="J186" s="33" t="s">
        <v>155</v>
      </c>
      <c r="K186" s="1"/>
      <c r="L186" s="1"/>
      <c r="M186" s="1"/>
      <c r="N186" s="1"/>
      <c r="O186" s="1"/>
      <c r="P186" s="1"/>
    </row>
    <row r="187" spans="1:16" ht="22" customHeight="1">
      <c r="A187" s="1"/>
      <c r="B187" s="1"/>
      <c r="C187" s="1" t="s">
        <v>156</v>
      </c>
      <c r="D187" s="1" t="s">
        <v>157</v>
      </c>
      <c r="E187" s="21">
        <v>1</v>
      </c>
      <c r="F187" s="22" t="s">
        <v>148</v>
      </c>
      <c r="G187" s="9">
        <v>14000</v>
      </c>
      <c r="H187" s="11">
        <v>0</v>
      </c>
      <c r="I187" s="10">
        <f>ROUND(E187*G187*(1+H187),0)</f>
        <v>14000</v>
      </c>
      <c r="J187" s="33" t="s">
        <v>158</v>
      </c>
      <c r="K187" s="1"/>
      <c r="L187" s="1"/>
      <c r="M187" s="1"/>
      <c r="N187" s="1"/>
      <c r="O187" s="1"/>
      <c r="P187" s="1"/>
    </row>
    <row r="188" spans="1:16" ht="22" customHeight="1">
      <c r="A188" s="1"/>
      <c r="B188" s="1"/>
      <c r="C188" s="1" t="s">
        <v>159</v>
      </c>
      <c r="D188" s="1" t="s">
        <v>160</v>
      </c>
      <c r="E188" s="21">
        <v>1</v>
      </c>
      <c r="F188" s="22" t="s">
        <v>148</v>
      </c>
      <c r="G188" s="9">
        <v>12000</v>
      </c>
      <c r="H188" s="11">
        <v>0</v>
      </c>
      <c r="I188" s="10">
        <f>ROUND(E188*G188*(1+H188),0)</f>
        <v>12000</v>
      </c>
      <c r="J188" s="33" t="s">
        <v>161</v>
      </c>
      <c r="K188" s="1"/>
      <c r="L188" s="1"/>
      <c r="M188" s="1"/>
      <c r="N188" s="1"/>
      <c r="O188" s="1"/>
      <c r="P188" s="1"/>
    </row>
    <row r="189" spans="1:16" ht="25" customHeight="1">
      <c r="A189" s="1"/>
      <c r="B189" s="1"/>
      <c r="C189" s="4" t="s">
        <v>162</v>
      </c>
      <c r="D189" s="4"/>
      <c r="E189" s="20"/>
      <c r="F189" s="20"/>
      <c r="G189" s="25"/>
      <c r="H189" s="27"/>
      <c r="I189" s="25"/>
      <c r="J189" s="31"/>
      <c r="K189" s="1"/>
      <c r="L189" s="1"/>
      <c r="M189" s="1"/>
      <c r="N189" s="1"/>
      <c r="O189" s="1"/>
      <c r="P189" s="1"/>
    </row>
    <row r="190" spans="1:16" ht="22" customHeight="1">
      <c r="A190" s="1"/>
      <c r="B190" s="1"/>
      <c r="C190" s="1" t="s">
        <v>163</v>
      </c>
      <c r="D190" s="1" t="s">
        <v>164</v>
      </c>
      <c r="E190" s="23">
        <f>'Plan and Rates'!G10</f>
        <v>170</v>
      </c>
      <c r="F190" s="22" t="s">
        <v>165</v>
      </c>
      <c r="G190" s="26">
        <f>'Plan and Rates'!G16</f>
        <v>1100</v>
      </c>
      <c r="H190" s="28">
        <f>'Plan and Rates'!G20</f>
        <v>0.34</v>
      </c>
      <c r="I190" s="10">
        <f t="shared" ref="I190:I196" si="10">ROUND(E190*G190*(1+H190),0)</f>
        <v>250580</v>
      </c>
      <c r="J190" s="33" t="s">
        <v>166</v>
      </c>
      <c r="K190" s="1"/>
      <c r="L190" s="1"/>
      <c r="M190" s="1"/>
      <c r="N190" s="1"/>
      <c r="O190" s="1"/>
      <c r="P190" s="1"/>
    </row>
    <row r="191" spans="1:16" ht="22" customHeight="1">
      <c r="A191" s="1"/>
      <c r="B191" s="1"/>
      <c r="C191" s="1" t="s">
        <v>167</v>
      </c>
      <c r="D191" s="1" t="s">
        <v>168</v>
      </c>
      <c r="E191" s="23">
        <f>'Plan and Rates'!G11</f>
        <v>9</v>
      </c>
      <c r="F191" s="22" t="s">
        <v>169</v>
      </c>
      <c r="G191" s="26">
        <f>'Plan and Rates'!G17</f>
        <v>1000</v>
      </c>
      <c r="H191" s="28">
        <f>'Plan and Rates'!G20</f>
        <v>0.34</v>
      </c>
      <c r="I191" s="10">
        <f t="shared" si="10"/>
        <v>12060</v>
      </c>
      <c r="J191" s="33" t="s">
        <v>170</v>
      </c>
      <c r="K191" s="1"/>
      <c r="L191" s="1"/>
      <c r="M191" s="1"/>
      <c r="N191" s="1"/>
      <c r="O191" s="1"/>
      <c r="P191" s="1"/>
    </row>
    <row r="192" spans="1:16" ht="22" customHeight="1">
      <c r="A192" s="1"/>
      <c r="B192" s="1"/>
      <c r="C192" s="1" t="s">
        <v>171</v>
      </c>
      <c r="D192" s="1" t="s">
        <v>172</v>
      </c>
      <c r="E192" s="23">
        <f>'Plan and Rates'!G12</f>
        <v>650</v>
      </c>
      <c r="F192" s="22" t="s">
        <v>165</v>
      </c>
      <c r="G192" s="26">
        <f>'Plan and Rates'!G18</f>
        <v>275</v>
      </c>
      <c r="H192" s="28">
        <f>'Plan and Rates'!G20</f>
        <v>0.34</v>
      </c>
      <c r="I192" s="10">
        <f t="shared" si="10"/>
        <v>239525</v>
      </c>
      <c r="J192" s="33" t="s">
        <v>173</v>
      </c>
      <c r="K192" s="1"/>
      <c r="L192" s="1"/>
      <c r="M192" s="1"/>
      <c r="N192" s="1"/>
      <c r="O192" s="1"/>
      <c r="P192" s="1"/>
    </row>
    <row r="193" spans="1:16" ht="22" customHeight="1">
      <c r="A193" s="1"/>
      <c r="B193" s="1"/>
      <c r="C193" s="1" t="s">
        <v>174</v>
      </c>
      <c r="D193" s="1" t="s">
        <v>175</v>
      </c>
      <c r="E193" s="34">
        <f>E190*0.15</f>
        <v>25.5</v>
      </c>
      <c r="F193" s="22" t="s">
        <v>176</v>
      </c>
      <c r="G193" s="26">
        <f>'Plan and Rates'!G16</f>
        <v>1100</v>
      </c>
      <c r="H193" s="28">
        <f>'Plan and Rates'!G20</f>
        <v>0.34</v>
      </c>
      <c r="I193" s="10">
        <f t="shared" si="10"/>
        <v>37587</v>
      </c>
      <c r="J193" s="33" t="s">
        <v>177</v>
      </c>
      <c r="K193" s="1"/>
      <c r="L193" s="1"/>
      <c r="M193" s="1"/>
      <c r="N193" s="1"/>
      <c r="O193" s="1"/>
      <c r="P193" s="1"/>
    </row>
    <row r="194" spans="1:16" ht="22" customHeight="1">
      <c r="A194" s="1"/>
      <c r="B194" s="1"/>
      <c r="C194" s="1" t="s">
        <v>178</v>
      </c>
      <c r="D194" s="1" t="s">
        <v>179</v>
      </c>
      <c r="E194" s="23">
        <f>'Plan and Rates'!G13</f>
        <v>28</v>
      </c>
      <c r="F194" s="22" t="s">
        <v>165</v>
      </c>
      <c r="G194" s="26">
        <f>'Plan and Rates'!G19</f>
        <v>1200</v>
      </c>
      <c r="H194" s="28">
        <f>'Plan and Rates'!G20</f>
        <v>0.34</v>
      </c>
      <c r="I194" s="10">
        <f t="shared" si="10"/>
        <v>45024</v>
      </c>
      <c r="J194" s="33" t="s">
        <v>180</v>
      </c>
      <c r="K194" s="1"/>
      <c r="L194" s="1"/>
      <c r="M194" s="1"/>
      <c r="N194" s="1"/>
      <c r="O194" s="1"/>
      <c r="P194" s="1"/>
    </row>
    <row r="195" spans="1:16" ht="22" customHeight="1">
      <c r="A195" s="1"/>
      <c r="B195" s="1"/>
      <c r="C195" s="1" t="s">
        <v>181</v>
      </c>
      <c r="D195" s="1" t="s">
        <v>182</v>
      </c>
      <c r="E195" s="10">
        <f>E190*G190</f>
        <v>187000</v>
      </c>
      <c r="F195" s="22" t="s">
        <v>65</v>
      </c>
      <c r="G195" s="11">
        <v>0.1</v>
      </c>
      <c r="H195" s="11">
        <v>0</v>
      </c>
      <c r="I195" s="10">
        <f t="shared" si="10"/>
        <v>18700</v>
      </c>
      <c r="J195" s="33" t="s">
        <v>183</v>
      </c>
      <c r="K195" s="1"/>
      <c r="L195" s="1"/>
      <c r="M195" s="1"/>
      <c r="N195" s="1"/>
      <c r="O195" s="1"/>
      <c r="P195" s="1"/>
    </row>
    <row r="196" spans="1:16" ht="22" customHeight="1">
      <c r="A196" s="1"/>
      <c r="B196" s="1"/>
      <c r="C196" s="1" t="s">
        <v>184</v>
      </c>
      <c r="D196" s="1" t="s">
        <v>64</v>
      </c>
      <c r="E196" s="10">
        <f>E190*G190</f>
        <v>187000</v>
      </c>
      <c r="F196" s="22" t="s">
        <v>65</v>
      </c>
      <c r="G196" s="28">
        <f>'Plan and Rates'!G26</f>
        <v>0.1</v>
      </c>
      <c r="H196" s="11">
        <v>0</v>
      </c>
      <c r="I196" s="10">
        <f t="shared" si="10"/>
        <v>18700</v>
      </c>
      <c r="J196" s="33" t="s">
        <v>185</v>
      </c>
      <c r="K196" s="1"/>
      <c r="L196" s="1"/>
      <c r="M196" s="1"/>
      <c r="N196" s="1"/>
      <c r="O196" s="1"/>
      <c r="P196" s="1"/>
    </row>
    <row r="197" spans="1:16" ht="25" customHeight="1">
      <c r="A197" s="1"/>
      <c r="B197" s="1"/>
      <c r="C197" s="4" t="s">
        <v>186</v>
      </c>
      <c r="D197" s="4"/>
      <c r="E197" s="20"/>
      <c r="F197" s="20"/>
      <c r="G197" s="25"/>
      <c r="H197" s="27"/>
      <c r="I197" s="25"/>
      <c r="J197" s="31"/>
      <c r="K197" s="1"/>
      <c r="L197" s="1"/>
      <c r="M197" s="1"/>
      <c r="N197" s="1"/>
      <c r="O197" s="1"/>
      <c r="P197" s="1"/>
    </row>
    <row r="198" spans="1:16" ht="22" customHeight="1">
      <c r="A198" s="1"/>
      <c r="B198" s="1"/>
      <c r="C198" s="1" t="s">
        <v>187</v>
      </c>
      <c r="D198" s="1" t="s">
        <v>188</v>
      </c>
      <c r="E198" s="23">
        <f>(SUM('Plan and Rates'!G7,'Plan and Rates'!G8,'Plan and Rates'!G9))*1</f>
        <v>45</v>
      </c>
      <c r="F198" s="22" t="s">
        <v>165</v>
      </c>
      <c r="G198" s="9">
        <v>900</v>
      </c>
      <c r="H198" s="28">
        <f>'Plan and Rates'!G20</f>
        <v>0.34</v>
      </c>
      <c r="I198" s="10">
        <f t="shared" ref="I198:I224" si="11">ROUND(E198*G198*(1+H198),0)</f>
        <v>54270</v>
      </c>
      <c r="J198" s="33" t="s">
        <v>189</v>
      </c>
      <c r="K198" s="1"/>
      <c r="L198" s="1"/>
      <c r="M198" s="1"/>
      <c r="N198" s="1"/>
      <c r="O198" s="1"/>
      <c r="P198" s="1"/>
    </row>
    <row r="199" spans="1:16" ht="22" customHeight="1">
      <c r="A199" s="1"/>
      <c r="B199" s="1"/>
      <c r="C199" s="1" t="s">
        <v>190</v>
      </c>
      <c r="D199" s="1" t="s">
        <v>191</v>
      </c>
      <c r="E199" s="23">
        <f>('Plan and Rates'!G7+ROUNDUP('Plan and Rates'!G8*0.5,0))*1</f>
        <v>33</v>
      </c>
      <c r="F199" s="22" t="s">
        <v>165</v>
      </c>
      <c r="G199" s="9">
        <v>750</v>
      </c>
      <c r="H199" s="28">
        <f>'Plan and Rates'!G20</f>
        <v>0.34</v>
      </c>
      <c r="I199" s="10">
        <f t="shared" si="11"/>
        <v>33165</v>
      </c>
      <c r="J199" s="33" t="s">
        <v>192</v>
      </c>
      <c r="K199" s="1"/>
      <c r="L199" s="1"/>
      <c r="M199" s="1"/>
      <c r="N199" s="1"/>
      <c r="O199" s="1"/>
      <c r="P199" s="1"/>
    </row>
    <row r="200" spans="1:16" ht="22" customHeight="1">
      <c r="A200" s="1"/>
      <c r="B200" s="1"/>
      <c r="C200" s="1" t="s">
        <v>193</v>
      </c>
      <c r="D200" s="1" t="s">
        <v>194</v>
      </c>
      <c r="E200" s="23">
        <f>('Plan and Rates'!G7)*1</f>
        <v>24</v>
      </c>
      <c r="F200" s="22" t="s">
        <v>165</v>
      </c>
      <c r="G200" s="9">
        <v>600</v>
      </c>
      <c r="H200" s="28">
        <f>'Plan and Rates'!G20</f>
        <v>0.34</v>
      </c>
      <c r="I200" s="10">
        <f t="shared" si="11"/>
        <v>19296</v>
      </c>
      <c r="J200" s="33" t="s">
        <v>200</v>
      </c>
      <c r="K200" s="1"/>
      <c r="L200" s="1"/>
      <c r="M200" s="1"/>
      <c r="N200" s="1"/>
      <c r="O200" s="1"/>
      <c r="P200" s="1"/>
    </row>
    <row r="201" spans="1:16" ht="22" customHeight="1">
      <c r="A201" s="1"/>
      <c r="B201" s="1"/>
      <c r="C201" s="1" t="s">
        <v>196</v>
      </c>
      <c r="D201" s="1" t="s">
        <v>197</v>
      </c>
      <c r="E201" s="23">
        <f>(SUM('Plan and Rates'!G7,'Plan and Rates'!G8,'Plan and Rates'!G9))*1</f>
        <v>45</v>
      </c>
      <c r="F201" s="22" t="s">
        <v>165</v>
      </c>
      <c r="G201" s="9">
        <v>550</v>
      </c>
      <c r="H201" s="28">
        <f>'Plan and Rates'!G20</f>
        <v>0.34</v>
      </c>
      <c r="I201" s="10">
        <f t="shared" si="11"/>
        <v>33165</v>
      </c>
      <c r="J201" s="33" t="s">
        <v>189</v>
      </c>
      <c r="K201" s="1"/>
      <c r="L201" s="1"/>
      <c r="M201" s="1"/>
      <c r="N201" s="1"/>
      <c r="O201" s="1"/>
      <c r="P201" s="1"/>
    </row>
    <row r="202" spans="1:16" ht="22" customHeight="1">
      <c r="A202" s="1"/>
      <c r="B202" s="1"/>
      <c r="C202" s="1" t="s">
        <v>198</v>
      </c>
      <c r="D202" s="1" t="s">
        <v>199</v>
      </c>
      <c r="E202" s="23">
        <f>('Plan and Rates'!G7)*1</f>
        <v>24</v>
      </c>
      <c r="F202" s="22" t="s">
        <v>165</v>
      </c>
      <c r="G202" s="9">
        <v>600</v>
      </c>
      <c r="H202" s="28">
        <f>'Plan and Rates'!G20</f>
        <v>0.34</v>
      </c>
      <c r="I202" s="10">
        <f t="shared" si="11"/>
        <v>19296</v>
      </c>
      <c r="J202" s="33" t="s">
        <v>200</v>
      </c>
      <c r="K202" s="1"/>
      <c r="L202" s="1"/>
      <c r="M202" s="1"/>
      <c r="N202" s="1"/>
      <c r="O202" s="1"/>
      <c r="P202" s="1"/>
    </row>
    <row r="203" spans="1:16" ht="22" customHeight="1">
      <c r="A203" s="1"/>
      <c r="B203" s="1"/>
      <c r="C203" s="1" t="s">
        <v>201</v>
      </c>
      <c r="D203" s="1" t="s">
        <v>202</v>
      </c>
      <c r="E203" s="23">
        <f>('Plan and Rates'!G7+ROUNDUP('Plan and Rates'!G8*0.5,0))*1</f>
        <v>33</v>
      </c>
      <c r="F203" s="22" t="s">
        <v>165</v>
      </c>
      <c r="G203" s="9">
        <v>1100</v>
      </c>
      <c r="H203" s="28">
        <f>'Plan and Rates'!G20</f>
        <v>0.34</v>
      </c>
      <c r="I203" s="10">
        <f t="shared" si="11"/>
        <v>48642</v>
      </c>
      <c r="J203" s="33" t="s">
        <v>192</v>
      </c>
      <c r="K203" s="1"/>
      <c r="L203" s="1"/>
      <c r="M203" s="1"/>
      <c r="N203" s="1"/>
      <c r="O203" s="1"/>
      <c r="P203" s="1"/>
    </row>
    <row r="204" spans="1:16" ht="22" customHeight="1">
      <c r="A204" s="1"/>
      <c r="B204" s="1"/>
      <c r="C204" s="1" t="s">
        <v>203</v>
      </c>
      <c r="D204" s="1" t="s">
        <v>204</v>
      </c>
      <c r="E204" s="23">
        <f>('Plan and Rates'!G7)*1</f>
        <v>24</v>
      </c>
      <c r="F204" s="22" t="s">
        <v>165</v>
      </c>
      <c r="G204" s="9">
        <v>750</v>
      </c>
      <c r="H204" s="28">
        <f>'Plan and Rates'!G20</f>
        <v>0.34</v>
      </c>
      <c r="I204" s="10">
        <f t="shared" si="11"/>
        <v>24120</v>
      </c>
      <c r="J204" s="33" t="s">
        <v>200</v>
      </c>
      <c r="K204" s="1"/>
      <c r="L204" s="1"/>
      <c r="M204" s="1"/>
      <c r="N204" s="1"/>
      <c r="O204" s="1"/>
      <c r="P204" s="1"/>
    </row>
    <row r="205" spans="1:16" ht="22" customHeight="1">
      <c r="A205" s="1"/>
      <c r="B205" s="1"/>
      <c r="C205" s="1" t="s">
        <v>205</v>
      </c>
      <c r="D205" s="1" t="s">
        <v>206</v>
      </c>
      <c r="E205" s="23">
        <f>('Plan and Rates'!G7)*3</f>
        <v>72</v>
      </c>
      <c r="F205" s="22" t="s">
        <v>165</v>
      </c>
      <c r="G205" s="9">
        <v>550</v>
      </c>
      <c r="H205" s="28">
        <f>'Plan and Rates'!G20</f>
        <v>0.34</v>
      </c>
      <c r="I205" s="10">
        <f t="shared" si="11"/>
        <v>53064</v>
      </c>
      <c r="J205" s="33" t="s">
        <v>373</v>
      </c>
      <c r="K205" s="1"/>
      <c r="L205" s="1"/>
      <c r="M205" s="1"/>
      <c r="N205" s="1"/>
      <c r="O205" s="1"/>
      <c r="P205" s="1"/>
    </row>
    <row r="206" spans="1:16" ht="22" customHeight="1">
      <c r="A206" s="1"/>
      <c r="B206" s="1"/>
      <c r="C206" s="1" t="s">
        <v>207</v>
      </c>
      <c r="D206" s="1" t="s">
        <v>208</v>
      </c>
      <c r="E206" s="23">
        <f>('Plan and Rates'!G7)*1</f>
        <v>24</v>
      </c>
      <c r="F206" s="22" t="s">
        <v>165</v>
      </c>
      <c r="G206" s="9">
        <v>700</v>
      </c>
      <c r="H206" s="28">
        <f>'Plan and Rates'!G20</f>
        <v>0.34</v>
      </c>
      <c r="I206" s="10">
        <f t="shared" si="11"/>
        <v>22512</v>
      </c>
      <c r="J206" s="33" t="s">
        <v>200</v>
      </c>
      <c r="K206" s="1"/>
      <c r="L206" s="1"/>
      <c r="M206" s="1"/>
      <c r="N206" s="1"/>
      <c r="O206" s="1"/>
      <c r="P206" s="1"/>
    </row>
    <row r="207" spans="1:16" ht="22" customHeight="1">
      <c r="A207" s="1"/>
      <c r="B207" s="1"/>
      <c r="C207" s="1" t="s">
        <v>209</v>
      </c>
      <c r="D207" s="1" t="s">
        <v>210</v>
      </c>
      <c r="E207" s="23">
        <f>('Plan and Rates'!G7)*5</f>
        <v>120</v>
      </c>
      <c r="F207" s="22" t="s">
        <v>165</v>
      </c>
      <c r="G207" s="9">
        <v>500</v>
      </c>
      <c r="H207" s="28">
        <f>'Plan and Rates'!G20</f>
        <v>0.34</v>
      </c>
      <c r="I207" s="10">
        <f t="shared" si="11"/>
        <v>80400</v>
      </c>
      <c r="J207" s="33" t="s">
        <v>376</v>
      </c>
      <c r="K207" s="1"/>
      <c r="L207" s="1"/>
      <c r="M207" s="1"/>
      <c r="N207" s="1"/>
      <c r="O207" s="1"/>
      <c r="P207" s="1"/>
    </row>
    <row r="208" spans="1:16" ht="22" customHeight="1">
      <c r="A208" s="1"/>
      <c r="B208" s="1"/>
      <c r="C208" s="1" t="s">
        <v>211</v>
      </c>
      <c r="D208" s="1" t="s">
        <v>212</v>
      </c>
      <c r="E208" s="23">
        <f>('Plan and Rates'!G7)*1</f>
        <v>24</v>
      </c>
      <c r="F208" s="22" t="s">
        <v>165</v>
      </c>
      <c r="G208" s="9">
        <v>750</v>
      </c>
      <c r="H208" s="28">
        <f>'Plan and Rates'!G20</f>
        <v>0.34</v>
      </c>
      <c r="I208" s="10">
        <f t="shared" si="11"/>
        <v>24120</v>
      </c>
      <c r="J208" s="33" t="s">
        <v>200</v>
      </c>
      <c r="K208" s="1"/>
      <c r="L208" s="1"/>
      <c r="M208" s="1"/>
      <c r="N208" s="1"/>
      <c r="O208" s="1"/>
      <c r="P208" s="1"/>
    </row>
    <row r="209" spans="1:16" ht="22" customHeight="1">
      <c r="A209" s="1"/>
      <c r="B209" s="1"/>
      <c r="C209" s="1" t="s">
        <v>213</v>
      </c>
      <c r="D209" s="1" t="s">
        <v>214</v>
      </c>
      <c r="E209" s="23">
        <f>('Plan and Rates'!G7)*1</f>
        <v>24</v>
      </c>
      <c r="F209" s="22" t="s">
        <v>165</v>
      </c>
      <c r="G209" s="9">
        <v>500</v>
      </c>
      <c r="H209" s="28">
        <f>'Plan and Rates'!G20</f>
        <v>0.34</v>
      </c>
      <c r="I209" s="10">
        <f t="shared" si="11"/>
        <v>16080</v>
      </c>
      <c r="J209" s="33" t="s">
        <v>200</v>
      </c>
      <c r="K209" s="1"/>
      <c r="L209" s="1"/>
      <c r="M209" s="1"/>
      <c r="N209" s="1"/>
      <c r="O209" s="1"/>
      <c r="P209" s="1"/>
    </row>
    <row r="210" spans="1:16" ht="22" customHeight="1">
      <c r="A210" s="1"/>
      <c r="B210" s="1"/>
      <c r="C210" s="1" t="s">
        <v>215</v>
      </c>
      <c r="D210" s="1" t="s">
        <v>216</v>
      </c>
      <c r="E210" s="23">
        <f>(SUM('Plan and Rates'!G7,'Plan and Rates'!G8,'Plan and Rates'!G9))*1</f>
        <v>45</v>
      </c>
      <c r="F210" s="22" t="s">
        <v>165</v>
      </c>
      <c r="G210" s="9">
        <v>800</v>
      </c>
      <c r="H210" s="28">
        <f>'Plan and Rates'!G20</f>
        <v>0.34</v>
      </c>
      <c r="I210" s="10">
        <f t="shared" si="11"/>
        <v>48240</v>
      </c>
      <c r="J210" s="33" t="s">
        <v>189</v>
      </c>
      <c r="K210" s="1"/>
      <c r="L210" s="1"/>
      <c r="M210" s="1"/>
      <c r="N210" s="1"/>
      <c r="O210" s="1"/>
      <c r="P210" s="1"/>
    </row>
    <row r="211" spans="1:16" ht="22" customHeight="1">
      <c r="A211" s="1"/>
      <c r="B211" s="1"/>
      <c r="C211" s="1" t="s">
        <v>217</v>
      </c>
      <c r="D211" s="1" t="s">
        <v>218</v>
      </c>
      <c r="E211" s="23">
        <f>(SUM('Plan and Rates'!G7,'Plan and Rates'!G8,'Plan and Rates'!G9))*4</f>
        <v>180</v>
      </c>
      <c r="F211" s="22" t="s">
        <v>165</v>
      </c>
      <c r="G211" s="9">
        <v>525</v>
      </c>
      <c r="H211" s="28">
        <f>'Plan and Rates'!G20</f>
        <v>0.34</v>
      </c>
      <c r="I211" s="10">
        <f t="shared" si="11"/>
        <v>126630</v>
      </c>
      <c r="J211" s="33" t="s">
        <v>377</v>
      </c>
      <c r="K211" s="1"/>
      <c r="L211" s="1"/>
      <c r="M211" s="1"/>
      <c r="N211" s="1"/>
      <c r="O211" s="1"/>
      <c r="P211" s="1"/>
    </row>
    <row r="212" spans="1:16" ht="22" customHeight="1">
      <c r="A212" s="1"/>
      <c r="B212" s="1"/>
      <c r="C212" s="1" t="s">
        <v>219</v>
      </c>
      <c r="D212" s="1" t="s">
        <v>220</v>
      </c>
      <c r="E212" s="23">
        <f>(SUM('Plan and Rates'!G7,'Plan and Rates'!G8,'Plan and Rates'!G9))*3</f>
        <v>135</v>
      </c>
      <c r="F212" s="22" t="s">
        <v>165</v>
      </c>
      <c r="G212" s="9">
        <v>550</v>
      </c>
      <c r="H212" s="28">
        <f>'Plan and Rates'!G20</f>
        <v>0.34</v>
      </c>
      <c r="I212" s="10">
        <f t="shared" si="11"/>
        <v>99495</v>
      </c>
      <c r="J212" s="33" t="s">
        <v>378</v>
      </c>
      <c r="K212" s="1"/>
      <c r="L212" s="1"/>
      <c r="M212" s="1"/>
      <c r="N212" s="1"/>
      <c r="O212" s="1"/>
      <c r="P212" s="1"/>
    </row>
    <row r="213" spans="1:16" ht="22" customHeight="1">
      <c r="A213" s="1"/>
      <c r="B213" s="1"/>
      <c r="C213" s="1" t="s">
        <v>221</v>
      </c>
      <c r="D213" s="1" t="s">
        <v>222</v>
      </c>
      <c r="E213" s="23">
        <f>('Plan and Rates'!G7+ROUNDUP('Plan and Rates'!G8*0.5,0))*3</f>
        <v>99</v>
      </c>
      <c r="F213" s="22" t="s">
        <v>165</v>
      </c>
      <c r="G213" s="9">
        <v>600</v>
      </c>
      <c r="H213" s="28">
        <f>'Plan and Rates'!G20</f>
        <v>0.34</v>
      </c>
      <c r="I213" s="10">
        <f t="shared" si="11"/>
        <v>79596</v>
      </c>
      <c r="J213" s="33" t="s">
        <v>375</v>
      </c>
      <c r="K213" s="1"/>
      <c r="L213" s="1"/>
      <c r="M213" s="1"/>
      <c r="N213" s="1"/>
      <c r="O213" s="1"/>
      <c r="P213" s="1"/>
    </row>
    <row r="214" spans="1:16" ht="22" customHeight="1">
      <c r="A214" s="1"/>
      <c r="B214" s="1"/>
      <c r="C214" s="1" t="s">
        <v>223</v>
      </c>
      <c r="D214" s="1" t="s">
        <v>224</v>
      </c>
      <c r="E214" s="23">
        <f>(SUM('Plan and Rates'!G7,'Plan and Rates'!G8,'Plan and Rates'!G9))*2</f>
        <v>90</v>
      </c>
      <c r="F214" s="22" t="s">
        <v>165</v>
      </c>
      <c r="G214" s="9">
        <v>600</v>
      </c>
      <c r="H214" s="28">
        <f>'Plan and Rates'!G20</f>
        <v>0.34</v>
      </c>
      <c r="I214" s="10">
        <f t="shared" si="11"/>
        <v>72360</v>
      </c>
      <c r="J214" s="33" t="s">
        <v>374</v>
      </c>
      <c r="K214" s="1"/>
      <c r="L214" s="1"/>
      <c r="M214" s="1"/>
      <c r="N214" s="1"/>
      <c r="O214" s="1"/>
      <c r="P214" s="1"/>
    </row>
    <row r="215" spans="1:16" ht="22" customHeight="1">
      <c r="A215" s="1"/>
      <c r="B215" s="1"/>
      <c r="C215" s="1" t="s">
        <v>225</v>
      </c>
      <c r="D215" s="1" t="s">
        <v>226</v>
      </c>
      <c r="E215" s="23">
        <f>('Plan and Rates'!G7)*3</f>
        <v>72</v>
      </c>
      <c r="F215" s="22" t="s">
        <v>165</v>
      </c>
      <c r="G215" s="9">
        <v>500</v>
      </c>
      <c r="H215" s="28">
        <f>'Plan and Rates'!G20</f>
        <v>0.34</v>
      </c>
      <c r="I215" s="10">
        <f t="shared" si="11"/>
        <v>48240</v>
      </c>
      <c r="J215" s="33" t="s">
        <v>373</v>
      </c>
      <c r="K215" s="1"/>
      <c r="L215" s="1"/>
      <c r="M215" s="1"/>
      <c r="N215" s="1"/>
      <c r="O215" s="1"/>
      <c r="P215" s="1"/>
    </row>
    <row r="216" spans="1:16" ht="22" customHeight="1">
      <c r="A216" s="1"/>
      <c r="B216" s="1"/>
      <c r="C216" s="1" t="s">
        <v>227</v>
      </c>
      <c r="D216" s="1" t="s">
        <v>228</v>
      </c>
      <c r="E216" s="23">
        <f>('Plan and Rates'!G7+ROUNDUP('Plan and Rates'!G8*0.5,0))*4</f>
        <v>132</v>
      </c>
      <c r="F216" s="22" t="s">
        <v>165</v>
      </c>
      <c r="G216" s="9">
        <v>300</v>
      </c>
      <c r="H216" s="28">
        <f>'Plan and Rates'!G20</f>
        <v>0.34</v>
      </c>
      <c r="I216" s="10">
        <f t="shared" si="11"/>
        <v>53064</v>
      </c>
      <c r="J216" s="33" t="s">
        <v>379</v>
      </c>
      <c r="K216" s="1"/>
      <c r="L216" s="1"/>
      <c r="M216" s="1"/>
      <c r="N216" s="1"/>
      <c r="O216" s="1"/>
      <c r="P216" s="1"/>
    </row>
    <row r="217" spans="1:16" ht="22" customHeight="1">
      <c r="A217" s="1"/>
      <c r="B217" s="1"/>
      <c r="C217" s="1" t="s">
        <v>230</v>
      </c>
      <c r="D217" s="1" t="s">
        <v>231</v>
      </c>
      <c r="E217" s="23">
        <f>'Plan and Rates'!G7</f>
        <v>24</v>
      </c>
      <c r="F217" s="22" t="s">
        <v>232</v>
      </c>
      <c r="G217" s="9">
        <v>650</v>
      </c>
      <c r="H217" s="28">
        <f>'Plan and Rates'!G20</f>
        <v>0.34</v>
      </c>
      <c r="I217" s="10">
        <f t="shared" si="11"/>
        <v>20904</v>
      </c>
      <c r="J217" s="33" t="s">
        <v>233</v>
      </c>
      <c r="K217" s="1"/>
      <c r="L217" s="1"/>
      <c r="M217" s="1"/>
      <c r="N217" s="1"/>
      <c r="O217" s="1"/>
      <c r="P217" s="1"/>
    </row>
    <row r="218" spans="1:16" ht="22" customHeight="1">
      <c r="A218" s="1"/>
      <c r="B218" s="1"/>
      <c r="C218" s="1" t="s">
        <v>234</v>
      </c>
      <c r="D218" s="1" t="s">
        <v>235</v>
      </c>
      <c r="E218" s="23">
        <f>'Plan and Rates'!G14</f>
        <v>16</v>
      </c>
      <c r="F218" s="22" t="s">
        <v>232</v>
      </c>
      <c r="G218" s="9">
        <v>1000</v>
      </c>
      <c r="H218" s="28">
        <f>'Plan and Rates'!G20</f>
        <v>0.34</v>
      </c>
      <c r="I218" s="10">
        <f t="shared" si="11"/>
        <v>21440</v>
      </c>
      <c r="J218" s="33" t="s">
        <v>236</v>
      </c>
      <c r="K218" s="1"/>
      <c r="L218" s="1"/>
      <c r="M218" s="1"/>
      <c r="N218" s="1"/>
      <c r="O218" s="1"/>
      <c r="P218" s="1"/>
    </row>
    <row r="219" spans="1:16" ht="22" customHeight="1">
      <c r="A219" s="1"/>
      <c r="B219" s="1"/>
      <c r="C219" s="1" t="s">
        <v>237</v>
      </c>
      <c r="D219" s="1" t="s">
        <v>238</v>
      </c>
      <c r="E219" s="23">
        <f>'Plan and Rates'!G14</f>
        <v>16</v>
      </c>
      <c r="F219" s="22" t="s">
        <v>232</v>
      </c>
      <c r="G219" s="9">
        <v>1250</v>
      </c>
      <c r="H219" s="28">
        <f>'Plan and Rates'!G20</f>
        <v>0.34</v>
      </c>
      <c r="I219" s="10">
        <f t="shared" si="11"/>
        <v>26800</v>
      </c>
      <c r="J219" s="33" t="s">
        <v>239</v>
      </c>
      <c r="K219" s="1"/>
      <c r="L219" s="1"/>
      <c r="M219" s="1"/>
      <c r="N219" s="1"/>
      <c r="O219" s="1"/>
      <c r="P219" s="1"/>
    </row>
    <row r="220" spans="1:16" ht="22" customHeight="1">
      <c r="A220" s="1"/>
      <c r="B220" s="1"/>
      <c r="C220" s="1" t="s">
        <v>240</v>
      </c>
      <c r="D220" s="1" t="s">
        <v>241</v>
      </c>
      <c r="E220" s="23">
        <f>'Plan and Rates'!G15</f>
        <v>18</v>
      </c>
      <c r="F220" s="22" t="s">
        <v>232</v>
      </c>
      <c r="G220" s="9">
        <v>700</v>
      </c>
      <c r="H220" s="28">
        <f>'Plan and Rates'!G20</f>
        <v>0.34</v>
      </c>
      <c r="I220" s="10">
        <f t="shared" si="11"/>
        <v>16884</v>
      </c>
      <c r="J220" s="33" t="s">
        <v>242</v>
      </c>
      <c r="K220" s="1"/>
      <c r="L220" s="1"/>
      <c r="M220" s="1"/>
      <c r="N220" s="1"/>
      <c r="O220" s="1"/>
      <c r="P220" s="1"/>
    </row>
    <row r="221" spans="1:16" ht="22" customHeight="1">
      <c r="A221" s="1"/>
      <c r="B221" s="1"/>
      <c r="C221" s="1" t="s">
        <v>243</v>
      </c>
      <c r="D221" s="1" t="s">
        <v>244</v>
      </c>
      <c r="E221" s="21">
        <v>12</v>
      </c>
      <c r="F221" s="22" t="s">
        <v>232</v>
      </c>
      <c r="G221" s="9">
        <v>1250</v>
      </c>
      <c r="H221" s="28">
        <f>'Plan and Rates'!G20</f>
        <v>0.34</v>
      </c>
      <c r="I221" s="10">
        <f t="shared" si="11"/>
        <v>20100</v>
      </c>
      <c r="J221" s="33" t="s">
        <v>245</v>
      </c>
      <c r="K221" s="1"/>
      <c r="L221" s="1"/>
      <c r="M221" s="1"/>
      <c r="N221" s="1"/>
      <c r="O221" s="1"/>
      <c r="P221" s="1"/>
    </row>
    <row r="222" spans="1:16" ht="22" customHeight="1">
      <c r="A222" s="1"/>
      <c r="B222" s="1"/>
      <c r="C222" s="1" t="s">
        <v>246</v>
      </c>
      <c r="D222" s="1" t="s">
        <v>247</v>
      </c>
      <c r="E222" s="21">
        <v>1</v>
      </c>
      <c r="F222" s="22" t="s">
        <v>248</v>
      </c>
      <c r="G222" s="9">
        <v>2000</v>
      </c>
      <c r="H222" s="11">
        <v>0</v>
      </c>
      <c r="I222" s="10">
        <f t="shared" si="11"/>
        <v>2000</v>
      </c>
      <c r="J222" s="33" t="s">
        <v>249</v>
      </c>
      <c r="K222" s="1"/>
      <c r="L222" s="1"/>
      <c r="M222" s="1"/>
      <c r="N222" s="1"/>
      <c r="O222" s="1"/>
      <c r="P222" s="1"/>
    </row>
    <row r="223" spans="1:16" ht="22" customHeight="1">
      <c r="A223" s="1"/>
      <c r="B223" s="1"/>
      <c r="C223" s="1" t="s">
        <v>250</v>
      </c>
      <c r="D223" s="1" t="s">
        <v>251</v>
      </c>
      <c r="E223" s="21">
        <v>2</v>
      </c>
      <c r="F223" s="22" t="s">
        <v>232</v>
      </c>
      <c r="G223" s="9">
        <v>1200</v>
      </c>
      <c r="H223" s="28">
        <f>'Plan and Rates'!G20</f>
        <v>0.34</v>
      </c>
      <c r="I223" s="10">
        <f t="shared" si="11"/>
        <v>3216</v>
      </c>
      <c r="J223" s="33" t="s">
        <v>252</v>
      </c>
      <c r="K223" s="1"/>
      <c r="L223" s="1"/>
      <c r="M223" s="1"/>
      <c r="N223" s="1"/>
      <c r="O223" s="1"/>
      <c r="P223" s="1"/>
    </row>
    <row r="224" spans="1:16" ht="22" customHeight="1">
      <c r="A224" s="1"/>
      <c r="B224" s="1"/>
      <c r="C224" s="1" t="s">
        <v>253</v>
      </c>
      <c r="D224" s="1" t="s">
        <v>254</v>
      </c>
      <c r="E224" s="21">
        <v>1</v>
      </c>
      <c r="F224" s="22" t="s">
        <v>255</v>
      </c>
      <c r="G224" s="9">
        <v>3500</v>
      </c>
      <c r="H224" s="28">
        <f>'Plan and Rates'!G20</f>
        <v>0.34</v>
      </c>
      <c r="I224" s="10">
        <f t="shared" si="11"/>
        <v>4690</v>
      </c>
      <c r="J224" s="33" t="s">
        <v>256</v>
      </c>
      <c r="K224" s="1"/>
      <c r="L224" s="1"/>
      <c r="M224" s="1"/>
      <c r="N224" s="1"/>
      <c r="O224" s="1"/>
      <c r="P224" s="1"/>
    </row>
    <row r="225" spans="1:16" ht="25" customHeight="1">
      <c r="A225" s="1"/>
      <c r="B225" s="1"/>
      <c r="C225" s="4" t="s">
        <v>257</v>
      </c>
      <c r="D225" s="4"/>
      <c r="E225" s="20"/>
      <c r="F225" s="20"/>
      <c r="G225" s="25"/>
      <c r="H225" s="27"/>
      <c r="I225" s="25"/>
      <c r="J225" s="31"/>
      <c r="K225" s="1"/>
      <c r="L225" s="1"/>
      <c r="M225" s="1"/>
      <c r="N225" s="1"/>
      <c r="O225" s="1"/>
      <c r="P225" s="1"/>
    </row>
    <row r="226" spans="1:16" ht="22" customHeight="1">
      <c r="A226" s="1"/>
      <c r="B226" s="1"/>
      <c r="C226" s="1" t="s">
        <v>258</v>
      </c>
      <c r="D226" s="1" t="s">
        <v>259</v>
      </c>
      <c r="E226" s="23">
        <f>'Plan and Rates'!G7</f>
        <v>24</v>
      </c>
      <c r="F226" s="22" t="s">
        <v>232</v>
      </c>
      <c r="G226" s="9">
        <v>1800</v>
      </c>
      <c r="H226" s="28">
        <f>'Plan and Rates'!G21</f>
        <v>7.0000000000000007E-2</v>
      </c>
      <c r="I226" s="10">
        <f t="shared" ref="I226:I236" si="12">ROUND(E226*G226*(1+H226),0)</f>
        <v>46224</v>
      </c>
      <c r="J226" s="33" t="s">
        <v>260</v>
      </c>
      <c r="K226" s="1"/>
      <c r="L226" s="1"/>
      <c r="M226" s="1"/>
      <c r="N226" s="1"/>
      <c r="O226" s="1"/>
      <c r="P226" s="1"/>
    </row>
    <row r="227" spans="1:16" ht="22" customHeight="1">
      <c r="A227" s="1"/>
      <c r="B227" s="1"/>
      <c r="C227" s="1" t="s">
        <v>261</v>
      </c>
      <c r="D227" s="1" t="s">
        <v>262</v>
      </c>
      <c r="E227" s="23">
        <f>'Plan and Rates'!G7</f>
        <v>24</v>
      </c>
      <c r="F227" s="22" t="s">
        <v>232</v>
      </c>
      <c r="G227" s="9">
        <v>1600</v>
      </c>
      <c r="H227" s="28">
        <f>'Plan and Rates'!G21</f>
        <v>7.0000000000000007E-2</v>
      </c>
      <c r="I227" s="10">
        <f t="shared" si="12"/>
        <v>41088</v>
      </c>
      <c r="J227" s="33" t="s">
        <v>263</v>
      </c>
      <c r="K227" s="1"/>
      <c r="L227" s="1"/>
      <c r="M227" s="1"/>
      <c r="N227" s="1"/>
      <c r="O227" s="1"/>
      <c r="P227" s="1"/>
    </row>
    <row r="228" spans="1:16" ht="22" customHeight="1">
      <c r="A228" s="1"/>
      <c r="B228" s="1"/>
      <c r="C228" s="1" t="s">
        <v>264</v>
      </c>
      <c r="D228" s="1" t="s">
        <v>265</v>
      </c>
      <c r="E228" s="23">
        <f>'Plan and Rates'!G7</f>
        <v>24</v>
      </c>
      <c r="F228" s="22" t="s">
        <v>232</v>
      </c>
      <c r="G228" s="9">
        <v>500</v>
      </c>
      <c r="H228" s="28">
        <f>'Plan and Rates'!G21</f>
        <v>7.0000000000000007E-2</v>
      </c>
      <c r="I228" s="10">
        <f t="shared" si="12"/>
        <v>12840</v>
      </c>
      <c r="J228" s="33" t="s">
        <v>266</v>
      </c>
      <c r="K228" s="1"/>
      <c r="L228" s="1"/>
      <c r="M228" s="1"/>
      <c r="N228" s="1"/>
      <c r="O228" s="1"/>
      <c r="P228" s="1"/>
    </row>
    <row r="229" spans="1:16" ht="22" customHeight="1">
      <c r="A229" s="1"/>
      <c r="B229" s="1"/>
      <c r="C229" s="1" t="s">
        <v>267</v>
      </c>
      <c r="D229" s="1" t="s">
        <v>268</v>
      </c>
      <c r="E229" s="21">
        <v>1</v>
      </c>
      <c r="F229" s="22" t="s">
        <v>148</v>
      </c>
      <c r="G229" s="9">
        <v>6500</v>
      </c>
      <c r="H229" s="28">
        <f>'Plan and Rates'!G21</f>
        <v>7.0000000000000007E-2</v>
      </c>
      <c r="I229" s="10">
        <f t="shared" si="12"/>
        <v>6955</v>
      </c>
      <c r="J229" s="33" t="s">
        <v>269</v>
      </c>
      <c r="K229" s="1"/>
      <c r="L229" s="1"/>
      <c r="M229" s="1"/>
      <c r="N229" s="1"/>
      <c r="O229" s="1"/>
      <c r="P229" s="1"/>
    </row>
    <row r="230" spans="1:16" ht="22" customHeight="1">
      <c r="A230" s="1"/>
      <c r="B230" s="1"/>
      <c r="C230" s="1" t="s">
        <v>270</v>
      </c>
      <c r="D230" s="1" t="s">
        <v>271</v>
      </c>
      <c r="E230" s="23">
        <f>'Plan and Rates'!G27</f>
        <v>40</v>
      </c>
      <c r="F230" s="22" t="s">
        <v>272</v>
      </c>
      <c r="G230" s="9">
        <v>1500</v>
      </c>
      <c r="H230" s="28">
        <f>'Plan and Rates'!G21</f>
        <v>7.0000000000000007E-2</v>
      </c>
      <c r="I230" s="10">
        <f t="shared" si="12"/>
        <v>64200</v>
      </c>
      <c r="J230" s="33" t="s">
        <v>273</v>
      </c>
      <c r="K230" s="1"/>
      <c r="L230" s="1"/>
      <c r="M230" s="1"/>
      <c r="N230" s="1"/>
      <c r="O230" s="1"/>
      <c r="P230" s="1"/>
    </row>
    <row r="231" spans="1:16" ht="22" customHeight="1">
      <c r="A231" s="1"/>
      <c r="B231" s="1"/>
      <c r="C231" s="1" t="s">
        <v>274</v>
      </c>
      <c r="D231" s="1" t="s">
        <v>275</v>
      </c>
      <c r="E231" s="21">
        <v>1</v>
      </c>
      <c r="F231" s="22" t="s">
        <v>148</v>
      </c>
      <c r="G231" s="9">
        <v>30000</v>
      </c>
      <c r="H231" s="11">
        <v>0</v>
      </c>
      <c r="I231" s="10">
        <f t="shared" si="12"/>
        <v>30000</v>
      </c>
      <c r="J231" s="33" t="s">
        <v>276</v>
      </c>
      <c r="K231" s="1"/>
      <c r="L231" s="1"/>
      <c r="M231" s="1"/>
      <c r="N231" s="1"/>
      <c r="O231" s="1"/>
      <c r="P231" s="1"/>
    </row>
    <row r="232" spans="1:16" ht="32" customHeight="1">
      <c r="A232" s="1"/>
      <c r="B232" s="1"/>
      <c r="C232" s="1" t="s">
        <v>277</v>
      </c>
      <c r="D232" s="1" t="s">
        <v>278</v>
      </c>
      <c r="E232" s="21">
        <v>1</v>
      </c>
      <c r="F232" s="22" t="s">
        <v>148</v>
      </c>
      <c r="G232" s="26">
        <f>'Plan and Rates'!G45*'Plan and Rates'!G47</f>
        <v>117200</v>
      </c>
      <c r="H232" s="11">
        <v>0</v>
      </c>
      <c r="I232" s="10">
        <f t="shared" si="12"/>
        <v>117200</v>
      </c>
      <c r="J232" s="33" t="s">
        <v>279</v>
      </c>
      <c r="K232" s="1"/>
      <c r="L232" s="1"/>
      <c r="M232" s="1"/>
      <c r="N232" s="1"/>
      <c r="O232" s="1"/>
      <c r="P232" s="1"/>
    </row>
    <row r="233" spans="1:16" ht="32" customHeight="1">
      <c r="A233" s="1"/>
      <c r="B233" s="1"/>
      <c r="C233" s="1" t="s">
        <v>280</v>
      </c>
      <c r="D233" s="1" t="s">
        <v>281</v>
      </c>
      <c r="E233" s="21">
        <v>1</v>
      </c>
      <c r="F233" s="22" t="s">
        <v>148</v>
      </c>
      <c r="G233" s="9">
        <v>95000</v>
      </c>
      <c r="H233" s="28">
        <f>'Plan and Rates'!G21</f>
        <v>7.0000000000000007E-2</v>
      </c>
      <c r="I233" s="10">
        <f t="shared" si="12"/>
        <v>101650</v>
      </c>
      <c r="J233" s="33" t="s">
        <v>282</v>
      </c>
      <c r="K233" s="1"/>
      <c r="L233" s="1"/>
      <c r="M233" s="1"/>
      <c r="N233" s="1"/>
      <c r="O233" s="1"/>
      <c r="P233" s="1"/>
    </row>
    <row r="234" spans="1:16" ht="22" customHeight="1">
      <c r="A234" s="1"/>
      <c r="B234" s="1"/>
      <c r="C234" s="1" t="s">
        <v>283</v>
      </c>
      <c r="D234" s="1" t="s">
        <v>284</v>
      </c>
      <c r="E234" s="21">
        <v>1</v>
      </c>
      <c r="F234" s="22" t="s">
        <v>148</v>
      </c>
      <c r="G234" s="26">
        <f>SUMIFS(Props!N7:N59,Props!C7:C59,1)</f>
        <v>49160</v>
      </c>
      <c r="H234" s="28">
        <f>'Plan and Rates'!G21</f>
        <v>7.0000000000000007E-2</v>
      </c>
      <c r="I234" s="10">
        <f t="shared" si="12"/>
        <v>52601</v>
      </c>
      <c r="J234" s="33" t="s">
        <v>285</v>
      </c>
      <c r="K234" s="1"/>
      <c r="L234" s="1"/>
      <c r="M234" s="1"/>
      <c r="N234" s="1"/>
      <c r="O234" s="1"/>
      <c r="P234" s="1"/>
    </row>
    <row r="235" spans="1:16" ht="32" customHeight="1">
      <c r="A235" s="1"/>
      <c r="B235" s="1"/>
      <c r="C235" s="1" t="s">
        <v>286</v>
      </c>
      <c r="D235" s="1" t="s">
        <v>287</v>
      </c>
      <c r="E235" s="23">
        <f>'Plan and Rates'!G34</f>
        <v>230</v>
      </c>
      <c r="F235" s="22" t="s">
        <v>288</v>
      </c>
      <c r="G235" s="9">
        <v>240</v>
      </c>
      <c r="H235" s="28">
        <f>'Plan and Rates'!G21</f>
        <v>7.0000000000000007E-2</v>
      </c>
      <c r="I235" s="10">
        <f t="shared" si="12"/>
        <v>59064</v>
      </c>
      <c r="J235" s="33" t="s">
        <v>289</v>
      </c>
      <c r="K235" s="1"/>
      <c r="L235" s="1"/>
      <c r="M235" s="1"/>
      <c r="N235" s="1"/>
      <c r="O235" s="1"/>
      <c r="P235" s="1"/>
    </row>
    <row r="236" spans="1:16" ht="22" customHeight="1">
      <c r="A236" s="1"/>
      <c r="B236" s="1"/>
      <c r="C236" s="1" t="s">
        <v>290</v>
      </c>
      <c r="D236" s="1" t="s">
        <v>291</v>
      </c>
      <c r="E236" s="21">
        <v>1</v>
      </c>
      <c r="F236" s="22" t="s">
        <v>148</v>
      </c>
      <c r="G236" s="9">
        <v>14000</v>
      </c>
      <c r="H236" s="28">
        <f>'Plan and Rates'!G21</f>
        <v>7.0000000000000007E-2</v>
      </c>
      <c r="I236" s="10">
        <f t="shared" si="12"/>
        <v>14980</v>
      </c>
      <c r="J236" s="33" t="s">
        <v>292</v>
      </c>
      <c r="K236" s="1"/>
      <c r="L236" s="1"/>
      <c r="M236" s="1"/>
      <c r="N236" s="1"/>
      <c r="O236" s="1"/>
      <c r="P236" s="1"/>
    </row>
    <row r="237" spans="1:16" ht="25" customHeight="1">
      <c r="A237" s="1"/>
      <c r="B237" s="1"/>
      <c r="C237" s="4" t="s">
        <v>293</v>
      </c>
      <c r="D237" s="4"/>
      <c r="E237" s="20"/>
      <c r="F237" s="20"/>
      <c r="G237" s="25"/>
      <c r="H237" s="27"/>
      <c r="I237" s="25"/>
      <c r="J237" s="31"/>
      <c r="K237" s="1"/>
      <c r="L237" s="1"/>
      <c r="M237" s="1"/>
      <c r="N237" s="1"/>
      <c r="O237" s="1"/>
      <c r="P237" s="1"/>
    </row>
    <row r="238" spans="1:16" ht="22" customHeight="1">
      <c r="A238" s="1"/>
      <c r="B238" s="1"/>
      <c r="C238" s="1" t="s">
        <v>294</v>
      </c>
      <c r="D238" s="1" t="s">
        <v>295</v>
      </c>
      <c r="E238" s="23">
        <f>'Plan and Rates'!G28</f>
        <v>52</v>
      </c>
      <c r="F238" s="22" t="s">
        <v>296</v>
      </c>
      <c r="G238" s="9">
        <v>1000</v>
      </c>
      <c r="H238" s="28">
        <f>'Plan and Rates'!G21</f>
        <v>7.0000000000000007E-2</v>
      </c>
      <c r="I238" s="10">
        <f t="shared" ref="I238:I246" si="13">ROUND(E238*G238*(1+H238),0)</f>
        <v>55640</v>
      </c>
      <c r="J238" s="33" t="s">
        <v>297</v>
      </c>
      <c r="K238" s="1"/>
      <c r="L238" s="1"/>
      <c r="M238" s="1"/>
      <c r="N238" s="1"/>
      <c r="O238" s="1"/>
      <c r="P238" s="1"/>
    </row>
    <row r="239" spans="1:16" ht="22" customHeight="1">
      <c r="A239" s="1"/>
      <c r="B239" s="1"/>
      <c r="C239" s="1" t="s">
        <v>298</v>
      </c>
      <c r="D239" s="1" t="s">
        <v>299</v>
      </c>
      <c r="E239" s="23">
        <f>'Plan and Rates'!G7</f>
        <v>24</v>
      </c>
      <c r="F239" s="22" t="s">
        <v>232</v>
      </c>
      <c r="G239" s="9">
        <v>1200</v>
      </c>
      <c r="H239" s="28">
        <f>'Plan and Rates'!G21</f>
        <v>7.0000000000000007E-2</v>
      </c>
      <c r="I239" s="10">
        <f t="shared" si="13"/>
        <v>30816</v>
      </c>
      <c r="J239" s="33" t="s">
        <v>300</v>
      </c>
      <c r="K239" s="1"/>
      <c r="L239" s="1"/>
      <c r="M239" s="1"/>
      <c r="N239" s="1"/>
      <c r="O239" s="1"/>
      <c r="P239" s="1"/>
    </row>
    <row r="240" spans="1:16" ht="22" customHeight="1">
      <c r="A240" s="1"/>
      <c r="B240" s="1"/>
      <c r="C240" s="1" t="s">
        <v>301</v>
      </c>
      <c r="D240" s="1" t="s">
        <v>302</v>
      </c>
      <c r="E240" s="23">
        <f>'Plan and Rates'!G29</f>
        <v>200</v>
      </c>
      <c r="F240" s="22" t="s">
        <v>303</v>
      </c>
      <c r="G240" s="9">
        <v>200</v>
      </c>
      <c r="H240" s="28">
        <f>'Plan and Rates'!G21</f>
        <v>7.0000000000000007E-2</v>
      </c>
      <c r="I240" s="10">
        <f t="shared" si="13"/>
        <v>42800</v>
      </c>
      <c r="J240" s="33" t="s">
        <v>304</v>
      </c>
      <c r="K240" s="1"/>
      <c r="L240" s="1"/>
      <c r="M240" s="1"/>
      <c r="N240" s="1"/>
      <c r="O240" s="1"/>
      <c r="P240" s="1"/>
    </row>
    <row r="241" spans="1:16" ht="22" customHeight="1">
      <c r="A241" s="1"/>
      <c r="B241" s="1"/>
      <c r="C241" s="1" t="s">
        <v>305</v>
      </c>
      <c r="D241" s="1" t="s">
        <v>306</v>
      </c>
      <c r="E241" s="21">
        <v>1</v>
      </c>
      <c r="F241" s="22" t="s">
        <v>148</v>
      </c>
      <c r="G241" s="9">
        <v>16000</v>
      </c>
      <c r="H241" s="11">
        <v>0</v>
      </c>
      <c r="I241" s="10">
        <f t="shared" si="13"/>
        <v>16000</v>
      </c>
      <c r="J241" s="33" t="s">
        <v>307</v>
      </c>
      <c r="K241" s="1"/>
      <c r="L241" s="1"/>
      <c r="M241" s="1"/>
      <c r="N241" s="1"/>
      <c r="O241" s="1"/>
      <c r="P241" s="1"/>
    </row>
    <row r="242" spans="1:16" ht="22" customHeight="1">
      <c r="A242" s="1"/>
      <c r="B242" s="1"/>
      <c r="C242" s="1" t="s">
        <v>308</v>
      </c>
      <c r="D242" s="1" t="s">
        <v>309</v>
      </c>
      <c r="E242" s="23">
        <f>'Plan and Rates'!G7*(38+1+'Plan and Rates'!G35)+'Plan and Rates'!G10+'Plan and Rates'!G12+'Plan and Rates'!G13+'Plan and Rates'!G14*2+'Plan and Rates'!G15+12</f>
        <v>2014</v>
      </c>
      <c r="F242" s="22" t="s">
        <v>165</v>
      </c>
      <c r="G242" s="9">
        <v>55</v>
      </c>
      <c r="H242" s="28">
        <f>'Plan and Rates'!G21</f>
        <v>7.0000000000000007E-2</v>
      </c>
      <c r="I242" s="10">
        <f t="shared" si="13"/>
        <v>118524</v>
      </c>
      <c r="J242" s="33" t="s">
        <v>310</v>
      </c>
      <c r="K242" s="1"/>
      <c r="L242" s="1"/>
      <c r="M242" s="1"/>
      <c r="N242" s="1"/>
      <c r="O242" s="1"/>
      <c r="P242" s="1"/>
    </row>
    <row r="243" spans="1:16" ht="22" customHeight="1">
      <c r="A243" s="1"/>
      <c r="B243" s="1"/>
      <c r="C243" s="1" t="s">
        <v>311</v>
      </c>
      <c r="D243" s="1" t="s">
        <v>312</v>
      </c>
      <c r="E243" s="23">
        <f>('Plan and Rates'!G8+'Plan and Rates'!G9)*16</f>
        <v>336</v>
      </c>
      <c r="F243" s="22" t="s">
        <v>165</v>
      </c>
      <c r="G243" s="9">
        <v>42</v>
      </c>
      <c r="H243" s="28">
        <f>'Plan and Rates'!G21</f>
        <v>7.0000000000000007E-2</v>
      </c>
      <c r="I243" s="10">
        <f t="shared" si="13"/>
        <v>15100</v>
      </c>
      <c r="J243" s="33" t="s">
        <v>313</v>
      </c>
      <c r="K243" s="1"/>
      <c r="L243" s="1"/>
      <c r="M243" s="1"/>
      <c r="N243" s="1"/>
      <c r="O243" s="1"/>
      <c r="P243" s="1"/>
    </row>
    <row r="244" spans="1:16" ht="22" customHeight="1">
      <c r="A244" s="1"/>
      <c r="B244" s="1"/>
      <c r="C244" s="1" t="s">
        <v>314</v>
      </c>
      <c r="D244" s="1" t="s">
        <v>315</v>
      </c>
      <c r="E244" s="35">
        <f>'Plan and Rates'!G29*0.35</f>
        <v>70</v>
      </c>
      <c r="F244" s="22" t="s">
        <v>176</v>
      </c>
      <c r="G244" s="9">
        <v>75</v>
      </c>
      <c r="H244" s="11">
        <v>0</v>
      </c>
      <c r="I244" s="10">
        <f t="shared" si="13"/>
        <v>5250</v>
      </c>
      <c r="J244" s="33" t="s">
        <v>316</v>
      </c>
      <c r="K244" s="1"/>
      <c r="L244" s="1"/>
      <c r="M244" s="1"/>
      <c r="N244" s="1"/>
      <c r="O244" s="1"/>
      <c r="P244" s="1"/>
    </row>
    <row r="245" spans="1:16" ht="32" customHeight="1">
      <c r="A245" s="1"/>
      <c r="B245" s="1"/>
      <c r="C245" s="1" t="s">
        <v>317</v>
      </c>
      <c r="D245" s="1" t="s">
        <v>318</v>
      </c>
      <c r="E245" s="21">
        <v>1</v>
      </c>
      <c r="F245" s="22" t="s">
        <v>319</v>
      </c>
      <c r="G245" s="9">
        <v>180000</v>
      </c>
      <c r="H245" s="11">
        <v>0</v>
      </c>
      <c r="I245" s="10">
        <f t="shared" si="13"/>
        <v>180000</v>
      </c>
      <c r="J245" s="33" t="s">
        <v>320</v>
      </c>
      <c r="K245" s="1"/>
      <c r="L245" s="1"/>
      <c r="M245" s="1"/>
      <c r="N245" s="1"/>
      <c r="O245" s="1"/>
      <c r="P245" s="1"/>
    </row>
    <row r="246" spans="1:16" ht="22" customHeight="1">
      <c r="A246" s="1"/>
      <c r="B246" s="1"/>
      <c r="C246" s="1" t="s">
        <v>321</v>
      </c>
      <c r="D246" s="1" t="s">
        <v>322</v>
      </c>
      <c r="E246" s="21">
        <v>3</v>
      </c>
      <c r="F246" s="22" t="s">
        <v>323</v>
      </c>
      <c r="G246" s="9">
        <v>12000</v>
      </c>
      <c r="H246" s="11">
        <v>0</v>
      </c>
      <c r="I246" s="10">
        <f t="shared" si="13"/>
        <v>36000</v>
      </c>
      <c r="J246" s="33" t="s">
        <v>324</v>
      </c>
      <c r="K246" s="1"/>
      <c r="L246" s="1"/>
      <c r="M246" s="1"/>
      <c r="N246" s="1"/>
      <c r="O246" s="1"/>
      <c r="P246" s="1"/>
    </row>
    <row r="247" spans="1:16" ht="25" customHeight="1">
      <c r="A247" s="1"/>
      <c r="B247" s="1"/>
      <c r="C247" s="4" t="s">
        <v>325</v>
      </c>
      <c r="D247" s="4"/>
      <c r="E247" s="20"/>
      <c r="F247" s="20"/>
      <c r="G247" s="25"/>
      <c r="H247" s="27"/>
      <c r="I247" s="25"/>
      <c r="J247" s="31"/>
      <c r="K247" s="1"/>
      <c r="L247" s="1"/>
      <c r="M247" s="1"/>
      <c r="N247" s="1"/>
      <c r="O247" s="1"/>
      <c r="P247" s="1"/>
    </row>
    <row r="248" spans="1:16" ht="22" customHeight="1">
      <c r="A248" s="1"/>
      <c r="B248" s="1"/>
      <c r="C248" s="1" t="s">
        <v>326</v>
      </c>
      <c r="D248" s="1" t="s">
        <v>327</v>
      </c>
      <c r="E248" s="21">
        <v>50</v>
      </c>
      <c r="F248" s="22" t="s">
        <v>232</v>
      </c>
      <c r="G248" s="9">
        <v>650</v>
      </c>
      <c r="H248" s="28">
        <f>'Plan and Rates'!G20</f>
        <v>0.34</v>
      </c>
      <c r="I248" s="10">
        <f t="shared" ref="I248:I259" si="14">ROUND(E248*G248*(1+H248),0)</f>
        <v>43550</v>
      </c>
      <c r="J248" s="33" t="s">
        <v>328</v>
      </c>
      <c r="K248" s="1"/>
      <c r="L248" s="1"/>
      <c r="M248" s="1"/>
      <c r="N248" s="1"/>
      <c r="O248" s="1"/>
      <c r="P248" s="1"/>
    </row>
    <row r="249" spans="1:16" ht="22" customHeight="1">
      <c r="A249" s="1"/>
      <c r="B249" s="1"/>
      <c r="C249" s="1" t="s">
        <v>329</v>
      </c>
      <c r="D249" s="1" t="s">
        <v>330</v>
      </c>
      <c r="E249" s="21">
        <v>25</v>
      </c>
      <c r="F249" s="22" t="s">
        <v>232</v>
      </c>
      <c r="G249" s="9">
        <v>450</v>
      </c>
      <c r="H249" s="28">
        <f>'Plan and Rates'!G20</f>
        <v>0.34</v>
      </c>
      <c r="I249" s="10">
        <f t="shared" si="14"/>
        <v>15075</v>
      </c>
      <c r="J249" s="33" t="s">
        <v>331</v>
      </c>
      <c r="K249" s="1"/>
      <c r="L249" s="1"/>
      <c r="M249" s="1"/>
      <c r="N249" s="1"/>
      <c r="O249" s="1"/>
      <c r="P249" s="1"/>
    </row>
    <row r="250" spans="1:16" ht="22" customHeight="1">
      <c r="A250" s="1"/>
      <c r="B250" s="1"/>
      <c r="C250" s="1" t="s">
        <v>332</v>
      </c>
      <c r="D250" s="1" t="s">
        <v>333</v>
      </c>
      <c r="E250" s="21">
        <v>1</v>
      </c>
      <c r="F250" s="22" t="s">
        <v>148</v>
      </c>
      <c r="G250" s="9">
        <v>28000</v>
      </c>
      <c r="H250" s="11">
        <v>0</v>
      </c>
      <c r="I250" s="10">
        <f t="shared" si="14"/>
        <v>28000</v>
      </c>
      <c r="J250" s="33" t="s">
        <v>334</v>
      </c>
      <c r="K250" s="1"/>
      <c r="L250" s="1"/>
      <c r="M250" s="1"/>
      <c r="N250" s="1"/>
      <c r="O250" s="1"/>
      <c r="P250" s="1"/>
    </row>
    <row r="251" spans="1:16" ht="22" customHeight="1">
      <c r="A251" s="1"/>
      <c r="B251" s="1"/>
      <c r="C251" s="1" t="s">
        <v>335</v>
      </c>
      <c r="D251" s="1" t="s">
        <v>336</v>
      </c>
      <c r="E251" s="21">
        <v>1</v>
      </c>
      <c r="F251" s="22" t="s">
        <v>148</v>
      </c>
      <c r="G251" s="9">
        <v>8000</v>
      </c>
      <c r="H251" s="11">
        <v>0</v>
      </c>
      <c r="I251" s="10">
        <f t="shared" si="14"/>
        <v>8000</v>
      </c>
      <c r="J251" s="33" t="s">
        <v>337</v>
      </c>
      <c r="K251" s="1"/>
      <c r="L251" s="1"/>
      <c r="M251" s="1"/>
      <c r="N251" s="1"/>
      <c r="O251" s="1"/>
      <c r="P251" s="1"/>
    </row>
    <row r="252" spans="1:16" ht="22" customHeight="1">
      <c r="A252" s="1"/>
      <c r="B252" s="1"/>
      <c r="C252" s="1" t="s">
        <v>338</v>
      </c>
      <c r="D252" s="1" t="s">
        <v>339</v>
      </c>
      <c r="E252" s="21">
        <v>1</v>
      </c>
      <c r="F252" s="22" t="s">
        <v>148</v>
      </c>
      <c r="G252" s="9">
        <v>25000</v>
      </c>
      <c r="H252" s="11">
        <v>0</v>
      </c>
      <c r="I252" s="10">
        <f t="shared" si="14"/>
        <v>25000</v>
      </c>
      <c r="J252" s="33" t="s">
        <v>340</v>
      </c>
      <c r="K252" s="1"/>
      <c r="L252" s="1"/>
      <c r="M252" s="1"/>
      <c r="N252" s="1"/>
      <c r="O252" s="1"/>
      <c r="P252" s="1"/>
    </row>
    <row r="253" spans="1:16" ht="22" customHeight="1">
      <c r="A253" s="1"/>
      <c r="B253" s="1"/>
      <c r="C253" s="1" t="s">
        <v>341</v>
      </c>
      <c r="D253" s="1" t="s">
        <v>342</v>
      </c>
      <c r="E253" s="21">
        <v>1</v>
      </c>
      <c r="F253" s="22" t="s">
        <v>148</v>
      </c>
      <c r="G253" s="9">
        <v>18000</v>
      </c>
      <c r="H253" s="11">
        <v>0</v>
      </c>
      <c r="I253" s="10">
        <f t="shared" si="14"/>
        <v>18000</v>
      </c>
      <c r="J253" s="33" t="s">
        <v>343</v>
      </c>
      <c r="K253" s="1"/>
      <c r="L253" s="1"/>
      <c r="M253" s="1"/>
      <c r="N253" s="1"/>
      <c r="O253" s="1"/>
      <c r="P253" s="1"/>
    </row>
    <row r="254" spans="1:16" ht="22" customHeight="1">
      <c r="A254" s="1"/>
      <c r="B254" s="1"/>
      <c r="C254" s="1" t="s">
        <v>344</v>
      </c>
      <c r="D254" s="1" t="s">
        <v>345</v>
      </c>
      <c r="E254" s="23">
        <f>'Plan and Rates'!G32</f>
        <v>65</v>
      </c>
      <c r="F254" s="22" t="s">
        <v>346</v>
      </c>
      <c r="G254" s="26">
        <f>'Plan and Rates'!G33</f>
        <v>1600</v>
      </c>
      <c r="H254" s="11">
        <v>0</v>
      </c>
      <c r="I254" s="10">
        <f t="shared" si="14"/>
        <v>104000</v>
      </c>
      <c r="J254" s="33" t="s">
        <v>347</v>
      </c>
      <c r="K254" s="1"/>
      <c r="L254" s="1"/>
      <c r="M254" s="1"/>
      <c r="N254" s="1"/>
      <c r="O254" s="1"/>
      <c r="P254" s="1"/>
    </row>
    <row r="255" spans="1:16" ht="32" customHeight="1">
      <c r="A255" s="1"/>
      <c r="B255" s="1"/>
      <c r="C255" s="1" t="s">
        <v>348</v>
      </c>
      <c r="D255" s="1" t="s">
        <v>349</v>
      </c>
      <c r="E255" s="23">
        <f>'Plan and Rates'!G30</f>
        <v>180</v>
      </c>
      <c r="F255" s="22" t="s">
        <v>350</v>
      </c>
      <c r="G255" s="26">
        <f>'Plan and Rates'!G31</f>
        <v>225</v>
      </c>
      <c r="H255" s="11">
        <v>0</v>
      </c>
      <c r="I255" s="10">
        <f t="shared" si="14"/>
        <v>40500</v>
      </c>
      <c r="J255" s="33" t="s">
        <v>351</v>
      </c>
      <c r="K255" s="1"/>
      <c r="L255" s="1"/>
      <c r="M255" s="1"/>
      <c r="N255" s="1"/>
      <c r="O255" s="1"/>
      <c r="P255" s="1"/>
    </row>
    <row r="256" spans="1:16" ht="32" customHeight="1">
      <c r="A256" s="1"/>
      <c r="B256" s="1"/>
      <c r="C256" s="1" t="s">
        <v>352</v>
      </c>
      <c r="D256" s="1" t="s">
        <v>353</v>
      </c>
      <c r="E256" s="21">
        <v>1</v>
      </c>
      <c r="F256" s="22" t="s">
        <v>148</v>
      </c>
      <c r="G256" s="9">
        <v>14000</v>
      </c>
      <c r="H256" s="11">
        <v>0</v>
      </c>
      <c r="I256" s="10">
        <f t="shared" si="14"/>
        <v>14000</v>
      </c>
      <c r="J256" s="33" t="s">
        <v>354</v>
      </c>
      <c r="K256" s="1"/>
      <c r="L256" s="1"/>
      <c r="M256" s="1"/>
      <c r="N256" s="1"/>
      <c r="O256" s="1"/>
      <c r="P256" s="1"/>
    </row>
    <row r="257" spans="1:16" ht="22" customHeight="1">
      <c r="A257" s="1"/>
      <c r="B257" s="1"/>
      <c r="C257" s="1" t="s">
        <v>355</v>
      </c>
      <c r="D257" s="1" t="s">
        <v>356</v>
      </c>
      <c r="E257" s="21">
        <v>1</v>
      </c>
      <c r="F257" s="22" t="s">
        <v>148</v>
      </c>
      <c r="G257" s="9">
        <v>10000</v>
      </c>
      <c r="H257" s="11">
        <v>0</v>
      </c>
      <c r="I257" s="10">
        <f t="shared" si="14"/>
        <v>10000</v>
      </c>
      <c r="J257" s="33" t="s">
        <v>357</v>
      </c>
      <c r="K257" s="1"/>
      <c r="L257" s="1"/>
      <c r="M257" s="1"/>
      <c r="N257" s="1"/>
      <c r="O257" s="1"/>
      <c r="P257" s="1"/>
    </row>
    <row r="258" spans="1:16" ht="22" customHeight="1">
      <c r="A258" s="1"/>
      <c r="B258" s="1"/>
      <c r="C258" s="1" t="s">
        <v>358</v>
      </c>
      <c r="D258" s="1" t="s">
        <v>359</v>
      </c>
      <c r="E258" s="21">
        <v>1</v>
      </c>
      <c r="F258" s="22" t="s">
        <v>148</v>
      </c>
      <c r="G258" s="9">
        <v>24000</v>
      </c>
      <c r="H258" s="11">
        <v>0</v>
      </c>
      <c r="I258" s="10">
        <f t="shared" si="14"/>
        <v>24000</v>
      </c>
      <c r="J258" s="33" t="s">
        <v>360</v>
      </c>
      <c r="K258" s="1"/>
      <c r="L258" s="1"/>
      <c r="M258" s="1"/>
      <c r="N258" s="1"/>
      <c r="O258" s="1"/>
      <c r="P258" s="1"/>
    </row>
    <row r="259" spans="1:16" ht="22" customHeight="1">
      <c r="A259" s="1"/>
      <c r="B259" s="1"/>
      <c r="C259" s="1" t="s">
        <v>361</v>
      </c>
      <c r="D259" s="1" t="s">
        <v>362</v>
      </c>
      <c r="E259" s="21">
        <v>1</v>
      </c>
      <c r="F259" s="22" t="s">
        <v>148</v>
      </c>
      <c r="G259" s="9">
        <v>8000</v>
      </c>
      <c r="H259" s="11">
        <v>0</v>
      </c>
      <c r="I259" s="10">
        <f t="shared" si="14"/>
        <v>8000</v>
      </c>
      <c r="J259" s="33" t="s">
        <v>363</v>
      </c>
      <c r="K259" s="1"/>
      <c r="L259" s="1"/>
      <c r="M259" s="1"/>
      <c r="N259" s="1"/>
      <c r="O259" s="1"/>
      <c r="P259" s="1"/>
    </row>
    <row r="260" spans="1:16" ht="22" customHeight="1">
      <c r="A260" s="1"/>
      <c r="B260" s="1"/>
      <c r="C260" s="16"/>
      <c r="D260" s="16" t="s">
        <v>364</v>
      </c>
      <c r="E260" s="24"/>
      <c r="F260" s="24"/>
      <c r="G260" s="19"/>
      <c r="H260" s="29"/>
      <c r="I260" s="19">
        <f>I184+I185+I186+I187+I188+I190+I191+I192+I193+I194+I195+I196+I198+I199+I200+I201+I202+I203+I204+I205+I206+I207+I208+I209+I210+I211+I212+I213+I214+I215+I216+I217+I218+I219+I220+I221+I222+I223+I224+I226+I227+I228+I229+I230+I231+I232+I233+I234+I235+I236+I238+I239+I240+I241+I242+I243+I244+I245+I246+I248+I249+I250+I251+I252+I253+I254+I255+I256+I257+I258+I259</f>
        <v>3230322</v>
      </c>
      <c r="J260" s="32"/>
      <c r="K260" s="1"/>
      <c r="L260" s="1"/>
      <c r="M260" s="1"/>
      <c r="N260" s="1"/>
      <c r="O260" s="1"/>
      <c r="P260" s="1"/>
    </row>
    <row r="261" spans="1:16" ht="22" customHeight="1">
      <c r="A261" s="1"/>
      <c r="B261" s="1"/>
      <c r="C261" s="16"/>
      <c r="D261" s="16" t="s">
        <v>62</v>
      </c>
      <c r="E261" s="24"/>
      <c r="F261" s="24"/>
      <c r="G261" s="19"/>
      <c r="H261" s="29"/>
      <c r="I261" s="30">
        <f>ROUND(I260*'Plan and Rates'!G24,0)</f>
        <v>80758</v>
      </c>
      <c r="J261" s="32" t="s">
        <v>365</v>
      </c>
      <c r="K261" s="1"/>
      <c r="L261" s="1"/>
      <c r="M261" s="1"/>
      <c r="N261" s="1"/>
      <c r="O261" s="1"/>
      <c r="P261" s="1"/>
    </row>
    <row r="262" spans="1:16" ht="22" customHeight="1">
      <c r="A262" s="1"/>
      <c r="B262" s="1"/>
      <c r="C262" s="16"/>
      <c r="D262" s="16" t="s">
        <v>366</v>
      </c>
      <c r="E262" s="24"/>
      <c r="F262" s="24"/>
      <c r="G262" s="19"/>
      <c r="H262" s="29"/>
      <c r="I262" s="30">
        <f>ROUND(I260*'Plan and Rates'!G23,0)</f>
        <v>161516</v>
      </c>
      <c r="J262" s="32" t="s">
        <v>367</v>
      </c>
      <c r="K262" s="1"/>
      <c r="L262" s="1"/>
      <c r="M262" s="1"/>
      <c r="N262" s="1"/>
      <c r="O262" s="1"/>
      <c r="P262" s="1"/>
    </row>
    <row r="263" spans="1:16" ht="22" customHeight="1">
      <c r="A263" s="1"/>
      <c r="B263" s="1"/>
      <c r="C263" s="16"/>
      <c r="D263" s="16" t="s">
        <v>63</v>
      </c>
      <c r="E263" s="24"/>
      <c r="F263" s="24"/>
      <c r="G263" s="19"/>
      <c r="H263" s="29"/>
      <c r="I263" s="30">
        <f>ROUND(I260*'Plan and Rates'!G25,0)</f>
        <v>32303</v>
      </c>
      <c r="J263" s="32" t="s">
        <v>368</v>
      </c>
      <c r="K263" s="1"/>
      <c r="L263" s="1"/>
      <c r="M263" s="1"/>
      <c r="N263" s="1"/>
      <c r="O263" s="1"/>
      <c r="P263" s="1"/>
    </row>
    <row r="264" spans="1:16" ht="22" customHeight="1">
      <c r="A264" s="1"/>
      <c r="B264" s="1"/>
      <c r="C264" s="16"/>
      <c r="D264" s="16" t="s">
        <v>60</v>
      </c>
      <c r="E264" s="24"/>
      <c r="F264" s="24"/>
      <c r="G264" s="19"/>
      <c r="H264" s="29"/>
      <c r="I264" s="30">
        <f>ROUND(SUM(I260:I263)*'Plan and Rates'!G22,0)</f>
        <v>525735</v>
      </c>
      <c r="J264" s="32" t="s">
        <v>369</v>
      </c>
      <c r="K264" s="1"/>
      <c r="L264" s="1"/>
      <c r="M264" s="1"/>
      <c r="N264" s="1"/>
      <c r="O264" s="1"/>
      <c r="P264" s="1"/>
    </row>
    <row r="265" spans="1:16" ht="30" customHeight="1">
      <c r="A265" s="1"/>
      <c r="B265" s="1"/>
      <c r="C265" s="4"/>
      <c r="D265" s="4" t="s">
        <v>370</v>
      </c>
      <c r="E265" s="20"/>
      <c r="F265" s="20"/>
      <c r="G265" s="25"/>
      <c r="H265" s="27"/>
      <c r="I265" s="25">
        <f>SUM(I260:I264)</f>
        <v>4030634</v>
      </c>
      <c r="J265" s="31" t="s">
        <v>371</v>
      </c>
      <c r="K265" s="1"/>
      <c r="L265" s="1"/>
      <c r="M265" s="1"/>
      <c r="N265" s="1"/>
      <c r="O265" s="1"/>
      <c r="P265" s="1"/>
    </row>
    <row r="266" spans="1:16" ht="2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2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2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25" customHeight="1">
      <c r="A269" s="1"/>
      <c r="B269" s="1"/>
      <c r="C269" s="4" t="s">
        <v>7</v>
      </c>
      <c r="D269" s="4"/>
      <c r="E269" s="4"/>
      <c r="F269" s="4"/>
      <c r="G269" s="4"/>
      <c r="H269" s="4"/>
      <c r="I269" s="4"/>
      <c r="J269" s="4"/>
      <c r="K269" s="1"/>
      <c r="L269" s="1"/>
      <c r="M269" s="1"/>
      <c r="N269" s="1"/>
      <c r="O269" s="1"/>
      <c r="P269" s="1"/>
    </row>
    <row r="270" spans="1:16" ht="25" customHeight="1">
      <c r="A270" s="1"/>
      <c r="B270" s="1"/>
      <c r="C270" s="4" t="s">
        <v>145</v>
      </c>
      <c r="D270" s="4"/>
      <c r="E270" s="20"/>
      <c r="F270" s="20"/>
      <c r="G270" s="25"/>
      <c r="H270" s="27"/>
      <c r="I270" s="25"/>
      <c r="J270" s="31"/>
      <c r="K270" s="1"/>
      <c r="L270" s="1"/>
      <c r="M270" s="1"/>
      <c r="N270" s="1"/>
      <c r="O270" s="1"/>
      <c r="P270" s="1"/>
    </row>
    <row r="271" spans="1:16" ht="22" customHeight="1">
      <c r="A271" s="1"/>
      <c r="B271" s="1"/>
      <c r="C271" s="1" t="s">
        <v>146</v>
      </c>
      <c r="D271" s="1" t="s">
        <v>147</v>
      </c>
      <c r="E271" s="21">
        <v>1</v>
      </c>
      <c r="F271" s="22" t="s">
        <v>148</v>
      </c>
      <c r="G271" s="9">
        <v>60000</v>
      </c>
      <c r="H271" s="11">
        <v>0</v>
      </c>
      <c r="I271" s="10">
        <f>ROUND(E271*G271*(1+H271),0)</f>
        <v>60000</v>
      </c>
      <c r="J271" s="33" t="s">
        <v>149</v>
      </c>
      <c r="K271" s="1"/>
      <c r="L271" s="1"/>
      <c r="M271" s="1"/>
      <c r="N271" s="1"/>
      <c r="O271" s="1"/>
      <c r="P271" s="1"/>
    </row>
    <row r="272" spans="1:16" ht="22" customHeight="1">
      <c r="A272" s="1"/>
      <c r="B272" s="1"/>
      <c r="C272" s="1" t="s">
        <v>150</v>
      </c>
      <c r="D272" s="1" t="s">
        <v>151</v>
      </c>
      <c r="E272" s="21">
        <v>1</v>
      </c>
      <c r="F272" s="22" t="s">
        <v>148</v>
      </c>
      <c r="G272" s="9">
        <v>75000</v>
      </c>
      <c r="H272" s="11">
        <v>0</v>
      </c>
      <c r="I272" s="10">
        <f>ROUND(E272*G272*(1+H272),0)</f>
        <v>75000</v>
      </c>
      <c r="J272" s="33" t="s">
        <v>152</v>
      </c>
      <c r="K272" s="1"/>
      <c r="L272" s="1"/>
      <c r="M272" s="1"/>
      <c r="N272" s="1"/>
      <c r="O272" s="1"/>
      <c r="P272" s="1"/>
    </row>
    <row r="273" spans="1:16" ht="22" customHeight="1">
      <c r="A273" s="1"/>
      <c r="B273" s="1"/>
      <c r="C273" s="1" t="s">
        <v>153</v>
      </c>
      <c r="D273" s="1" t="s">
        <v>154</v>
      </c>
      <c r="E273" s="21">
        <v>1</v>
      </c>
      <c r="F273" s="22" t="s">
        <v>148</v>
      </c>
      <c r="G273" s="9">
        <v>90000</v>
      </c>
      <c r="H273" s="28">
        <f>'Plan and Rates'!H20</f>
        <v>0.4</v>
      </c>
      <c r="I273" s="10">
        <f>ROUND(E273*G273*(1+H273),0)</f>
        <v>126000</v>
      </c>
      <c r="J273" s="33" t="s">
        <v>155</v>
      </c>
      <c r="K273" s="1"/>
      <c r="L273" s="1"/>
      <c r="M273" s="1"/>
      <c r="N273" s="1"/>
      <c r="O273" s="1"/>
      <c r="P273" s="1"/>
    </row>
    <row r="274" spans="1:16" ht="22" customHeight="1">
      <c r="A274" s="1"/>
      <c r="B274" s="1"/>
      <c r="C274" s="1" t="s">
        <v>156</v>
      </c>
      <c r="D274" s="1" t="s">
        <v>157</v>
      </c>
      <c r="E274" s="21">
        <v>1</v>
      </c>
      <c r="F274" s="22" t="s">
        <v>148</v>
      </c>
      <c r="G274" s="9">
        <v>28000</v>
      </c>
      <c r="H274" s="11">
        <v>0</v>
      </c>
      <c r="I274" s="10">
        <f>ROUND(E274*G274*(1+H274),0)</f>
        <v>28000</v>
      </c>
      <c r="J274" s="33" t="s">
        <v>158</v>
      </c>
      <c r="K274" s="1"/>
      <c r="L274" s="1"/>
      <c r="M274" s="1"/>
      <c r="N274" s="1"/>
      <c r="O274" s="1"/>
      <c r="P274" s="1"/>
    </row>
    <row r="275" spans="1:16" ht="22" customHeight="1">
      <c r="A275" s="1"/>
      <c r="B275" s="1"/>
      <c r="C275" s="1" t="s">
        <v>159</v>
      </c>
      <c r="D275" s="1" t="s">
        <v>160</v>
      </c>
      <c r="E275" s="21">
        <v>1</v>
      </c>
      <c r="F275" s="22" t="s">
        <v>148</v>
      </c>
      <c r="G275" s="9">
        <v>24000</v>
      </c>
      <c r="H275" s="11">
        <v>0</v>
      </c>
      <c r="I275" s="10">
        <f>ROUND(E275*G275*(1+H275),0)</f>
        <v>24000</v>
      </c>
      <c r="J275" s="33" t="s">
        <v>161</v>
      </c>
      <c r="K275" s="1"/>
      <c r="L275" s="1"/>
      <c r="M275" s="1"/>
      <c r="N275" s="1"/>
      <c r="O275" s="1"/>
      <c r="P275" s="1"/>
    </row>
    <row r="276" spans="1:16" ht="25" customHeight="1">
      <c r="A276" s="1"/>
      <c r="B276" s="1"/>
      <c r="C276" s="4" t="s">
        <v>162</v>
      </c>
      <c r="D276" s="4"/>
      <c r="E276" s="20"/>
      <c r="F276" s="20"/>
      <c r="G276" s="25"/>
      <c r="H276" s="27"/>
      <c r="I276" s="25"/>
      <c r="J276" s="31"/>
      <c r="K276" s="1"/>
      <c r="L276" s="1"/>
      <c r="M276" s="1"/>
      <c r="N276" s="1"/>
      <c r="O276" s="1"/>
      <c r="P276" s="1"/>
    </row>
    <row r="277" spans="1:16" ht="22" customHeight="1">
      <c r="A277" s="1"/>
      <c r="B277" s="1"/>
      <c r="C277" s="1" t="s">
        <v>163</v>
      </c>
      <c r="D277" s="1" t="s">
        <v>164</v>
      </c>
      <c r="E277" s="23">
        <f>'Plan and Rates'!H10</f>
        <v>220</v>
      </c>
      <c r="F277" s="22" t="s">
        <v>165</v>
      </c>
      <c r="G277" s="26">
        <f>'Plan and Rates'!H16</f>
        <v>2000</v>
      </c>
      <c r="H277" s="28">
        <f>'Plan and Rates'!H20</f>
        <v>0.4</v>
      </c>
      <c r="I277" s="10">
        <f t="shared" ref="I277:I283" si="15">ROUND(E277*G277*(1+H277),0)</f>
        <v>616000</v>
      </c>
      <c r="J277" s="33" t="s">
        <v>166</v>
      </c>
      <c r="K277" s="1"/>
      <c r="L277" s="1"/>
      <c r="M277" s="1"/>
      <c r="N277" s="1"/>
      <c r="O277" s="1"/>
      <c r="P277" s="1"/>
    </row>
    <row r="278" spans="1:16" ht="22" customHeight="1">
      <c r="A278" s="1"/>
      <c r="B278" s="1"/>
      <c r="C278" s="1" t="s">
        <v>167</v>
      </c>
      <c r="D278" s="1" t="s">
        <v>168</v>
      </c>
      <c r="E278" s="23">
        <f>'Plan and Rates'!H11</f>
        <v>12</v>
      </c>
      <c r="F278" s="22" t="s">
        <v>169</v>
      </c>
      <c r="G278" s="26">
        <f>'Plan and Rates'!H17</f>
        <v>1500</v>
      </c>
      <c r="H278" s="28">
        <f>'Plan and Rates'!H20</f>
        <v>0.4</v>
      </c>
      <c r="I278" s="10">
        <f t="shared" si="15"/>
        <v>25200</v>
      </c>
      <c r="J278" s="33" t="s">
        <v>170</v>
      </c>
      <c r="K278" s="1"/>
      <c r="L278" s="1"/>
      <c r="M278" s="1"/>
      <c r="N278" s="1"/>
      <c r="O278" s="1"/>
      <c r="P278" s="1"/>
    </row>
    <row r="279" spans="1:16" ht="22" customHeight="1">
      <c r="A279" s="1"/>
      <c r="B279" s="1"/>
      <c r="C279" s="1" t="s">
        <v>171</v>
      </c>
      <c r="D279" s="1" t="s">
        <v>172</v>
      </c>
      <c r="E279" s="23">
        <f>'Plan and Rates'!H12</f>
        <v>1400</v>
      </c>
      <c r="F279" s="22" t="s">
        <v>165</v>
      </c>
      <c r="G279" s="26">
        <f>'Plan and Rates'!H18</f>
        <v>350</v>
      </c>
      <c r="H279" s="28">
        <f>'Plan and Rates'!H20</f>
        <v>0.4</v>
      </c>
      <c r="I279" s="10">
        <f t="shared" si="15"/>
        <v>686000</v>
      </c>
      <c r="J279" s="33" t="s">
        <v>173</v>
      </c>
      <c r="K279" s="1"/>
      <c r="L279" s="1"/>
      <c r="M279" s="1"/>
      <c r="N279" s="1"/>
      <c r="O279" s="1"/>
      <c r="P279" s="1"/>
    </row>
    <row r="280" spans="1:16" ht="22" customHeight="1">
      <c r="A280" s="1"/>
      <c r="B280" s="1"/>
      <c r="C280" s="1" t="s">
        <v>174</v>
      </c>
      <c r="D280" s="1" t="s">
        <v>175</v>
      </c>
      <c r="E280" s="34">
        <f>E277*0.15</f>
        <v>33</v>
      </c>
      <c r="F280" s="22" t="s">
        <v>176</v>
      </c>
      <c r="G280" s="26">
        <f>'Plan and Rates'!H16</f>
        <v>2000</v>
      </c>
      <c r="H280" s="28">
        <f>'Plan and Rates'!H20</f>
        <v>0.4</v>
      </c>
      <c r="I280" s="10">
        <f t="shared" si="15"/>
        <v>92400</v>
      </c>
      <c r="J280" s="33" t="s">
        <v>177</v>
      </c>
      <c r="K280" s="1"/>
      <c r="L280" s="1"/>
      <c r="M280" s="1"/>
      <c r="N280" s="1"/>
      <c r="O280" s="1"/>
      <c r="P280" s="1"/>
    </row>
    <row r="281" spans="1:16" ht="22" customHeight="1">
      <c r="A281" s="1"/>
      <c r="B281" s="1"/>
      <c r="C281" s="1" t="s">
        <v>178</v>
      </c>
      <c r="D281" s="1" t="s">
        <v>179</v>
      </c>
      <c r="E281" s="23">
        <f>'Plan and Rates'!H13</f>
        <v>50</v>
      </c>
      <c r="F281" s="22" t="s">
        <v>165</v>
      </c>
      <c r="G281" s="26">
        <f>'Plan and Rates'!H19</f>
        <v>1800</v>
      </c>
      <c r="H281" s="28">
        <f>'Plan and Rates'!H20</f>
        <v>0.4</v>
      </c>
      <c r="I281" s="10">
        <f t="shared" si="15"/>
        <v>126000</v>
      </c>
      <c r="J281" s="33" t="s">
        <v>180</v>
      </c>
      <c r="K281" s="1"/>
      <c r="L281" s="1"/>
      <c r="M281" s="1"/>
      <c r="N281" s="1"/>
      <c r="O281" s="1"/>
      <c r="P281" s="1"/>
    </row>
    <row r="282" spans="1:16" ht="22" customHeight="1">
      <c r="A282" s="1"/>
      <c r="B282" s="1"/>
      <c r="C282" s="1" t="s">
        <v>181</v>
      </c>
      <c r="D282" s="1" t="s">
        <v>182</v>
      </c>
      <c r="E282" s="10">
        <f>E277*G277</f>
        <v>440000</v>
      </c>
      <c r="F282" s="22" t="s">
        <v>65</v>
      </c>
      <c r="G282" s="11">
        <v>0.1</v>
      </c>
      <c r="H282" s="11">
        <v>0</v>
      </c>
      <c r="I282" s="10">
        <f t="shared" si="15"/>
        <v>44000</v>
      </c>
      <c r="J282" s="33" t="s">
        <v>183</v>
      </c>
      <c r="K282" s="1"/>
      <c r="L282" s="1"/>
      <c r="M282" s="1"/>
      <c r="N282" s="1"/>
      <c r="O282" s="1"/>
      <c r="P282" s="1"/>
    </row>
    <row r="283" spans="1:16" ht="22" customHeight="1">
      <c r="A283" s="1"/>
      <c r="B283" s="1"/>
      <c r="C283" s="1" t="s">
        <v>184</v>
      </c>
      <c r="D283" s="1" t="s">
        <v>64</v>
      </c>
      <c r="E283" s="10">
        <f>E277*G277</f>
        <v>440000</v>
      </c>
      <c r="F283" s="22" t="s">
        <v>65</v>
      </c>
      <c r="G283" s="28">
        <f>'Plan and Rates'!H26</f>
        <v>0.25</v>
      </c>
      <c r="H283" s="11">
        <v>0</v>
      </c>
      <c r="I283" s="10">
        <f t="shared" si="15"/>
        <v>110000</v>
      </c>
      <c r="J283" s="33" t="s">
        <v>185</v>
      </c>
      <c r="K283" s="1"/>
      <c r="L283" s="1"/>
      <c r="M283" s="1"/>
      <c r="N283" s="1"/>
      <c r="O283" s="1"/>
      <c r="P283" s="1"/>
    </row>
    <row r="284" spans="1:16" ht="25" customHeight="1">
      <c r="A284" s="1"/>
      <c r="B284" s="1"/>
      <c r="C284" s="4" t="s">
        <v>186</v>
      </c>
      <c r="D284" s="4"/>
      <c r="E284" s="20"/>
      <c r="F284" s="20"/>
      <c r="G284" s="25"/>
      <c r="H284" s="27"/>
      <c r="I284" s="25"/>
      <c r="J284" s="31"/>
      <c r="K284" s="1"/>
      <c r="L284" s="1"/>
      <c r="M284" s="1"/>
      <c r="N284" s="1"/>
      <c r="O284" s="1"/>
      <c r="P284" s="1"/>
    </row>
    <row r="285" spans="1:16" ht="22" customHeight="1">
      <c r="A285" s="1"/>
      <c r="B285" s="1"/>
      <c r="C285" s="1" t="s">
        <v>187</v>
      </c>
      <c r="D285" s="1" t="s">
        <v>188</v>
      </c>
      <c r="E285" s="23">
        <f>(SUM('Plan and Rates'!H7,'Plan and Rates'!H8,'Plan and Rates'!H9))*1</f>
        <v>59</v>
      </c>
      <c r="F285" s="22" t="s">
        <v>165</v>
      </c>
      <c r="G285" s="9">
        <v>1300</v>
      </c>
      <c r="H285" s="28">
        <f>'Plan and Rates'!H20</f>
        <v>0.4</v>
      </c>
      <c r="I285" s="10">
        <f t="shared" ref="I285:I311" si="16">ROUND(E285*G285*(1+H285),0)</f>
        <v>107380</v>
      </c>
      <c r="J285" s="33" t="s">
        <v>189</v>
      </c>
      <c r="K285" s="1"/>
      <c r="L285" s="1"/>
      <c r="M285" s="1"/>
      <c r="N285" s="1"/>
      <c r="O285" s="1"/>
      <c r="P285" s="1"/>
    </row>
    <row r="286" spans="1:16" ht="22" customHeight="1">
      <c r="A286" s="1"/>
      <c r="B286" s="1"/>
      <c r="C286" s="1" t="s">
        <v>190</v>
      </c>
      <c r="D286" s="1" t="s">
        <v>191</v>
      </c>
      <c r="E286" s="23">
        <f>('Plan and Rates'!H7+ROUNDUP('Plan and Rates'!H8*0.5,0))*1</f>
        <v>42</v>
      </c>
      <c r="F286" s="22" t="s">
        <v>165</v>
      </c>
      <c r="G286" s="9">
        <v>1100</v>
      </c>
      <c r="H286" s="28">
        <f>'Plan and Rates'!H20</f>
        <v>0.4</v>
      </c>
      <c r="I286" s="10">
        <f t="shared" si="16"/>
        <v>64680</v>
      </c>
      <c r="J286" s="33" t="s">
        <v>192</v>
      </c>
      <c r="K286" s="1"/>
      <c r="L286" s="1"/>
      <c r="M286" s="1"/>
      <c r="N286" s="1"/>
      <c r="O286" s="1"/>
      <c r="P286" s="1"/>
    </row>
    <row r="287" spans="1:16" ht="22" customHeight="1">
      <c r="A287" s="1"/>
      <c r="B287" s="1"/>
      <c r="C287" s="1" t="s">
        <v>193</v>
      </c>
      <c r="D287" s="1" t="s">
        <v>194</v>
      </c>
      <c r="E287" s="23">
        <f>('Plan and Rates'!H7)*2</f>
        <v>60</v>
      </c>
      <c r="F287" s="22" t="s">
        <v>165</v>
      </c>
      <c r="G287" s="9">
        <v>850</v>
      </c>
      <c r="H287" s="28">
        <f>'Plan and Rates'!H20</f>
        <v>0.4</v>
      </c>
      <c r="I287" s="10">
        <f t="shared" si="16"/>
        <v>71400</v>
      </c>
      <c r="J287" s="33" t="s">
        <v>372</v>
      </c>
      <c r="K287" s="1"/>
      <c r="L287" s="1"/>
      <c r="M287" s="1"/>
      <c r="N287" s="1"/>
      <c r="O287" s="1"/>
      <c r="P287" s="1"/>
    </row>
    <row r="288" spans="1:16" ht="22" customHeight="1">
      <c r="A288" s="1"/>
      <c r="B288" s="1"/>
      <c r="C288" s="1" t="s">
        <v>196</v>
      </c>
      <c r="D288" s="1" t="s">
        <v>197</v>
      </c>
      <c r="E288" s="23">
        <f>(SUM('Plan and Rates'!H7,'Plan and Rates'!H8,'Plan and Rates'!H9))*2</f>
        <v>118</v>
      </c>
      <c r="F288" s="22" t="s">
        <v>165</v>
      </c>
      <c r="G288" s="9">
        <v>800</v>
      </c>
      <c r="H288" s="28">
        <f>'Plan and Rates'!H20</f>
        <v>0.4</v>
      </c>
      <c r="I288" s="10">
        <f t="shared" si="16"/>
        <v>132160</v>
      </c>
      <c r="J288" s="33" t="s">
        <v>374</v>
      </c>
      <c r="K288" s="1"/>
      <c r="L288" s="1"/>
      <c r="M288" s="1"/>
      <c r="N288" s="1"/>
      <c r="O288" s="1"/>
      <c r="P288" s="1"/>
    </row>
    <row r="289" spans="1:16" ht="22" customHeight="1">
      <c r="A289" s="1"/>
      <c r="B289" s="1"/>
      <c r="C289" s="1" t="s">
        <v>198</v>
      </c>
      <c r="D289" s="1" t="s">
        <v>199</v>
      </c>
      <c r="E289" s="23">
        <f>('Plan and Rates'!H7)*1</f>
        <v>30</v>
      </c>
      <c r="F289" s="22" t="s">
        <v>165</v>
      </c>
      <c r="G289" s="9">
        <v>850</v>
      </c>
      <c r="H289" s="28">
        <f>'Plan and Rates'!H20</f>
        <v>0.4</v>
      </c>
      <c r="I289" s="10">
        <f t="shared" si="16"/>
        <v>35700</v>
      </c>
      <c r="J289" s="33" t="s">
        <v>200</v>
      </c>
      <c r="K289" s="1"/>
      <c r="L289" s="1"/>
      <c r="M289" s="1"/>
      <c r="N289" s="1"/>
      <c r="O289" s="1"/>
      <c r="P289" s="1"/>
    </row>
    <row r="290" spans="1:16" ht="22" customHeight="1">
      <c r="A290" s="1"/>
      <c r="B290" s="1"/>
      <c r="C290" s="1" t="s">
        <v>201</v>
      </c>
      <c r="D290" s="1" t="s">
        <v>202</v>
      </c>
      <c r="E290" s="23">
        <f>('Plan and Rates'!H7+ROUNDUP('Plan and Rates'!H8*0.5,0))*1</f>
        <v>42</v>
      </c>
      <c r="F290" s="22" t="s">
        <v>165</v>
      </c>
      <c r="G290" s="9">
        <v>1700</v>
      </c>
      <c r="H290" s="28">
        <f>'Plan and Rates'!H20</f>
        <v>0.4</v>
      </c>
      <c r="I290" s="10">
        <f t="shared" si="16"/>
        <v>99960</v>
      </c>
      <c r="J290" s="33" t="s">
        <v>192</v>
      </c>
      <c r="K290" s="1"/>
      <c r="L290" s="1"/>
      <c r="M290" s="1"/>
      <c r="N290" s="1"/>
      <c r="O290" s="1"/>
      <c r="P290" s="1"/>
    </row>
    <row r="291" spans="1:16" ht="22" customHeight="1">
      <c r="A291" s="1"/>
      <c r="B291" s="1"/>
      <c r="C291" s="1" t="s">
        <v>203</v>
      </c>
      <c r="D291" s="1" t="s">
        <v>204</v>
      </c>
      <c r="E291" s="23">
        <f>('Plan and Rates'!H7)*2</f>
        <v>60</v>
      </c>
      <c r="F291" s="22" t="s">
        <v>165</v>
      </c>
      <c r="G291" s="9">
        <v>1100</v>
      </c>
      <c r="H291" s="28">
        <f>'Plan and Rates'!H20</f>
        <v>0.4</v>
      </c>
      <c r="I291" s="10">
        <f t="shared" si="16"/>
        <v>92400</v>
      </c>
      <c r="J291" s="33" t="s">
        <v>372</v>
      </c>
      <c r="K291" s="1"/>
      <c r="L291" s="1"/>
      <c r="M291" s="1"/>
      <c r="N291" s="1"/>
      <c r="O291" s="1"/>
      <c r="P291" s="1"/>
    </row>
    <row r="292" spans="1:16" ht="22" customHeight="1">
      <c r="A292" s="1"/>
      <c r="B292" s="1"/>
      <c r="C292" s="1" t="s">
        <v>205</v>
      </c>
      <c r="D292" s="1" t="s">
        <v>206</v>
      </c>
      <c r="E292" s="23">
        <f>('Plan and Rates'!H7)*4</f>
        <v>120</v>
      </c>
      <c r="F292" s="22" t="s">
        <v>165</v>
      </c>
      <c r="G292" s="9">
        <v>800</v>
      </c>
      <c r="H292" s="28">
        <f>'Plan and Rates'!H20</f>
        <v>0.4</v>
      </c>
      <c r="I292" s="10">
        <f t="shared" si="16"/>
        <v>134400</v>
      </c>
      <c r="J292" s="33" t="s">
        <v>380</v>
      </c>
      <c r="K292" s="1"/>
      <c r="L292" s="1"/>
      <c r="M292" s="1"/>
      <c r="N292" s="1"/>
      <c r="O292" s="1"/>
      <c r="P292" s="1"/>
    </row>
    <row r="293" spans="1:16" ht="22" customHeight="1">
      <c r="A293" s="1"/>
      <c r="B293" s="1"/>
      <c r="C293" s="1" t="s">
        <v>207</v>
      </c>
      <c r="D293" s="1" t="s">
        <v>208</v>
      </c>
      <c r="E293" s="23">
        <f>('Plan and Rates'!H7)*1</f>
        <v>30</v>
      </c>
      <c r="F293" s="22" t="s">
        <v>165</v>
      </c>
      <c r="G293" s="9">
        <v>950</v>
      </c>
      <c r="H293" s="28">
        <f>'Plan and Rates'!H20</f>
        <v>0.4</v>
      </c>
      <c r="I293" s="10">
        <f t="shared" si="16"/>
        <v>39900</v>
      </c>
      <c r="J293" s="33" t="s">
        <v>200</v>
      </c>
      <c r="K293" s="1"/>
      <c r="L293" s="1"/>
      <c r="M293" s="1"/>
      <c r="N293" s="1"/>
      <c r="O293" s="1"/>
      <c r="P293" s="1"/>
    </row>
    <row r="294" spans="1:16" ht="22" customHeight="1">
      <c r="A294" s="1"/>
      <c r="B294" s="1"/>
      <c r="C294" s="1" t="s">
        <v>209</v>
      </c>
      <c r="D294" s="1" t="s">
        <v>210</v>
      </c>
      <c r="E294" s="23">
        <f>('Plan and Rates'!H7)*8</f>
        <v>240</v>
      </c>
      <c r="F294" s="22" t="s">
        <v>165</v>
      </c>
      <c r="G294" s="9">
        <v>700</v>
      </c>
      <c r="H294" s="28">
        <f>'Plan and Rates'!H20</f>
        <v>0.4</v>
      </c>
      <c r="I294" s="10">
        <f t="shared" si="16"/>
        <v>235200</v>
      </c>
      <c r="J294" s="33" t="s">
        <v>381</v>
      </c>
      <c r="K294" s="1"/>
      <c r="L294" s="1"/>
      <c r="M294" s="1"/>
      <c r="N294" s="1"/>
      <c r="O294" s="1"/>
      <c r="P294" s="1"/>
    </row>
    <row r="295" spans="1:16" ht="22" customHeight="1">
      <c r="A295" s="1"/>
      <c r="B295" s="1"/>
      <c r="C295" s="1" t="s">
        <v>211</v>
      </c>
      <c r="D295" s="1" t="s">
        <v>212</v>
      </c>
      <c r="E295" s="23">
        <f>('Plan and Rates'!H7)*1</f>
        <v>30</v>
      </c>
      <c r="F295" s="22" t="s">
        <v>165</v>
      </c>
      <c r="G295" s="9">
        <v>1050</v>
      </c>
      <c r="H295" s="28">
        <f>'Plan and Rates'!H20</f>
        <v>0.4</v>
      </c>
      <c r="I295" s="10">
        <f t="shared" si="16"/>
        <v>44100</v>
      </c>
      <c r="J295" s="33" t="s">
        <v>200</v>
      </c>
      <c r="K295" s="1"/>
      <c r="L295" s="1"/>
      <c r="M295" s="1"/>
      <c r="N295" s="1"/>
      <c r="O295" s="1"/>
      <c r="P295" s="1"/>
    </row>
    <row r="296" spans="1:16" ht="22" customHeight="1">
      <c r="A296" s="1"/>
      <c r="B296" s="1"/>
      <c r="C296" s="1" t="s">
        <v>213</v>
      </c>
      <c r="D296" s="1" t="s">
        <v>214</v>
      </c>
      <c r="E296" s="23">
        <f>('Plan and Rates'!H7)*2</f>
        <v>60</v>
      </c>
      <c r="F296" s="22" t="s">
        <v>165</v>
      </c>
      <c r="G296" s="9">
        <v>700</v>
      </c>
      <c r="H296" s="28">
        <f>'Plan and Rates'!H20</f>
        <v>0.4</v>
      </c>
      <c r="I296" s="10">
        <f t="shared" si="16"/>
        <v>58800</v>
      </c>
      <c r="J296" s="33" t="s">
        <v>372</v>
      </c>
      <c r="K296" s="1"/>
      <c r="L296" s="1"/>
      <c r="M296" s="1"/>
      <c r="N296" s="1"/>
      <c r="O296" s="1"/>
      <c r="P296" s="1"/>
    </row>
    <row r="297" spans="1:16" ht="22" customHeight="1">
      <c r="A297" s="1"/>
      <c r="B297" s="1"/>
      <c r="C297" s="1" t="s">
        <v>215</v>
      </c>
      <c r="D297" s="1" t="s">
        <v>216</v>
      </c>
      <c r="E297" s="23">
        <f>(SUM('Plan and Rates'!H7,'Plan and Rates'!H8,'Plan and Rates'!H9))*1</f>
        <v>59</v>
      </c>
      <c r="F297" s="22" t="s">
        <v>165</v>
      </c>
      <c r="G297" s="9">
        <v>1200</v>
      </c>
      <c r="H297" s="28">
        <f>'Plan and Rates'!H20</f>
        <v>0.4</v>
      </c>
      <c r="I297" s="10">
        <f t="shared" si="16"/>
        <v>99120</v>
      </c>
      <c r="J297" s="33" t="s">
        <v>189</v>
      </c>
      <c r="K297" s="1"/>
      <c r="L297" s="1"/>
      <c r="M297" s="1"/>
      <c r="N297" s="1"/>
      <c r="O297" s="1"/>
      <c r="P297" s="1"/>
    </row>
    <row r="298" spans="1:16" ht="22" customHeight="1">
      <c r="A298" s="1"/>
      <c r="B298" s="1"/>
      <c r="C298" s="1" t="s">
        <v>217</v>
      </c>
      <c r="D298" s="1" t="s">
        <v>218</v>
      </c>
      <c r="E298" s="23">
        <f>(SUM('Plan and Rates'!H7,'Plan and Rates'!H8,'Plan and Rates'!H9))*7</f>
        <v>413</v>
      </c>
      <c r="F298" s="22" t="s">
        <v>165</v>
      </c>
      <c r="G298" s="9">
        <v>750</v>
      </c>
      <c r="H298" s="28">
        <f>'Plan and Rates'!H20</f>
        <v>0.4</v>
      </c>
      <c r="I298" s="10">
        <f t="shared" si="16"/>
        <v>433650</v>
      </c>
      <c r="J298" s="33" t="s">
        <v>382</v>
      </c>
      <c r="K298" s="1"/>
      <c r="L298" s="1"/>
      <c r="M298" s="1"/>
      <c r="N298" s="1"/>
      <c r="O298" s="1"/>
      <c r="P298" s="1"/>
    </row>
    <row r="299" spans="1:16" ht="22" customHeight="1">
      <c r="A299" s="1"/>
      <c r="B299" s="1"/>
      <c r="C299" s="1" t="s">
        <v>219</v>
      </c>
      <c r="D299" s="1" t="s">
        <v>220</v>
      </c>
      <c r="E299" s="23">
        <f>(SUM('Plan and Rates'!H7,'Plan and Rates'!H8,'Plan and Rates'!H9))*5</f>
        <v>295</v>
      </c>
      <c r="F299" s="22" t="s">
        <v>165</v>
      </c>
      <c r="G299" s="9">
        <v>800</v>
      </c>
      <c r="H299" s="28">
        <f>'Plan and Rates'!H20</f>
        <v>0.4</v>
      </c>
      <c r="I299" s="10">
        <f t="shared" si="16"/>
        <v>330400</v>
      </c>
      <c r="J299" s="33" t="s">
        <v>383</v>
      </c>
      <c r="K299" s="1"/>
      <c r="L299" s="1"/>
      <c r="M299" s="1"/>
      <c r="N299" s="1"/>
      <c r="O299" s="1"/>
      <c r="P299" s="1"/>
    </row>
    <row r="300" spans="1:16" ht="22" customHeight="1">
      <c r="A300" s="1"/>
      <c r="B300" s="1"/>
      <c r="C300" s="1" t="s">
        <v>221</v>
      </c>
      <c r="D300" s="1" t="s">
        <v>222</v>
      </c>
      <c r="E300" s="23">
        <f>('Plan and Rates'!H7+ROUNDUP('Plan and Rates'!H8*0.5,0))*5</f>
        <v>210</v>
      </c>
      <c r="F300" s="22" t="s">
        <v>165</v>
      </c>
      <c r="G300" s="9">
        <v>900</v>
      </c>
      <c r="H300" s="28">
        <f>'Plan and Rates'!H20</f>
        <v>0.4</v>
      </c>
      <c r="I300" s="10">
        <f t="shared" si="16"/>
        <v>264600</v>
      </c>
      <c r="J300" s="33" t="s">
        <v>384</v>
      </c>
      <c r="K300" s="1"/>
      <c r="L300" s="1"/>
      <c r="M300" s="1"/>
      <c r="N300" s="1"/>
      <c r="O300" s="1"/>
      <c r="P300" s="1"/>
    </row>
    <row r="301" spans="1:16" ht="22" customHeight="1">
      <c r="A301" s="1"/>
      <c r="B301" s="1"/>
      <c r="C301" s="1" t="s">
        <v>223</v>
      </c>
      <c r="D301" s="1" t="s">
        <v>224</v>
      </c>
      <c r="E301" s="23">
        <f>(SUM('Plan and Rates'!H7,'Plan and Rates'!H8,'Plan and Rates'!H9))*3</f>
        <v>177</v>
      </c>
      <c r="F301" s="22" t="s">
        <v>165</v>
      </c>
      <c r="G301" s="9">
        <v>850</v>
      </c>
      <c r="H301" s="28">
        <f>'Plan and Rates'!H20</f>
        <v>0.4</v>
      </c>
      <c r="I301" s="10">
        <f t="shared" si="16"/>
        <v>210630</v>
      </c>
      <c r="J301" s="33" t="s">
        <v>378</v>
      </c>
      <c r="K301" s="1"/>
      <c r="L301" s="1"/>
      <c r="M301" s="1"/>
      <c r="N301" s="1"/>
      <c r="O301" s="1"/>
      <c r="P301" s="1"/>
    </row>
    <row r="302" spans="1:16" ht="22" customHeight="1">
      <c r="A302" s="1"/>
      <c r="B302" s="1"/>
      <c r="C302" s="1" t="s">
        <v>225</v>
      </c>
      <c r="D302" s="1" t="s">
        <v>226</v>
      </c>
      <c r="E302" s="23">
        <f>('Plan and Rates'!H7)*5</f>
        <v>150</v>
      </c>
      <c r="F302" s="22" t="s">
        <v>165</v>
      </c>
      <c r="G302" s="9">
        <v>700</v>
      </c>
      <c r="H302" s="28">
        <f>'Plan and Rates'!H20</f>
        <v>0.4</v>
      </c>
      <c r="I302" s="10">
        <f t="shared" si="16"/>
        <v>147000</v>
      </c>
      <c r="J302" s="33" t="s">
        <v>376</v>
      </c>
      <c r="K302" s="1"/>
      <c r="L302" s="1"/>
      <c r="M302" s="1"/>
      <c r="N302" s="1"/>
      <c r="O302" s="1"/>
      <c r="P302" s="1"/>
    </row>
    <row r="303" spans="1:16" ht="22" customHeight="1">
      <c r="A303" s="1"/>
      <c r="B303" s="1"/>
      <c r="C303" s="1" t="s">
        <v>227</v>
      </c>
      <c r="D303" s="1" t="s">
        <v>228</v>
      </c>
      <c r="E303" s="23">
        <f>('Plan and Rates'!H7+ROUNDUP('Plan and Rates'!H8*0.5,0))*6</f>
        <v>252</v>
      </c>
      <c r="F303" s="22" t="s">
        <v>165</v>
      </c>
      <c r="G303" s="9">
        <v>400</v>
      </c>
      <c r="H303" s="28">
        <f>'Plan and Rates'!H20</f>
        <v>0.4</v>
      </c>
      <c r="I303" s="10">
        <f t="shared" si="16"/>
        <v>141120</v>
      </c>
      <c r="J303" s="33" t="s">
        <v>385</v>
      </c>
      <c r="K303" s="1"/>
      <c r="L303" s="1"/>
      <c r="M303" s="1"/>
      <c r="N303" s="1"/>
      <c r="O303" s="1"/>
      <c r="P303" s="1"/>
    </row>
    <row r="304" spans="1:16" ht="22" customHeight="1">
      <c r="A304" s="1"/>
      <c r="B304" s="1"/>
      <c r="C304" s="1" t="s">
        <v>230</v>
      </c>
      <c r="D304" s="1" t="s">
        <v>231</v>
      </c>
      <c r="E304" s="23">
        <f>'Plan and Rates'!H7</f>
        <v>30</v>
      </c>
      <c r="F304" s="22" t="s">
        <v>232</v>
      </c>
      <c r="G304" s="9">
        <v>850</v>
      </c>
      <c r="H304" s="28">
        <f>'Plan and Rates'!H20</f>
        <v>0.4</v>
      </c>
      <c r="I304" s="10">
        <f t="shared" si="16"/>
        <v>35700</v>
      </c>
      <c r="J304" s="33" t="s">
        <v>233</v>
      </c>
      <c r="K304" s="1"/>
      <c r="L304" s="1"/>
      <c r="M304" s="1"/>
      <c r="N304" s="1"/>
      <c r="O304" s="1"/>
      <c r="P304" s="1"/>
    </row>
    <row r="305" spans="1:16" ht="22" customHeight="1">
      <c r="A305" s="1"/>
      <c r="B305" s="1"/>
      <c r="C305" s="1" t="s">
        <v>234</v>
      </c>
      <c r="D305" s="1" t="s">
        <v>235</v>
      </c>
      <c r="E305" s="23">
        <f>'Plan and Rates'!H14</f>
        <v>22</v>
      </c>
      <c r="F305" s="22" t="s">
        <v>232</v>
      </c>
      <c r="G305" s="9">
        <v>1400</v>
      </c>
      <c r="H305" s="28">
        <f>'Plan and Rates'!H20</f>
        <v>0.4</v>
      </c>
      <c r="I305" s="10">
        <f t="shared" si="16"/>
        <v>43120</v>
      </c>
      <c r="J305" s="33" t="s">
        <v>236</v>
      </c>
      <c r="K305" s="1"/>
      <c r="L305" s="1"/>
      <c r="M305" s="1"/>
      <c r="N305" s="1"/>
      <c r="O305" s="1"/>
      <c r="P305" s="1"/>
    </row>
    <row r="306" spans="1:16" ht="22" customHeight="1">
      <c r="A306" s="1"/>
      <c r="B306" s="1"/>
      <c r="C306" s="1" t="s">
        <v>237</v>
      </c>
      <c r="D306" s="1" t="s">
        <v>238</v>
      </c>
      <c r="E306" s="23">
        <f>'Plan and Rates'!H14</f>
        <v>22</v>
      </c>
      <c r="F306" s="22" t="s">
        <v>232</v>
      </c>
      <c r="G306" s="9">
        <v>1800</v>
      </c>
      <c r="H306" s="28">
        <f>'Plan and Rates'!H20</f>
        <v>0.4</v>
      </c>
      <c r="I306" s="10">
        <f t="shared" si="16"/>
        <v>55440</v>
      </c>
      <c r="J306" s="33" t="s">
        <v>239</v>
      </c>
      <c r="K306" s="1"/>
      <c r="L306" s="1"/>
      <c r="M306" s="1"/>
      <c r="N306" s="1"/>
      <c r="O306" s="1"/>
      <c r="P306" s="1"/>
    </row>
    <row r="307" spans="1:16" ht="22" customHeight="1">
      <c r="A307" s="1"/>
      <c r="B307" s="1"/>
      <c r="C307" s="1" t="s">
        <v>240</v>
      </c>
      <c r="D307" s="1" t="s">
        <v>241</v>
      </c>
      <c r="E307" s="23">
        <f>'Plan and Rates'!H15</f>
        <v>26</v>
      </c>
      <c r="F307" s="22" t="s">
        <v>232</v>
      </c>
      <c r="G307" s="9">
        <v>950</v>
      </c>
      <c r="H307" s="28">
        <f>'Plan and Rates'!H20</f>
        <v>0.4</v>
      </c>
      <c r="I307" s="10">
        <f t="shared" si="16"/>
        <v>34580</v>
      </c>
      <c r="J307" s="33" t="s">
        <v>242</v>
      </c>
      <c r="K307" s="1"/>
      <c r="L307" s="1"/>
      <c r="M307" s="1"/>
      <c r="N307" s="1"/>
      <c r="O307" s="1"/>
      <c r="P307" s="1"/>
    </row>
    <row r="308" spans="1:16" ht="22" customHeight="1">
      <c r="A308" s="1"/>
      <c r="B308" s="1"/>
      <c r="C308" s="1" t="s">
        <v>243</v>
      </c>
      <c r="D308" s="1" t="s">
        <v>244</v>
      </c>
      <c r="E308" s="21">
        <v>18</v>
      </c>
      <c r="F308" s="22" t="s">
        <v>232</v>
      </c>
      <c r="G308" s="9">
        <v>1800</v>
      </c>
      <c r="H308" s="28">
        <f>'Plan and Rates'!H20</f>
        <v>0.4</v>
      </c>
      <c r="I308" s="10">
        <f t="shared" si="16"/>
        <v>45360</v>
      </c>
      <c r="J308" s="33" t="s">
        <v>245</v>
      </c>
      <c r="K308" s="1"/>
      <c r="L308" s="1"/>
      <c r="M308" s="1"/>
      <c r="N308" s="1"/>
      <c r="O308" s="1"/>
      <c r="P308" s="1"/>
    </row>
    <row r="309" spans="1:16" ht="22" customHeight="1">
      <c r="A309" s="1"/>
      <c r="B309" s="1"/>
      <c r="C309" s="1" t="s">
        <v>246</v>
      </c>
      <c r="D309" s="1" t="s">
        <v>247</v>
      </c>
      <c r="E309" s="21">
        <v>1</v>
      </c>
      <c r="F309" s="22" t="s">
        <v>248</v>
      </c>
      <c r="G309" s="9">
        <v>3500</v>
      </c>
      <c r="H309" s="11">
        <v>0</v>
      </c>
      <c r="I309" s="10">
        <f t="shared" si="16"/>
        <v>3500</v>
      </c>
      <c r="J309" s="33" t="s">
        <v>249</v>
      </c>
      <c r="K309" s="1"/>
      <c r="L309" s="1"/>
      <c r="M309" s="1"/>
      <c r="N309" s="1"/>
      <c r="O309" s="1"/>
      <c r="P309" s="1"/>
    </row>
    <row r="310" spans="1:16" ht="22" customHeight="1">
      <c r="A310" s="1"/>
      <c r="B310" s="1"/>
      <c r="C310" s="1" t="s">
        <v>250</v>
      </c>
      <c r="D310" s="1" t="s">
        <v>251</v>
      </c>
      <c r="E310" s="21">
        <v>3</v>
      </c>
      <c r="F310" s="22" t="s">
        <v>232</v>
      </c>
      <c r="G310" s="9">
        <v>1800</v>
      </c>
      <c r="H310" s="28">
        <f>'Plan and Rates'!H20</f>
        <v>0.4</v>
      </c>
      <c r="I310" s="10">
        <f t="shared" si="16"/>
        <v>7560</v>
      </c>
      <c r="J310" s="33" t="s">
        <v>252</v>
      </c>
      <c r="K310" s="1"/>
      <c r="L310" s="1"/>
      <c r="M310" s="1"/>
      <c r="N310" s="1"/>
      <c r="O310" s="1"/>
      <c r="P310" s="1"/>
    </row>
    <row r="311" spans="1:16" ht="22" customHeight="1">
      <c r="A311" s="1"/>
      <c r="B311" s="1"/>
      <c r="C311" s="1" t="s">
        <v>253</v>
      </c>
      <c r="D311" s="1" t="s">
        <v>254</v>
      </c>
      <c r="E311" s="21">
        <v>1</v>
      </c>
      <c r="F311" s="22" t="s">
        <v>255</v>
      </c>
      <c r="G311" s="9">
        <v>8000</v>
      </c>
      <c r="H311" s="28">
        <f>'Plan and Rates'!H20</f>
        <v>0.4</v>
      </c>
      <c r="I311" s="10">
        <f t="shared" si="16"/>
        <v>11200</v>
      </c>
      <c r="J311" s="33" t="s">
        <v>256</v>
      </c>
      <c r="K311" s="1"/>
      <c r="L311" s="1"/>
      <c r="M311" s="1"/>
      <c r="N311" s="1"/>
      <c r="O311" s="1"/>
      <c r="P311" s="1"/>
    </row>
    <row r="312" spans="1:16" ht="25" customHeight="1">
      <c r="A312" s="1"/>
      <c r="B312" s="1"/>
      <c r="C312" s="4" t="s">
        <v>257</v>
      </c>
      <c r="D312" s="4"/>
      <c r="E312" s="20"/>
      <c r="F312" s="20"/>
      <c r="G312" s="25"/>
      <c r="H312" s="27"/>
      <c r="I312" s="25"/>
      <c r="J312" s="31"/>
      <c r="K312" s="1"/>
      <c r="L312" s="1"/>
      <c r="M312" s="1"/>
      <c r="N312" s="1"/>
      <c r="O312" s="1"/>
      <c r="P312" s="1"/>
    </row>
    <row r="313" spans="1:16" ht="22" customHeight="1">
      <c r="A313" s="1"/>
      <c r="B313" s="1"/>
      <c r="C313" s="1" t="s">
        <v>258</v>
      </c>
      <c r="D313" s="1" t="s">
        <v>259</v>
      </c>
      <c r="E313" s="23">
        <f>'Plan and Rates'!H7</f>
        <v>30</v>
      </c>
      <c r="F313" s="22" t="s">
        <v>232</v>
      </c>
      <c r="G313" s="9">
        <v>3500</v>
      </c>
      <c r="H313" s="28">
        <f>'Plan and Rates'!H21</f>
        <v>7.0000000000000007E-2</v>
      </c>
      <c r="I313" s="10">
        <f t="shared" ref="I313:I323" si="17">ROUND(E313*G313*(1+H313),0)</f>
        <v>112350</v>
      </c>
      <c r="J313" s="33" t="s">
        <v>260</v>
      </c>
      <c r="K313" s="1"/>
      <c r="L313" s="1"/>
      <c r="M313" s="1"/>
      <c r="N313" s="1"/>
      <c r="O313" s="1"/>
      <c r="P313" s="1"/>
    </row>
    <row r="314" spans="1:16" ht="22" customHeight="1">
      <c r="A314" s="1"/>
      <c r="B314" s="1"/>
      <c r="C314" s="1" t="s">
        <v>261</v>
      </c>
      <c r="D314" s="1" t="s">
        <v>262</v>
      </c>
      <c r="E314" s="23">
        <f>'Plan and Rates'!H7</f>
        <v>30</v>
      </c>
      <c r="F314" s="22" t="s">
        <v>232</v>
      </c>
      <c r="G314" s="9">
        <v>3200</v>
      </c>
      <c r="H314" s="28">
        <f>'Plan and Rates'!H21</f>
        <v>7.0000000000000007E-2</v>
      </c>
      <c r="I314" s="10">
        <f t="shared" si="17"/>
        <v>102720</v>
      </c>
      <c r="J314" s="33" t="s">
        <v>263</v>
      </c>
      <c r="K314" s="1"/>
      <c r="L314" s="1"/>
      <c r="M314" s="1"/>
      <c r="N314" s="1"/>
      <c r="O314" s="1"/>
      <c r="P314" s="1"/>
    </row>
    <row r="315" spans="1:16" ht="22" customHeight="1">
      <c r="A315" s="1"/>
      <c r="B315" s="1"/>
      <c r="C315" s="1" t="s">
        <v>264</v>
      </c>
      <c r="D315" s="1" t="s">
        <v>265</v>
      </c>
      <c r="E315" s="23">
        <f>'Plan and Rates'!H7</f>
        <v>30</v>
      </c>
      <c r="F315" s="22" t="s">
        <v>232</v>
      </c>
      <c r="G315" s="9">
        <v>900</v>
      </c>
      <c r="H315" s="28">
        <f>'Plan and Rates'!H21</f>
        <v>7.0000000000000007E-2</v>
      </c>
      <c r="I315" s="10">
        <f t="shared" si="17"/>
        <v>28890</v>
      </c>
      <c r="J315" s="33" t="s">
        <v>266</v>
      </c>
      <c r="K315" s="1"/>
      <c r="L315" s="1"/>
      <c r="M315" s="1"/>
      <c r="N315" s="1"/>
      <c r="O315" s="1"/>
      <c r="P315" s="1"/>
    </row>
    <row r="316" spans="1:16" ht="22" customHeight="1">
      <c r="A316" s="1"/>
      <c r="B316" s="1"/>
      <c r="C316" s="1" t="s">
        <v>267</v>
      </c>
      <c r="D316" s="1" t="s">
        <v>268</v>
      </c>
      <c r="E316" s="21">
        <v>1</v>
      </c>
      <c r="F316" s="22" t="s">
        <v>148</v>
      </c>
      <c r="G316" s="9">
        <v>12000</v>
      </c>
      <c r="H316" s="28">
        <f>'Plan and Rates'!H21</f>
        <v>7.0000000000000007E-2</v>
      </c>
      <c r="I316" s="10">
        <f t="shared" si="17"/>
        <v>12840</v>
      </c>
      <c r="J316" s="33" t="s">
        <v>269</v>
      </c>
      <c r="K316" s="1"/>
      <c r="L316" s="1"/>
      <c r="M316" s="1"/>
      <c r="N316" s="1"/>
      <c r="O316" s="1"/>
      <c r="P316" s="1"/>
    </row>
    <row r="317" spans="1:16" ht="22" customHeight="1">
      <c r="A317" s="1"/>
      <c r="B317" s="1"/>
      <c r="C317" s="1" t="s">
        <v>270</v>
      </c>
      <c r="D317" s="1" t="s">
        <v>271</v>
      </c>
      <c r="E317" s="23">
        <f>'Plan and Rates'!H27</f>
        <v>56</v>
      </c>
      <c r="F317" s="22" t="s">
        <v>272</v>
      </c>
      <c r="G317" s="9">
        <v>2800</v>
      </c>
      <c r="H317" s="28">
        <f>'Plan and Rates'!H21</f>
        <v>7.0000000000000007E-2</v>
      </c>
      <c r="I317" s="10">
        <f t="shared" si="17"/>
        <v>167776</v>
      </c>
      <c r="J317" s="33" t="s">
        <v>273</v>
      </c>
      <c r="K317" s="1"/>
      <c r="L317" s="1"/>
      <c r="M317" s="1"/>
      <c r="N317" s="1"/>
      <c r="O317" s="1"/>
      <c r="P317" s="1"/>
    </row>
    <row r="318" spans="1:16" ht="22" customHeight="1">
      <c r="A318" s="1"/>
      <c r="B318" s="1"/>
      <c r="C318" s="1" t="s">
        <v>274</v>
      </c>
      <c r="D318" s="1" t="s">
        <v>275</v>
      </c>
      <c r="E318" s="21">
        <v>1</v>
      </c>
      <c r="F318" s="22" t="s">
        <v>148</v>
      </c>
      <c r="G318" s="9">
        <v>65000</v>
      </c>
      <c r="H318" s="11">
        <v>0</v>
      </c>
      <c r="I318" s="10">
        <f t="shared" si="17"/>
        <v>65000</v>
      </c>
      <c r="J318" s="33" t="s">
        <v>276</v>
      </c>
      <c r="K318" s="1"/>
      <c r="L318" s="1"/>
      <c r="M318" s="1"/>
      <c r="N318" s="1"/>
      <c r="O318" s="1"/>
      <c r="P318" s="1"/>
    </row>
    <row r="319" spans="1:16" ht="32" customHeight="1">
      <c r="A319" s="1"/>
      <c r="B319" s="1"/>
      <c r="C319" s="1" t="s">
        <v>277</v>
      </c>
      <c r="D319" s="1" t="s">
        <v>278</v>
      </c>
      <c r="E319" s="21">
        <v>1</v>
      </c>
      <c r="F319" s="22" t="s">
        <v>148</v>
      </c>
      <c r="G319" s="26">
        <f>'Plan and Rates'!H45*'Plan and Rates'!H47</f>
        <v>244000</v>
      </c>
      <c r="H319" s="11">
        <v>0</v>
      </c>
      <c r="I319" s="10">
        <f t="shared" si="17"/>
        <v>244000</v>
      </c>
      <c r="J319" s="33" t="s">
        <v>279</v>
      </c>
      <c r="K319" s="1"/>
      <c r="L319" s="1"/>
      <c r="M319" s="1"/>
      <c r="N319" s="1"/>
      <c r="O319" s="1"/>
      <c r="P319" s="1"/>
    </row>
    <row r="320" spans="1:16" ht="32" customHeight="1">
      <c r="A320" s="1"/>
      <c r="B320" s="1"/>
      <c r="C320" s="1" t="s">
        <v>280</v>
      </c>
      <c r="D320" s="1" t="s">
        <v>281</v>
      </c>
      <c r="E320" s="21">
        <v>1</v>
      </c>
      <c r="F320" s="22" t="s">
        <v>148</v>
      </c>
      <c r="G320" s="9">
        <v>220000</v>
      </c>
      <c r="H320" s="28">
        <f>'Plan and Rates'!H21</f>
        <v>7.0000000000000007E-2</v>
      </c>
      <c r="I320" s="10">
        <f t="shared" si="17"/>
        <v>235400</v>
      </c>
      <c r="J320" s="33" t="s">
        <v>282</v>
      </c>
      <c r="K320" s="1"/>
      <c r="L320" s="1"/>
      <c r="M320" s="1"/>
      <c r="N320" s="1"/>
      <c r="O320" s="1"/>
      <c r="P320" s="1"/>
    </row>
    <row r="321" spans="1:16" ht="22" customHeight="1">
      <c r="A321" s="1"/>
      <c r="B321" s="1"/>
      <c r="C321" s="1" t="s">
        <v>283</v>
      </c>
      <c r="D321" s="1" t="s">
        <v>284</v>
      </c>
      <c r="E321" s="21">
        <v>1</v>
      </c>
      <c r="F321" s="22" t="s">
        <v>148</v>
      </c>
      <c r="G321" s="26">
        <f>SUMIFS(Props!O7:O59,Props!C7:C59,1)</f>
        <v>91520</v>
      </c>
      <c r="H321" s="28">
        <f>'Plan and Rates'!H21</f>
        <v>7.0000000000000007E-2</v>
      </c>
      <c r="I321" s="10">
        <f t="shared" si="17"/>
        <v>97926</v>
      </c>
      <c r="J321" s="33" t="s">
        <v>285</v>
      </c>
      <c r="K321" s="1"/>
      <c r="L321" s="1"/>
      <c r="M321" s="1"/>
      <c r="N321" s="1"/>
      <c r="O321" s="1"/>
      <c r="P321" s="1"/>
    </row>
    <row r="322" spans="1:16" ht="32" customHeight="1">
      <c r="A322" s="1"/>
      <c r="B322" s="1"/>
      <c r="C322" s="1" t="s">
        <v>286</v>
      </c>
      <c r="D322" s="1" t="s">
        <v>287</v>
      </c>
      <c r="E322" s="23">
        <f>'Plan and Rates'!H34</f>
        <v>420</v>
      </c>
      <c r="F322" s="22" t="s">
        <v>288</v>
      </c>
      <c r="G322" s="9">
        <v>420</v>
      </c>
      <c r="H322" s="28">
        <f>'Plan and Rates'!H21</f>
        <v>7.0000000000000007E-2</v>
      </c>
      <c r="I322" s="10">
        <f t="shared" si="17"/>
        <v>188748</v>
      </c>
      <c r="J322" s="33" t="s">
        <v>289</v>
      </c>
      <c r="K322" s="1"/>
      <c r="L322" s="1"/>
      <c r="M322" s="1"/>
      <c r="N322" s="1"/>
      <c r="O322" s="1"/>
      <c r="P322" s="1"/>
    </row>
    <row r="323" spans="1:16" ht="22" customHeight="1">
      <c r="A323" s="1"/>
      <c r="B323" s="1"/>
      <c r="C323" s="1" t="s">
        <v>290</v>
      </c>
      <c r="D323" s="1" t="s">
        <v>291</v>
      </c>
      <c r="E323" s="21">
        <v>1</v>
      </c>
      <c r="F323" s="22" t="s">
        <v>148</v>
      </c>
      <c r="G323" s="9">
        <v>30000</v>
      </c>
      <c r="H323" s="28">
        <f>'Plan and Rates'!H21</f>
        <v>7.0000000000000007E-2</v>
      </c>
      <c r="I323" s="10">
        <f t="shared" si="17"/>
        <v>32100</v>
      </c>
      <c r="J323" s="33" t="s">
        <v>292</v>
      </c>
      <c r="K323" s="1"/>
      <c r="L323" s="1"/>
      <c r="M323" s="1"/>
      <c r="N323" s="1"/>
      <c r="O323" s="1"/>
      <c r="P323" s="1"/>
    </row>
    <row r="324" spans="1:16" ht="25" customHeight="1">
      <c r="A324" s="1"/>
      <c r="B324" s="1"/>
      <c r="C324" s="4" t="s">
        <v>293</v>
      </c>
      <c r="D324" s="4"/>
      <c r="E324" s="20"/>
      <c r="F324" s="20"/>
      <c r="G324" s="25"/>
      <c r="H324" s="27"/>
      <c r="I324" s="25"/>
      <c r="J324" s="31"/>
      <c r="K324" s="1"/>
      <c r="L324" s="1"/>
      <c r="M324" s="1"/>
      <c r="N324" s="1"/>
      <c r="O324" s="1"/>
      <c r="P324" s="1"/>
    </row>
    <row r="325" spans="1:16" ht="22" customHeight="1">
      <c r="A325" s="1"/>
      <c r="B325" s="1"/>
      <c r="C325" s="1" t="s">
        <v>294</v>
      </c>
      <c r="D325" s="1" t="s">
        <v>295</v>
      </c>
      <c r="E325" s="23">
        <f>'Plan and Rates'!H28</f>
        <v>85</v>
      </c>
      <c r="F325" s="22" t="s">
        <v>296</v>
      </c>
      <c r="G325" s="9">
        <v>1800</v>
      </c>
      <c r="H325" s="28">
        <f>'Plan and Rates'!H21</f>
        <v>7.0000000000000007E-2</v>
      </c>
      <c r="I325" s="10">
        <f t="shared" ref="I325:I333" si="18">ROUND(E325*G325*(1+H325),0)</f>
        <v>163710</v>
      </c>
      <c r="J325" s="33" t="s">
        <v>297</v>
      </c>
      <c r="K325" s="1"/>
      <c r="L325" s="1"/>
      <c r="M325" s="1"/>
      <c r="N325" s="1"/>
      <c r="O325" s="1"/>
      <c r="P325" s="1"/>
    </row>
    <row r="326" spans="1:16" ht="22" customHeight="1">
      <c r="A326" s="1"/>
      <c r="B326" s="1"/>
      <c r="C326" s="1" t="s">
        <v>298</v>
      </c>
      <c r="D326" s="1" t="s">
        <v>299</v>
      </c>
      <c r="E326" s="23">
        <f>'Plan and Rates'!H7</f>
        <v>30</v>
      </c>
      <c r="F326" s="22" t="s">
        <v>232</v>
      </c>
      <c r="G326" s="9">
        <v>2200</v>
      </c>
      <c r="H326" s="28">
        <f>'Plan and Rates'!H21</f>
        <v>7.0000000000000007E-2</v>
      </c>
      <c r="I326" s="10">
        <f t="shared" si="18"/>
        <v>70620</v>
      </c>
      <c r="J326" s="33" t="s">
        <v>300</v>
      </c>
      <c r="K326" s="1"/>
      <c r="L326" s="1"/>
      <c r="M326" s="1"/>
      <c r="N326" s="1"/>
      <c r="O326" s="1"/>
      <c r="P326" s="1"/>
    </row>
    <row r="327" spans="1:16" ht="22" customHeight="1">
      <c r="A327" s="1"/>
      <c r="B327" s="1"/>
      <c r="C327" s="1" t="s">
        <v>301</v>
      </c>
      <c r="D327" s="1" t="s">
        <v>302</v>
      </c>
      <c r="E327" s="23">
        <f>'Plan and Rates'!H29</f>
        <v>400</v>
      </c>
      <c r="F327" s="22" t="s">
        <v>303</v>
      </c>
      <c r="G327" s="9">
        <v>260</v>
      </c>
      <c r="H327" s="28">
        <f>'Plan and Rates'!H21</f>
        <v>7.0000000000000007E-2</v>
      </c>
      <c r="I327" s="10">
        <f t="shared" si="18"/>
        <v>111280</v>
      </c>
      <c r="J327" s="33" t="s">
        <v>304</v>
      </c>
      <c r="K327" s="1"/>
      <c r="L327" s="1"/>
      <c r="M327" s="1"/>
      <c r="N327" s="1"/>
      <c r="O327" s="1"/>
      <c r="P327" s="1"/>
    </row>
    <row r="328" spans="1:16" ht="22" customHeight="1">
      <c r="A328" s="1"/>
      <c r="B328" s="1"/>
      <c r="C328" s="1" t="s">
        <v>305</v>
      </c>
      <c r="D328" s="1" t="s">
        <v>306</v>
      </c>
      <c r="E328" s="21">
        <v>1</v>
      </c>
      <c r="F328" s="22" t="s">
        <v>148</v>
      </c>
      <c r="G328" s="9">
        <v>35000</v>
      </c>
      <c r="H328" s="11">
        <v>0</v>
      </c>
      <c r="I328" s="10">
        <f t="shared" si="18"/>
        <v>35000</v>
      </c>
      <c r="J328" s="33" t="s">
        <v>307</v>
      </c>
      <c r="K328" s="1"/>
      <c r="L328" s="1"/>
      <c r="M328" s="1"/>
      <c r="N328" s="1"/>
      <c r="O328" s="1"/>
      <c r="P328" s="1"/>
    </row>
    <row r="329" spans="1:16" ht="22" customHeight="1">
      <c r="A329" s="1"/>
      <c r="B329" s="1"/>
      <c r="C329" s="1" t="s">
        <v>308</v>
      </c>
      <c r="D329" s="1" t="s">
        <v>309</v>
      </c>
      <c r="E329" s="23">
        <f>'Plan and Rates'!H7*(58+1+'Plan and Rates'!H35)+'Plan and Rates'!H10+'Plan and Rates'!H12+'Plan and Rates'!H13+'Plan and Rates'!H14*2+'Plan and Rates'!H15+18</f>
        <v>3828</v>
      </c>
      <c r="F329" s="22" t="s">
        <v>165</v>
      </c>
      <c r="G329" s="9">
        <v>75</v>
      </c>
      <c r="H329" s="28">
        <f>'Plan and Rates'!H21</f>
        <v>7.0000000000000007E-2</v>
      </c>
      <c r="I329" s="10">
        <f t="shared" si="18"/>
        <v>307197</v>
      </c>
      <c r="J329" s="33" t="s">
        <v>310</v>
      </c>
      <c r="K329" s="1"/>
      <c r="L329" s="1"/>
      <c r="M329" s="1"/>
      <c r="N329" s="1"/>
      <c r="O329" s="1"/>
      <c r="P329" s="1"/>
    </row>
    <row r="330" spans="1:16" ht="22" customHeight="1">
      <c r="A330" s="1"/>
      <c r="B330" s="1"/>
      <c r="C330" s="1" t="s">
        <v>311</v>
      </c>
      <c r="D330" s="1" t="s">
        <v>312</v>
      </c>
      <c r="E330" s="23">
        <f>('Plan and Rates'!H8+'Plan and Rates'!H9)*25</f>
        <v>725</v>
      </c>
      <c r="F330" s="22" t="s">
        <v>165</v>
      </c>
      <c r="G330" s="9">
        <v>55</v>
      </c>
      <c r="H330" s="28">
        <f>'Plan and Rates'!H21</f>
        <v>7.0000000000000007E-2</v>
      </c>
      <c r="I330" s="10">
        <f t="shared" si="18"/>
        <v>42666</v>
      </c>
      <c r="J330" s="33" t="s">
        <v>313</v>
      </c>
      <c r="K330" s="1"/>
      <c r="L330" s="1"/>
      <c r="M330" s="1"/>
      <c r="N330" s="1"/>
      <c r="O330" s="1"/>
      <c r="P330" s="1"/>
    </row>
    <row r="331" spans="1:16" ht="22" customHeight="1">
      <c r="A331" s="1"/>
      <c r="B331" s="1"/>
      <c r="C331" s="1" t="s">
        <v>314</v>
      </c>
      <c r="D331" s="1" t="s">
        <v>315</v>
      </c>
      <c r="E331" s="35">
        <f>'Plan and Rates'!H29*0.35</f>
        <v>140</v>
      </c>
      <c r="F331" s="22" t="s">
        <v>176</v>
      </c>
      <c r="G331" s="9">
        <v>90</v>
      </c>
      <c r="H331" s="11">
        <v>0</v>
      </c>
      <c r="I331" s="10">
        <f t="shared" si="18"/>
        <v>12600</v>
      </c>
      <c r="J331" s="33" t="s">
        <v>316</v>
      </c>
      <c r="K331" s="1"/>
      <c r="L331" s="1"/>
      <c r="M331" s="1"/>
      <c r="N331" s="1"/>
      <c r="O331" s="1"/>
      <c r="P331" s="1"/>
    </row>
    <row r="332" spans="1:16" ht="32" customHeight="1">
      <c r="A332" s="1"/>
      <c r="B332" s="1"/>
      <c r="C332" s="1" t="s">
        <v>317</v>
      </c>
      <c r="D332" s="1" t="s">
        <v>318</v>
      </c>
      <c r="E332" s="21">
        <v>1</v>
      </c>
      <c r="F332" s="22" t="s">
        <v>319</v>
      </c>
      <c r="G332" s="9">
        <v>450000</v>
      </c>
      <c r="H332" s="11">
        <v>0</v>
      </c>
      <c r="I332" s="10">
        <f t="shared" si="18"/>
        <v>450000</v>
      </c>
      <c r="J332" s="33" t="s">
        <v>320</v>
      </c>
      <c r="K332" s="1"/>
      <c r="L332" s="1"/>
      <c r="M332" s="1"/>
      <c r="N332" s="1"/>
      <c r="O332" s="1"/>
      <c r="P332" s="1"/>
    </row>
    <row r="333" spans="1:16" ht="22" customHeight="1">
      <c r="A333" s="1"/>
      <c r="B333" s="1"/>
      <c r="C333" s="1" t="s">
        <v>321</v>
      </c>
      <c r="D333" s="1" t="s">
        <v>322</v>
      </c>
      <c r="E333" s="21">
        <v>5</v>
      </c>
      <c r="F333" s="22" t="s">
        <v>323</v>
      </c>
      <c r="G333" s="9">
        <v>22000</v>
      </c>
      <c r="H333" s="11">
        <v>0</v>
      </c>
      <c r="I333" s="10">
        <f t="shared" si="18"/>
        <v>110000</v>
      </c>
      <c r="J333" s="33" t="s">
        <v>324</v>
      </c>
      <c r="K333" s="1"/>
      <c r="L333" s="1"/>
      <c r="M333" s="1"/>
      <c r="N333" s="1"/>
      <c r="O333" s="1"/>
      <c r="P333" s="1"/>
    </row>
    <row r="334" spans="1:16" ht="25" customHeight="1">
      <c r="A334" s="1"/>
      <c r="B334" s="1"/>
      <c r="C334" s="4" t="s">
        <v>325</v>
      </c>
      <c r="D334" s="4"/>
      <c r="E334" s="20"/>
      <c r="F334" s="20"/>
      <c r="G334" s="25"/>
      <c r="H334" s="27"/>
      <c r="I334" s="25"/>
      <c r="J334" s="31"/>
      <c r="K334" s="1"/>
      <c r="L334" s="1"/>
      <c r="M334" s="1"/>
      <c r="N334" s="1"/>
      <c r="O334" s="1"/>
      <c r="P334" s="1"/>
    </row>
    <row r="335" spans="1:16" ht="22" customHeight="1">
      <c r="A335" s="1"/>
      <c r="B335" s="1"/>
      <c r="C335" s="1" t="s">
        <v>326</v>
      </c>
      <c r="D335" s="1" t="s">
        <v>327</v>
      </c>
      <c r="E335" s="21">
        <v>70</v>
      </c>
      <c r="F335" s="22" t="s">
        <v>232</v>
      </c>
      <c r="G335" s="9">
        <v>1000</v>
      </c>
      <c r="H335" s="28">
        <f>'Plan and Rates'!H20</f>
        <v>0.4</v>
      </c>
      <c r="I335" s="10">
        <f t="shared" ref="I335:I346" si="19">ROUND(E335*G335*(1+H335),0)</f>
        <v>98000</v>
      </c>
      <c r="J335" s="33" t="s">
        <v>328</v>
      </c>
      <c r="K335" s="1"/>
      <c r="L335" s="1"/>
      <c r="M335" s="1"/>
      <c r="N335" s="1"/>
      <c r="O335" s="1"/>
      <c r="P335" s="1"/>
    </row>
    <row r="336" spans="1:16" ht="22" customHeight="1">
      <c r="A336" s="1"/>
      <c r="B336" s="1"/>
      <c r="C336" s="1" t="s">
        <v>329</v>
      </c>
      <c r="D336" s="1" t="s">
        <v>330</v>
      </c>
      <c r="E336" s="21">
        <v>40</v>
      </c>
      <c r="F336" s="22" t="s">
        <v>232</v>
      </c>
      <c r="G336" s="9">
        <v>650</v>
      </c>
      <c r="H336" s="28">
        <f>'Plan and Rates'!H20</f>
        <v>0.4</v>
      </c>
      <c r="I336" s="10">
        <f t="shared" si="19"/>
        <v>36400</v>
      </c>
      <c r="J336" s="33" t="s">
        <v>331</v>
      </c>
      <c r="K336" s="1"/>
      <c r="L336" s="1"/>
      <c r="M336" s="1"/>
      <c r="N336" s="1"/>
      <c r="O336" s="1"/>
      <c r="P336" s="1"/>
    </row>
    <row r="337" spans="1:16" ht="22" customHeight="1">
      <c r="A337" s="1"/>
      <c r="B337" s="1"/>
      <c r="C337" s="1" t="s">
        <v>332</v>
      </c>
      <c r="D337" s="1" t="s">
        <v>333</v>
      </c>
      <c r="E337" s="21">
        <v>1</v>
      </c>
      <c r="F337" s="22" t="s">
        <v>148</v>
      </c>
      <c r="G337" s="9">
        <v>60000</v>
      </c>
      <c r="H337" s="11">
        <v>0</v>
      </c>
      <c r="I337" s="10">
        <f t="shared" si="19"/>
        <v>60000</v>
      </c>
      <c r="J337" s="33" t="s">
        <v>334</v>
      </c>
      <c r="K337" s="1"/>
      <c r="L337" s="1"/>
      <c r="M337" s="1"/>
      <c r="N337" s="1"/>
      <c r="O337" s="1"/>
      <c r="P337" s="1"/>
    </row>
    <row r="338" spans="1:16" ht="22" customHeight="1">
      <c r="A338" s="1"/>
      <c r="B338" s="1"/>
      <c r="C338" s="1" t="s">
        <v>335</v>
      </c>
      <c r="D338" s="1" t="s">
        <v>336</v>
      </c>
      <c r="E338" s="21">
        <v>1</v>
      </c>
      <c r="F338" s="22" t="s">
        <v>148</v>
      </c>
      <c r="G338" s="9">
        <v>16000</v>
      </c>
      <c r="H338" s="11">
        <v>0</v>
      </c>
      <c r="I338" s="10">
        <f t="shared" si="19"/>
        <v>16000</v>
      </c>
      <c r="J338" s="33" t="s">
        <v>337</v>
      </c>
      <c r="K338" s="1"/>
      <c r="L338" s="1"/>
      <c r="M338" s="1"/>
      <c r="N338" s="1"/>
      <c r="O338" s="1"/>
      <c r="P338" s="1"/>
    </row>
    <row r="339" spans="1:16" ht="22" customHeight="1">
      <c r="A339" s="1"/>
      <c r="B339" s="1"/>
      <c r="C339" s="1" t="s">
        <v>338</v>
      </c>
      <c r="D339" s="1" t="s">
        <v>339</v>
      </c>
      <c r="E339" s="21">
        <v>1</v>
      </c>
      <c r="F339" s="22" t="s">
        <v>148</v>
      </c>
      <c r="G339" s="9">
        <v>60000</v>
      </c>
      <c r="H339" s="11">
        <v>0</v>
      </c>
      <c r="I339" s="10">
        <f t="shared" si="19"/>
        <v>60000</v>
      </c>
      <c r="J339" s="33" t="s">
        <v>340</v>
      </c>
      <c r="K339" s="1"/>
      <c r="L339" s="1"/>
      <c r="M339" s="1"/>
      <c r="N339" s="1"/>
      <c r="O339" s="1"/>
      <c r="P339" s="1"/>
    </row>
    <row r="340" spans="1:16" ht="22" customHeight="1">
      <c r="A340" s="1"/>
      <c r="B340" s="1"/>
      <c r="C340" s="1" t="s">
        <v>341</v>
      </c>
      <c r="D340" s="1" t="s">
        <v>342</v>
      </c>
      <c r="E340" s="21">
        <v>1</v>
      </c>
      <c r="F340" s="22" t="s">
        <v>148</v>
      </c>
      <c r="G340" s="9">
        <v>40000</v>
      </c>
      <c r="H340" s="11">
        <v>0</v>
      </c>
      <c r="I340" s="10">
        <f t="shared" si="19"/>
        <v>40000</v>
      </c>
      <c r="J340" s="33" t="s">
        <v>343</v>
      </c>
      <c r="K340" s="1"/>
      <c r="L340" s="1"/>
      <c r="M340" s="1"/>
      <c r="N340" s="1"/>
      <c r="O340" s="1"/>
      <c r="P340" s="1"/>
    </row>
    <row r="341" spans="1:16" ht="22" customHeight="1">
      <c r="A341" s="1"/>
      <c r="B341" s="1"/>
      <c r="C341" s="1" t="s">
        <v>344</v>
      </c>
      <c r="D341" s="1" t="s">
        <v>345</v>
      </c>
      <c r="E341" s="23">
        <f>'Plan and Rates'!H32</f>
        <v>100</v>
      </c>
      <c r="F341" s="22" t="s">
        <v>346</v>
      </c>
      <c r="G341" s="26">
        <f>'Plan and Rates'!H33</f>
        <v>2800</v>
      </c>
      <c r="H341" s="11">
        <v>0</v>
      </c>
      <c r="I341" s="10">
        <f t="shared" si="19"/>
        <v>280000</v>
      </c>
      <c r="J341" s="33" t="s">
        <v>347</v>
      </c>
      <c r="K341" s="1"/>
      <c r="L341" s="1"/>
      <c r="M341" s="1"/>
      <c r="N341" s="1"/>
      <c r="O341" s="1"/>
      <c r="P341" s="1"/>
    </row>
    <row r="342" spans="1:16" ht="32" customHeight="1">
      <c r="A342" s="1"/>
      <c r="B342" s="1"/>
      <c r="C342" s="1" t="s">
        <v>348</v>
      </c>
      <c r="D342" s="1" t="s">
        <v>349</v>
      </c>
      <c r="E342" s="23">
        <f>'Plan and Rates'!H30</f>
        <v>240</v>
      </c>
      <c r="F342" s="22" t="s">
        <v>350</v>
      </c>
      <c r="G342" s="26">
        <f>'Plan and Rates'!H31</f>
        <v>300</v>
      </c>
      <c r="H342" s="11">
        <v>0</v>
      </c>
      <c r="I342" s="10">
        <f t="shared" si="19"/>
        <v>72000</v>
      </c>
      <c r="J342" s="33" t="s">
        <v>351</v>
      </c>
      <c r="K342" s="1"/>
      <c r="L342" s="1"/>
      <c r="M342" s="1"/>
      <c r="N342" s="1"/>
      <c r="O342" s="1"/>
      <c r="P342" s="1"/>
    </row>
    <row r="343" spans="1:16" ht="32" customHeight="1">
      <c r="A343" s="1"/>
      <c r="B343" s="1"/>
      <c r="C343" s="1" t="s">
        <v>352</v>
      </c>
      <c r="D343" s="1" t="s">
        <v>353</v>
      </c>
      <c r="E343" s="21">
        <v>1</v>
      </c>
      <c r="F343" s="22" t="s">
        <v>148</v>
      </c>
      <c r="G343" s="9">
        <v>28000</v>
      </c>
      <c r="H343" s="11">
        <v>0</v>
      </c>
      <c r="I343" s="10">
        <f t="shared" si="19"/>
        <v>28000</v>
      </c>
      <c r="J343" s="33" t="s">
        <v>354</v>
      </c>
      <c r="K343" s="1"/>
      <c r="L343" s="1"/>
      <c r="M343" s="1"/>
      <c r="N343" s="1"/>
      <c r="O343" s="1"/>
      <c r="P343" s="1"/>
    </row>
    <row r="344" spans="1:16" ht="22" customHeight="1">
      <c r="A344" s="1"/>
      <c r="B344" s="1"/>
      <c r="C344" s="1" t="s">
        <v>355</v>
      </c>
      <c r="D344" s="1" t="s">
        <v>356</v>
      </c>
      <c r="E344" s="21">
        <v>1</v>
      </c>
      <c r="F344" s="22" t="s">
        <v>148</v>
      </c>
      <c r="G344" s="9">
        <v>20000</v>
      </c>
      <c r="H344" s="11">
        <v>0</v>
      </c>
      <c r="I344" s="10">
        <f t="shared" si="19"/>
        <v>20000</v>
      </c>
      <c r="J344" s="33" t="s">
        <v>357</v>
      </c>
      <c r="K344" s="1"/>
      <c r="L344" s="1"/>
      <c r="M344" s="1"/>
      <c r="N344" s="1"/>
      <c r="O344" s="1"/>
      <c r="P344" s="1"/>
    </row>
    <row r="345" spans="1:16" ht="22" customHeight="1">
      <c r="A345" s="1"/>
      <c r="B345" s="1"/>
      <c r="C345" s="1" t="s">
        <v>358</v>
      </c>
      <c r="D345" s="1" t="s">
        <v>359</v>
      </c>
      <c r="E345" s="21">
        <v>1</v>
      </c>
      <c r="F345" s="22" t="s">
        <v>148</v>
      </c>
      <c r="G345" s="9">
        <v>50000</v>
      </c>
      <c r="H345" s="11">
        <v>0</v>
      </c>
      <c r="I345" s="10">
        <f t="shared" si="19"/>
        <v>50000</v>
      </c>
      <c r="J345" s="33" t="s">
        <v>360</v>
      </c>
      <c r="K345" s="1"/>
      <c r="L345" s="1"/>
      <c r="M345" s="1"/>
      <c r="N345" s="1"/>
      <c r="O345" s="1"/>
      <c r="P345" s="1"/>
    </row>
    <row r="346" spans="1:16" ht="22" customHeight="1">
      <c r="A346" s="1"/>
      <c r="B346" s="1"/>
      <c r="C346" s="1" t="s">
        <v>361</v>
      </c>
      <c r="D346" s="1" t="s">
        <v>362</v>
      </c>
      <c r="E346" s="21">
        <v>1</v>
      </c>
      <c r="F346" s="22" t="s">
        <v>148</v>
      </c>
      <c r="G346" s="9">
        <v>20000</v>
      </c>
      <c r="H346" s="11">
        <v>0</v>
      </c>
      <c r="I346" s="10">
        <f t="shared" si="19"/>
        <v>20000</v>
      </c>
      <c r="J346" s="33" t="s">
        <v>363</v>
      </c>
      <c r="K346" s="1"/>
      <c r="L346" s="1"/>
      <c r="M346" s="1"/>
      <c r="N346" s="1"/>
      <c r="O346" s="1"/>
      <c r="P346" s="1"/>
    </row>
    <row r="347" spans="1:16" ht="22" customHeight="1">
      <c r="A347" s="1"/>
      <c r="B347" s="1"/>
      <c r="C347" s="16"/>
      <c r="D347" s="16" t="s">
        <v>364</v>
      </c>
      <c r="E347" s="24"/>
      <c r="F347" s="24"/>
      <c r="G347" s="19"/>
      <c r="H347" s="29"/>
      <c r="I347" s="19">
        <f>I271+I272+I273+I274+I275+I277+I278+I279+I280+I281+I282+I283+I285+I286+I287+I288+I289+I290+I291+I292+I293+I294+I295+I296+I297+I298+I299+I300+I301+I302+I303+I304+I305+I306+I307+I308+I309+I310+I311+I313+I314+I315+I316+I317+I318+I319+I320+I321+I322+I323+I325+I326+I327+I328+I329+I330+I331+I332+I333+I335+I336+I337+I338+I339+I340+I341+I342+I343+I344+I345+I346</f>
        <v>8362883</v>
      </c>
      <c r="J347" s="32"/>
      <c r="K347" s="1"/>
      <c r="L347" s="1"/>
      <c r="M347" s="1"/>
      <c r="N347" s="1"/>
      <c r="O347" s="1"/>
      <c r="P347" s="1"/>
    </row>
    <row r="348" spans="1:16" ht="22" customHeight="1">
      <c r="A348" s="1"/>
      <c r="B348" s="1"/>
      <c r="C348" s="16"/>
      <c r="D348" s="16" t="s">
        <v>62</v>
      </c>
      <c r="E348" s="24"/>
      <c r="F348" s="24"/>
      <c r="G348" s="19"/>
      <c r="H348" s="29"/>
      <c r="I348" s="30">
        <f>ROUND(I347*'Plan and Rates'!H24,0)</f>
        <v>250886</v>
      </c>
      <c r="J348" s="32" t="s">
        <v>365</v>
      </c>
      <c r="K348" s="1"/>
      <c r="L348" s="1"/>
      <c r="M348" s="1"/>
      <c r="N348" s="1"/>
      <c r="O348" s="1"/>
      <c r="P348" s="1"/>
    </row>
    <row r="349" spans="1:16" ht="22" customHeight="1">
      <c r="A349" s="1"/>
      <c r="B349" s="1"/>
      <c r="C349" s="16"/>
      <c r="D349" s="16" t="s">
        <v>366</v>
      </c>
      <c r="E349" s="24"/>
      <c r="F349" s="24"/>
      <c r="G349" s="19"/>
      <c r="H349" s="29"/>
      <c r="I349" s="30">
        <f>ROUND(I347*'Plan and Rates'!H23,0)</f>
        <v>501773</v>
      </c>
      <c r="J349" s="32" t="s">
        <v>367</v>
      </c>
      <c r="K349" s="1"/>
      <c r="L349" s="1"/>
      <c r="M349" s="1"/>
      <c r="N349" s="1"/>
      <c r="O349" s="1"/>
      <c r="P349" s="1"/>
    </row>
    <row r="350" spans="1:16" ht="22" customHeight="1">
      <c r="A350" s="1"/>
      <c r="B350" s="1"/>
      <c r="C350" s="16"/>
      <c r="D350" s="16" t="s">
        <v>63</v>
      </c>
      <c r="E350" s="24"/>
      <c r="F350" s="24"/>
      <c r="G350" s="19"/>
      <c r="H350" s="29"/>
      <c r="I350" s="30">
        <f>ROUND(I347*'Plan and Rates'!H25,0)</f>
        <v>167258</v>
      </c>
      <c r="J350" s="32" t="s">
        <v>368</v>
      </c>
      <c r="K350" s="1"/>
      <c r="L350" s="1"/>
      <c r="M350" s="1"/>
      <c r="N350" s="1"/>
      <c r="O350" s="1"/>
      <c r="P350" s="1"/>
    </row>
    <row r="351" spans="1:16" ht="22" customHeight="1">
      <c r="A351" s="1"/>
      <c r="B351" s="1"/>
      <c r="C351" s="16"/>
      <c r="D351" s="16" t="s">
        <v>60</v>
      </c>
      <c r="E351" s="24"/>
      <c r="F351" s="24"/>
      <c r="G351" s="19"/>
      <c r="H351" s="29"/>
      <c r="I351" s="30">
        <f>ROUND(SUM(I347:I350)*'Plan and Rates'!H22,0)</f>
        <v>1160350</v>
      </c>
      <c r="J351" s="32" t="s">
        <v>369</v>
      </c>
      <c r="K351" s="1"/>
      <c r="L351" s="1"/>
      <c r="M351" s="1"/>
      <c r="N351" s="1"/>
      <c r="O351" s="1"/>
      <c r="P351" s="1"/>
    </row>
    <row r="352" spans="1:16" ht="30" customHeight="1">
      <c r="A352" s="1"/>
      <c r="B352" s="1"/>
      <c r="C352" s="4"/>
      <c r="D352" s="4" t="s">
        <v>370</v>
      </c>
      <c r="E352" s="20"/>
      <c r="F352" s="20"/>
      <c r="G352" s="25"/>
      <c r="H352" s="27"/>
      <c r="I352" s="25">
        <f>SUM(I347:I351)</f>
        <v>10443150</v>
      </c>
      <c r="J352" s="31" t="s">
        <v>371</v>
      </c>
      <c r="K352" s="1"/>
      <c r="L352" s="1"/>
      <c r="M352" s="1"/>
      <c r="N352" s="1"/>
      <c r="O352" s="1"/>
      <c r="P352" s="1"/>
    </row>
    <row r="353" spans="1:16" ht="2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2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2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2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2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2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2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2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2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2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2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2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2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2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2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2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2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2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2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2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2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2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2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2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2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2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2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2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2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2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2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2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2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2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2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2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2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2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2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2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2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2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2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2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2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2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2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2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2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2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2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2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2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2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2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2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2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2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1839A"/>
  </sheetPr>
  <dimension ref="A1:P410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E7" sqref="E7"/>
    </sheetView>
  </sheetViews>
  <sheetFormatPr defaultRowHeight="14"/>
  <cols>
    <col min="1" max="2" width="2.33203125" customWidth="1"/>
    <col min="3" max="3" width="10" customWidth="1"/>
    <col min="4" max="4" width="38" customWidth="1"/>
    <col min="5" max="5" width="11" customWidth="1"/>
    <col min="6" max="7" width="15" customWidth="1"/>
    <col min="8" max="8" width="12" customWidth="1"/>
    <col min="9" max="9" width="17" customWidth="1"/>
    <col min="10" max="10" width="65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386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5" t="s">
        <v>137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>
      <c r="A6" s="1"/>
      <c r="B6" s="1"/>
      <c r="C6" s="5" t="s">
        <v>138</v>
      </c>
      <c r="D6" s="5" t="s">
        <v>139</v>
      </c>
      <c r="E6" s="5" t="s">
        <v>140</v>
      </c>
      <c r="F6" s="5" t="s">
        <v>26</v>
      </c>
      <c r="G6" s="5" t="s">
        <v>141</v>
      </c>
      <c r="H6" s="5" t="s">
        <v>142</v>
      </c>
      <c r="I6" s="5" t="s">
        <v>143</v>
      </c>
      <c r="J6" s="5" t="s">
        <v>144</v>
      </c>
      <c r="K6" s="1"/>
      <c r="L6" s="1"/>
      <c r="M6" s="1"/>
      <c r="N6" s="1"/>
      <c r="O6" s="1"/>
      <c r="P6" s="1"/>
    </row>
    <row r="7" spans="1:16" ht="2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5" customHeight="1">
      <c r="A8" s="1"/>
      <c r="B8" s="1"/>
      <c r="C8" s="4" t="s">
        <v>4</v>
      </c>
      <c r="D8" s="4"/>
      <c r="E8" s="4"/>
      <c r="F8" s="4"/>
      <c r="G8" s="4"/>
      <c r="H8" s="4"/>
      <c r="I8" s="4"/>
      <c r="J8" s="4"/>
      <c r="K8" s="1"/>
      <c r="L8" s="1"/>
      <c r="M8" s="1"/>
      <c r="N8" s="1"/>
      <c r="O8" s="1"/>
      <c r="P8" s="1"/>
    </row>
    <row r="9" spans="1:16" ht="25" customHeight="1">
      <c r="A9" s="1"/>
      <c r="B9" s="1"/>
      <c r="C9" s="4" t="s">
        <v>145</v>
      </c>
      <c r="D9" s="4"/>
      <c r="E9" s="20"/>
      <c r="F9" s="20"/>
      <c r="G9" s="25"/>
      <c r="H9" s="27"/>
      <c r="I9" s="25"/>
      <c r="J9" s="31"/>
      <c r="K9" s="1"/>
      <c r="L9" s="1"/>
      <c r="M9" s="1"/>
      <c r="N9" s="1"/>
      <c r="O9" s="1"/>
      <c r="P9" s="1"/>
    </row>
    <row r="10" spans="1:16" ht="22" customHeight="1">
      <c r="A10" s="1"/>
      <c r="B10" s="1"/>
      <c r="C10" s="1" t="s">
        <v>146</v>
      </c>
      <c r="D10" s="1" t="s">
        <v>147</v>
      </c>
      <c r="E10" s="21">
        <v>1</v>
      </c>
      <c r="F10" s="22" t="s">
        <v>148</v>
      </c>
      <c r="G10" s="9">
        <v>5000</v>
      </c>
      <c r="H10" s="11">
        <v>0</v>
      </c>
      <c r="I10" s="10">
        <f>ROUND(E10*G10*(1+H10),0)</f>
        <v>5000</v>
      </c>
      <c r="J10" s="33" t="s">
        <v>149</v>
      </c>
      <c r="K10" s="1"/>
      <c r="L10" s="1"/>
      <c r="M10" s="1"/>
      <c r="N10" s="1"/>
      <c r="O10" s="1"/>
      <c r="P10" s="1"/>
    </row>
    <row r="11" spans="1:16" ht="22" customHeight="1">
      <c r="A11" s="1"/>
      <c r="B11" s="1"/>
      <c r="C11" s="1" t="s">
        <v>150</v>
      </c>
      <c r="D11" s="1" t="s">
        <v>151</v>
      </c>
      <c r="E11" s="21">
        <v>1</v>
      </c>
      <c r="F11" s="22" t="s">
        <v>148</v>
      </c>
      <c r="G11" s="9">
        <v>6000</v>
      </c>
      <c r="H11" s="11">
        <v>0</v>
      </c>
      <c r="I11" s="10">
        <f>ROUND(E11*G11*(1+H11),0)</f>
        <v>6000</v>
      </c>
      <c r="J11" s="33" t="s">
        <v>152</v>
      </c>
      <c r="K11" s="1"/>
      <c r="L11" s="1"/>
      <c r="M11" s="1"/>
      <c r="N11" s="1"/>
      <c r="O11" s="1"/>
      <c r="P11" s="1"/>
    </row>
    <row r="12" spans="1:16" ht="22" customHeight="1">
      <c r="A12" s="1"/>
      <c r="B12" s="1"/>
      <c r="C12" s="1" t="s">
        <v>153</v>
      </c>
      <c r="D12" s="1" t="s">
        <v>154</v>
      </c>
      <c r="E12" s="21">
        <v>1</v>
      </c>
      <c r="F12" s="22" t="s">
        <v>148</v>
      </c>
      <c r="G12" s="9">
        <v>8000</v>
      </c>
      <c r="H12" s="28">
        <f>'Plan and Rates'!I20</f>
        <v>0.25</v>
      </c>
      <c r="I12" s="10">
        <f>ROUND(E12*G12*(1+H12),0)</f>
        <v>10000</v>
      </c>
      <c r="J12" s="33" t="s">
        <v>155</v>
      </c>
      <c r="K12" s="1"/>
      <c r="L12" s="1"/>
      <c r="M12" s="1"/>
      <c r="N12" s="1"/>
      <c r="O12" s="1"/>
      <c r="P12" s="1"/>
    </row>
    <row r="13" spans="1:16" ht="22" customHeight="1">
      <c r="A13" s="1"/>
      <c r="B13" s="1"/>
      <c r="C13" s="1" t="s">
        <v>156</v>
      </c>
      <c r="D13" s="1" t="s">
        <v>157</v>
      </c>
      <c r="E13" s="21">
        <v>1</v>
      </c>
      <c r="F13" s="22" t="s">
        <v>148</v>
      </c>
      <c r="G13" s="9">
        <v>3500</v>
      </c>
      <c r="H13" s="11">
        <v>0</v>
      </c>
      <c r="I13" s="10">
        <f>ROUND(E13*G13*(1+H13),0)</f>
        <v>3500</v>
      </c>
      <c r="J13" s="33" t="s">
        <v>158</v>
      </c>
      <c r="K13" s="1"/>
      <c r="L13" s="1"/>
      <c r="M13" s="1"/>
      <c r="N13" s="1"/>
      <c r="O13" s="1"/>
      <c r="P13" s="1"/>
    </row>
    <row r="14" spans="1:16" ht="22" customHeight="1">
      <c r="A14" s="1"/>
      <c r="B14" s="1"/>
      <c r="C14" s="1" t="s">
        <v>159</v>
      </c>
      <c r="D14" s="1" t="s">
        <v>160</v>
      </c>
      <c r="E14" s="21">
        <v>1</v>
      </c>
      <c r="F14" s="22" t="s">
        <v>148</v>
      </c>
      <c r="G14" s="9">
        <v>3000</v>
      </c>
      <c r="H14" s="11">
        <v>0</v>
      </c>
      <c r="I14" s="10">
        <f>ROUND(E14*G14*(1+H14),0)</f>
        <v>3000</v>
      </c>
      <c r="J14" s="33" t="s">
        <v>161</v>
      </c>
      <c r="K14" s="1"/>
      <c r="L14" s="1"/>
      <c r="M14" s="1"/>
      <c r="N14" s="1"/>
      <c r="O14" s="1"/>
      <c r="P14" s="1"/>
    </row>
    <row r="15" spans="1:16" ht="25" customHeight="1">
      <c r="A15" s="1"/>
      <c r="B15" s="1"/>
      <c r="C15" s="4" t="s">
        <v>162</v>
      </c>
      <c r="D15" s="4"/>
      <c r="E15" s="20"/>
      <c r="F15" s="20"/>
      <c r="G15" s="25"/>
      <c r="H15" s="27"/>
      <c r="I15" s="25"/>
      <c r="J15" s="31"/>
      <c r="K15" s="1"/>
      <c r="L15" s="1"/>
      <c r="M15" s="1"/>
      <c r="N15" s="1"/>
      <c r="O15" s="1"/>
      <c r="P15" s="1"/>
    </row>
    <row r="16" spans="1:16" ht="22" customHeight="1">
      <c r="A16" s="1"/>
      <c r="B16" s="1"/>
      <c r="C16" s="1" t="s">
        <v>163</v>
      </c>
      <c r="D16" s="1" t="s">
        <v>164</v>
      </c>
      <c r="E16" s="23">
        <f>'Plan and Rates'!I10</f>
        <v>90</v>
      </c>
      <c r="F16" s="22" t="s">
        <v>165</v>
      </c>
      <c r="G16" s="26">
        <f>'Plan and Rates'!I16</f>
        <v>350</v>
      </c>
      <c r="H16" s="28">
        <f>'Plan and Rates'!I20</f>
        <v>0.25</v>
      </c>
      <c r="I16" s="10">
        <f t="shared" ref="I16:I22" si="0">ROUND(E16*G16*(1+H16),0)</f>
        <v>39375</v>
      </c>
      <c r="J16" s="33" t="s">
        <v>166</v>
      </c>
      <c r="K16" s="1"/>
      <c r="L16" s="1"/>
      <c r="M16" s="1"/>
      <c r="N16" s="1"/>
      <c r="O16" s="1"/>
      <c r="P16" s="1"/>
    </row>
    <row r="17" spans="1:16" ht="22" customHeight="1">
      <c r="A17" s="1"/>
      <c r="B17" s="1"/>
      <c r="C17" s="1" t="s">
        <v>167</v>
      </c>
      <c r="D17" s="1" t="s">
        <v>168</v>
      </c>
      <c r="E17" s="23">
        <f>'Plan and Rates'!I11</f>
        <v>5</v>
      </c>
      <c r="F17" s="22" t="s">
        <v>169</v>
      </c>
      <c r="G17" s="26">
        <f>'Plan and Rates'!I17</f>
        <v>350</v>
      </c>
      <c r="H17" s="28">
        <f>'Plan and Rates'!I20</f>
        <v>0.25</v>
      </c>
      <c r="I17" s="10">
        <f t="shared" si="0"/>
        <v>2188</v>
      </c>
      <c r="J17" s="33" t="s">
        <v>170</v>
      </c>
      <c r="K17" s="1"/>
      <c r="L17" s="1"/>
      <c r="M17" s="1"/>
      <c r="N17" s="1"/>
      <c r="O17" s="1"/>
      <c r="P17" s="1"/>
    </row>
    <row r="18" spans="1:16" ht="22" customHeight="1">
      <c r="A18" s="1"/>
      <c r="B18" s="1"/>
      <c r="C18" s="1" t="s">
        <v>171</v>
      </c>
      <c r="D18" s="1" t="s">
        <v>172</v>
      </c>
      <c r="E18" s="23">
        <f>'Plan and Rates'!I12</f>
        <v>90</v>
      </c>
      <c r="F18" s="22" t="s">
        <v>165</v>
      </c>
      <c r="G18" s="26">
        <f>'Plan and Rates'!I18</f>
        <v>180</v>
      </c>
      <c r="H18" s="28">
        <f>'Plan and Rates'!I20</f>
        <v>0.25</v>
      </c>
      <c r="I18" s="10">
        <f t="shared" si="0"/>
        <v>20250</v>
      </c>
      <c r="J18" s="33" t="s">
        <v>173</v>
      </c>
      <c r="K18" s="1"/>
      <c r="L18" s="1"/>
      <c r="M18" s="1"/>
      <c r="N18" s="1"/>
      <c r="O18" s="1"/>
      <c r="P18" s="1"/>
    </row>
    <row r="19" spans="1:16" ht="22" customHeight="1">
      <c r="A19" s="1"/>
      <c r="B19" s="1"/>
      <c r="C19" s="1" t="s">
        <v>174</v>
      </c>
      <c r="D19" s="1" t="s">
        <v>175</v>
      </c>
      <c r="E19" s="34">
        <f>E16*0.15</f>
        <v>13.5</v>
      </c>
      <c r="F19" s="22" t="s">
        <v>176</v>
      </c>
      <c r="G19" s="26">
        <f>'Plan and Rates'!I16</f>
        <v>350</v>
      </c>
      <c r="H19" s="28">
        <f>'Plan and Rates'!I20</f>
        <v>0.25</v>
      </c>
      <c r="I19" s="10">
        <f t="shared" si="0"/>
        <v>5906</v>
      </c>
      <c r="J19" s="33" t="s">
        <v>177</v>
      </c>
      <c r="K19" s="1"/>
      <c r="L19" s="1"/>
      <c r="M19" s="1"/>
      <c r="N19" s="1"/>
      <c r="O19" s="1"/>
      <c r="P19" s="1"/>
    </row>
    <row r="20" spans="1:16" ht="22" customHeight="1">
      <c r="A20" s="1"/>
      <c r="B20" s="1"/>
      <c r="C20" s="1" t="s">
        <v>178</v>
      </c>
      <c r="D20" s="1" t="s">
        <v>179</v>
      </c>
      <c r="E20" s="23">
        <f>'Plan and Rates'!I13</f>
        <v>3</v>
      </c>
      <c r="F20" s="22" t="s">
        <v>165</v>
      </c>
      <c r="G20" s="26">
        <f>'Plan and Rates'!I19</f>
        <v>500</v>
      </c>
      <c r="H20" s="28">
        <f>'Plan and Rates'!I20</f>
        <v>0.25</v>
      </c>
      <c r="I20" s="10">
        <f t="shared" si="0"/>
        <v>1875</v>
      </c>
      <c r="J20" s="33" t="s">
        <v>180</v>
      </c>
      <c r="K20" s="1"/>
      <c r="L20" s="1"/>
      <c r="M20" s="1"/>
      <c r="N20" s="1"/>
      <c r="O20" s="1"/>
      <c r="P20" s="1"/>
    </row>
    <row r="21" spans="1:16" ht="22" customHeight="1">
      <c r="A21" s="1"/>
      <c r="B21" s="1"/>
      <c r="C21" s="1" t="s">
        <v>181</v>
      </c>
      <c r="D21" s="1" t="s">
        <v>182</v>
      </c>
      <c r="E21" s="10">
        <f>E16*G16</f>
        <v>31500</v>
      </c>
      <c r="F21" s="22" t="s">
        <v>65</v>
      </c>
      <c r="G21" s="11">
        <v>0.1</v>
      </c>
      <c r="H21" s="11">
        <v>0</v>
      </c>
      <c r="I21" s="10">
        <f t="shared" si="0"/>
        <v>3150</v>
      </c>
      <c r="J21" s="33" t="s">
        <v>183</v>
      </c>
      <c r="K21" s="1"/>
      <c r="L21" s="1"/>
      <c r="M21" s="1"/>
      <c r="N21" s="1"/>
      <c r="O21" s="1"/>
      <c r="P21" s="1"/>
    </row>
    <row r="22" spans="1:16" ht="22" customHeight="1">
      <c r="A22" s="1"/>
      <c r="B22" s="1"/>
      <c r="C22" s="1" t="s">
        <v>184</v>
      </c>
      <c r="D22" s="1" t="s">
        <v>64</v>
      </c>
      <c r="E22" s="10">
        <f>E16*G16</f>
        <v>31500</v>
      </c>
      <c r="F22" s="22" t="s">
        <v>65</v>
      </c>
      <c r="G22" s="28">
        <f>'Plan and Rates'!I26</f>
        <v>0</v>
      </c>
      <c r="H22" s="11">
        <v>0</v>
      </c>
      <c r="I22" s="10">
        <f t="shared" si="0"/>
        <v>0</v>
      </c>
      <c r="J22" s="33" t="s">
        <v>185</v>
      </c>
      <c r="K22" s="1"/>
      <c r="L22" s="1"/>
      <c r="M22" s="1"/>
      <c r="N22" s="1"/>
      <c r="O22" s="1"/>
      <c r="P22" s="1"/>
    </row>
    <row r="23" spans="1:16" ht="25" customHeight="1">
      <c r="A23" s="1"/>
      <c r="B23" s="1"/>
      <c r="C23" s="4" t="s">
        <v>186</v>
      </c>
      <c r="D23" s="4"/>
      <c r="E23" s="20"/>
      <c r="F23" s="20"/>
      <c r="G23" s="25"/>
      <c r="H23" s="27"/>
      <c r="I23" s="25"/>
      <c r="J23" s="31"/>
      <c r="K23" s="1"/>
      <c r="L23" s="1"/>
      <c r="M23" s="1"/>
      <c r="N23" s="1"/>
      <c r="O23" s="1"/>
      <c r="P23" s="1"/>
    </row>
    <row r="24" spans="1:16" ht="22" customHeight="1">
      <c r="A24" s="1"/>
      <c r="B24" s="1"/>
      <c r="C24" s="1" t="s">
        <v>187</v>
      </c>
      <c r="D24" s="1" t="s">
        <v>188</v>
      </c>
      <c r="E24" s="23">
        <f>(SUM('Plan and Rates'!I7,'Plan and Rates'!I8,'Plan and Rates'!I9))*1</f>
        <v>21</v>
      </c>
      <c r="F24" s="22" t="s">
        <v>165</v>
      </c>
      <c r="G24" s="9">
        <v>450</v>
      </c>
      <c r="H24" s="28">
        <f>'Plan and Rates'!I20</f>
        <v>0.25</v>
      </c>
      <c r="I24" s="10">
        <f t="shared" ref="I24:I50" si="1">ROUND(E24*G24*(1+H24),0)</f>
        <v>11813</v>
      </c>
      <c r="J24" s="33" t="s">
        <v>189</v>
      </c>
      <c r="K24" s="1"/>
      <c r="L24" s="1"/>
      <c r="M24" s="1"/>
      <c r="N24" s="1"/>
      <c r="O24" s="1"/>
      <c r="P24" s="1"/>
    </row>
    <row r="25" spans="1:16" ht="22" customHeight="1">
      <c r="A25" s="1"/>
      <c r="B25" s="1"/>
      <c r="C25" s="1" t="s">
        <v>190</v>
      </c>
      <c r="D25" s="1" t="s">
        <v>191</v>
      </c>
      <c r="E25" s="23">
        <f>('Plan and Rates'!I7+ROUNDUP('Plan and Rates'!I8*0.5,0))*1</f>
        <v>16</v>
      </c>
      <c r="F25" s="22" t="s">
        <v>165</v>
      </c>
      <c r="G25" s="9">
        <v>350</v>
      </c>
      <c r="H25" s="28">
        <f>'Plan and Rates'!I20</f>
        <v>0.25</v>
      </c>
      <c r="I25" s="10">
        <f t="shared" si="1"/>
        <v>7000</v>
      </c>
      <c r="J25" s="33" t="s">
        <v>192</v>
      </c>
      <c r="K25" s="1"/>
      <c r="L25" s="1"/>
      <c r="M25" s="1"/>
      <c r="N25" s="1"/>
      <c r="O25" s="1"/>
      <c r="P25" s="1"/>
    </row>
    <row r="26" spans="1:16" ht="22" customHeight="1">
      <c r="A26" s="1"/>
      <c r="B26" s="1"/>
      <c r="C26" s="1" t="s">
        <v>193</v>
      </c>
      <c r="D26" s="1" t="s">
        <v>194</v>
      </c>
      <c r="E26" s="23">
        <f>('Plan and Rates'!I7)*0</f>
        <v>0</v>
      </c>
      <c r="F26" s="22" t="s">
        <v>165</v>
      </c>
      <c r="G26" s="9">
        <v>250</v>
      </c>
      <c r="H26" s="28">
        <f>'Plan and Rates'!I20</f>
        <v>0.25</v>
      </c>
      <c r="I26" s="10">
        <f t="shared" si="1"/>
        <v>0</v>
      </c>
      <c r="J26" s="33" t="s">
        <v>195</v>
      </c>
      <c r="K26" s="1"/>
      <c r="L26" s="1"/>
      <c r="M26" s="1"/>
      <c r="N26" s="1"/>
      <c r="O26" s="1"/>
      <c r="P26" s="1"/>
    </row>
    <row r="27" spans="1:16" ht="22" customHeight="1">
      <c r="A27" s="1"/>
      <c r="B27" s="1"/>
      <c r="C27" s="1" t="s">
        <v>196</v>
      </c>
      <c r="D27" s="1" t="s">
        <v>197</v>
      </c>
      <c r="E27" s="23">
        <f>(SUM('Plan and Rates'!I7,'Plan and Rates'!I8,'Plan and Rates'!I9))*1</f>
        <v>21</v>
      </c>
      <c r="F27" s="22" t="s">
        <v>165</v>
      </c>
      <c r="G27" s="9">
        <v>275</v>
      </c>
      <c r="H27" s="28">
        <f>'Plan and Rates'!I20</f>
        <v>0.25</v>
      </c>
      <c r="I27" s="10">
        <f t="shared" si="1"/>
        <v>7219</v>
      </c>
      <c r="J27" s="33" t="s">
        <v>189</v>
      </c>
      <c r="K27" s="1"/>
      <c r="L27" s="1"/>
      <c r="M27" s="1"/>
      <c r="N27" s="1"/>
      <c r="O27" s="1"/>
      <c r="P27" s="1"/>
    </row>
    <row r="28" spans="1:16" ht="22" customHeight="1">
      <c r="A28" s="1"/>
      <c r="B28" s="1"/>
      <c r="C28" s="1" t="s">
        <v>198</v>
      </c>
      <c r="D28" s="1" t="s">
        <v>199</v>
      </c>
      <c r="E28" s="23">
        <f>('Plan and Rates'!I7)*1</f>
        <v>13</v>
      </c>
      <c r="F28" s="22" t="s">
        <v>165</v>
      </c>
      <c r="G28" s="9">
        <v>275</v>
      </c>
      <c r="H28" s="28">
        <f>'Plan and Rates'!I20</f>
        <v>0.25</v>
      </c>
      <c r="I28" s="10">
        <f t="shared" si="1"/>
        <v>4469</v>
      </c>
      <c r="J28" s="33" t="s">
        <v>200</v>
      </c>
      <c r="K28" s="1"/>
      <c r="L28" s="1"/>
      <c r="M28" s="1"/>
      <c r="N28" s="1"/>
      <c r="O28" s="1"/>
      <c r="P28" s="1"/>
    </row>
    <row r="29" spans="1:16" ht="22" customHeight="1">
      <c r="A29" s="1"/>
      <c r="B29" s="1"/>
      <c r="C29" s="1" t="s">
        <v>201</v>
      </c>
      <c r="D29" s="1" t="s">
        <v>202</v>
      </c>
      <c r="E29" s="23">
        <f>('Plan and Rates'!I7+ROUNDUP('Plan and Rates'!I8*0.5,0))*1</f>
        <v>16</v>
      </c>
      <c r="F29" s="22" t="s">
        <v>165</v>
      </c>
      <c r="G29" s="9">
        <v>500</v>
      </c>
      <c r="H29" s="28">
        <f>'Plan and Rates'!I20</f>
        <v>0.25</v>
      </c>
      <c r="I29" s="10">
        <f t="shared" si="1"/>
        <v>10000</v>
      </c>
      <c r="J29" s="33" t="s">
        <v>192</v>
      </c>
      <c r="K29" s="1"/>
      <c r="L29" s="1"/>
      <c r="M29" s="1"/>
      <c r="N29" s="1"/>
      <c r="O29" s="1"/>
      <c r="P29" s="1"/>
    </row>
    <row r="30" spans="1:16" ht="22" customHeight="1">
      <c r="A30" s="1"/>
      <c r="B30" s="1"/>
      <c r="C30" s="1" t="s">
        <v>203</v>
      </c>
      <c r="D30" s="1" t="s">
        <v>204</v>
      </c>
      <c r="E30" s="23">
        <f>('Plan and Rates'!I7)*0</f>
        <v>0</v>
      </c>
      <c r="F30" s="22" t="s">
        <v>165</v>
      </c>
      <c r="G30" s="9">
        <v>350</v>
      </c>
      <c r="H30" s="28">
        <f>'Plan and Rates'!I20</f>
        <v>0.25</v>
      </c>
      <c r="I30" s="10">
        <f t="shared" si="1"/>
        <v>0</v>
      </c>
      <c r="J30" s="33" t="s">
        <v>195</v>
      </c>
      <c r="K30" s="1"/>
      <c r="L30" s="1"/>
      <c r="M30" s="1"/>
      <c r="N30" s="1"/>
      <c r="O30" s="1"/>
      <c r="P30" s="1"/>
    </row>
    <row r="31" spans="1:16" ht="22" customHeight="1">
      <c r="A31" s="1"/>
      <c r="B31" s="1"/>
      <c r="C31" s="1" t="s">
        <v>205</v>
      </c>
      <c r="D31" s="1" t="s">
        <v>206</v>
      </c>
      <c r="E31" s="23">
        <f>('Plan and Rates'!I7)*1</f>
        <v>13</v>
      </c>
      <c r="F31" s="22" t="s">
        <v>165</v>
      </c>
      <c r="G31" s="9">
        <v>300</v>
      </c>
      <c r="H31" s="28">
        <f>'Plan and Rates'!I20</f>
        <v>0.25</v>
      </c>
      <c r="I31" s="10">
        <f t="shared" si="1"/>
        <v>4875</v>
      </c>
      <c r="J31" s="33" t="s">
        <v>200</v>
      </c>
      <c r="K31" s="1"/>
      <c r="L31" s="1"/>
      <c r="M31" s="1"/>
      <c r="N31" s="1"/>
      <c r="O31" s="1"/>
      <c r="P31" s="1"/>
    </row>
    <row r="32" spans="1:16" ht="22" customHeight="1">
      <c r="A32" s="1"/>
      <c r="B32" s="1"/>
      <c r="C32" s="1" t="s">
        <v>207</v>
      </c>
      <c r="D32" s="1" t="s">
        <v>208</v>
      </c>
      <c r="E32" s="23">
        <f>('Plan and Rates'!I7)*1</f>
        <v>13</v>
      </c>
      <c r="F32" s="22" t="s">
        <v>165</v>
      </c>
      <c r="G32" s="9">
        <v>350</v>
      </c>
      <c r="H32" s="28">
        <f>'Plan and Rates'!I20</f>
        <v>0.25</v>
      </c>
      <c r="I32" s="10">
        <f t="shared" si="1"/>
        <v>5688</v>
      </c>
      <c r="J32" s="33" t="s">
        <v>200</v>
      </c>
      <c r="K32" s="1"/>
      <c r="L32" s="1"/>
      <c r="M32" s="1"/>
      <c r="N32" s="1"/>
      <c r="O32" s="1"/>
      <c r="P32" s="1"/>
    </row>
    <row r="33" spans="1:16" ht="22" customHeight="1">
      <c r="A33" s="1"/>
      <c r="B33" s="1"/>
      <c r="C33" s="1" t="s">
        <v>209</v>
      </c>
      <c r="D33" s="1" t="s">
        <v>210</v>
      </c>
      <c r="E33" s="23">
        <f>('Plan and Rates'!I7)*1</f>
        <v>13</v>
      </c>
      <c r="F33" s="22" t="s">
        <v>165</v>
      </c>
      <c r="G33" s="9">
        <v>275</v>
      </c>
      <c r="H33" s="28">
        <f>'Plan and Rates'!I20</f>
        <v>0.25</v>
      </c>
      <c r="I33" s="10">
        <f t="shared" si="1"/>
        <v>4469</v>
      </c>
      <c r="J33" s="33" t="s">
        <v>200</v>
      </c>
      <c r="K33" s="1"/>
      <c r="L33" s="1"/>
      <c r="M33" s="1"/>
      <c r="N33" s="1"/>
      <c r="O33" s="1"/>
      <c r="P33" s="1"/>
    </row>
    <row r="34" spans="1:16" ht="22" customHeight="1">
      <c r="A34" s="1"/>
      <c r="B34" s="1"/>
      <c r="C34" s="1" t="s">
        <v>211</v>
      </c>
      <c r="D34" s="1" t="s">
        <v>212</v>
      </c>
      <c r="E34" s="23">
        <f>('Plan and Rates'!I7)*1</f>
        <v>13</v>
      </c>
      <c r="F34" s="22" t="s">
        <v>165</v>
      </c>
      <c r="G34" s="9">
        <v>375</v>
      </c>
      <c r="H34" s="28">
        <f>'Plan and Rates'!I20</f>
        <v>0.25</v>
      </c>
      <c r="I34" s="10">
        <f t="shared" si="1"/>
        <v>6094</v>
      </c>
      <c r="J34" s="33" t="s">
        <v>200</v>
      </c>
      <c r="K34" s="1"/>
      <c r="L34" s="1"/>
      <c r="M34" s="1"/>
      <c r="N34" s="1"/>
      <c r="O34" s="1"/>
      <c r="P34" s="1"/>
    </row>
    <row r="35" spans="1:16" ht="22" customHeight="1">
      <c r="A35" s="1"/>
      <c r="B35" s="1"/>
      <c r="C35" s="1" t="s">
        <v>213</v>
      </c>
      <c r="D35" s="1" t="s">
        <v>214</v>
      </c>
      <c r="E35" s="23">
        <f>('Plan and Rates'!I7)*0</f>
        <v>0</v>
      </c>
      <c r="F35" s="22" t="s">
        <v>165</v>
      </c>
      <c r="G35" s="9">
        <v>275</v>
      </c>
      <c r="H35" s="28">
        <f>'Plan and Rates'!I20</f>
        <v>0.25</v>
      </c>
      <c r="I35" s="10">
        <f t="shared" si="1"/>
        <v>0</v>
      </c>
      <c r="J35" s="33" t="s">
        <v>195</v>
      </c>
      <c r="K35" s="1"/>
      <c r="L35" s="1"/>
      <c r="M35" s="1"/>
      <c r="N35" s="1"/>
      <c r="O35" s="1"/>
      <c r="P35" s="1"/>
    </row>
    <row r="36" spans="1:16" ht="22" customHeight="1">
      <c r="A36" s="1"/>
      <c r="B36" s="1"/>
      <c r="C36" s="1" t="s">
        <v>215</v>
      </c>
      <c r="D36" s="1" t="s">
        <v>216</v>
      </c>
      <c r="E36" s="23">
        <f>(SUM('Plan and Rates'!I7,'Plan and Rates'!I8,'Plan and Rates'!I9))*1</f>
        <v>21</v>
      </c>
      <c r="F36" s="22" t="s">
        <v>165</v>
      </c>
      <c r="G36" s="9">
        <v>350</v>
      </c>
      <c r="H36" s="28">
        <f>'Plan and Rates'!I20</f>
        <v>0.25</v>
      </c>
      <c r="I36" s="10">
        <f t="shared" si="1"/>
        <v>9188</v>
      </c>
      <c r="J36" s="33" t="s">
        <v>189</v>
      </c>
      <c r="K36" s="1"/>
      <c r="L36" s="1"/>
      <c r="M36" s="1"/>
      <c r="N36" s="1"/>
      <c r="O36" s="1"/>
      <c r="P36" s="1"/>
    </row>
    <row r="37" spans="1:16" ht="22" customHeight="1">
      <c r="A37" s="1"/>
      <c r="B37" s="1"/>
      <c r="C37" s="1" t="s">
        <v>217</v>
      </c>
      <c r="D37" s="1" t="s">
        <v>218</v>
      </c>
      <c r="E37" s="23">
        <f>(SUM('Plan and Rates'!I7,'Plan and Rates'!I8,'Plan and Rates'!I9))*1</f>
        <v>21</v>
      </c>
      <c r="F37" s="22" t="s">
        <v>165</v>
      </c>
      <c r="G37" s="9">
        <v>275</v>
      </c>
      <c r="H37" s="28">
        <f>'Plan and Rates'!I20</f>
        <v>0.25</v>
      </c>
      <c r="I37" s="10">
        <f t="shared" si="1"/>
        <v>7219</v>
      </c>
      <c r="J37" s="33" t="s">
        <v>189</v>
      </c>
      <c r="K37" s="1"/>
      <c r="L37" s="1"/>
      <c r="M37" s="1"/>
      <c r="N37" s="1"/>
      <c r="O37" s="1"/>
      <c r="P37" s="1"/>
    </row>
    <row r="38" spans="1:16" ht="22" customHeight="1">
      <c r="A38" s="1"/>
      <c r="B38" s="1"/>
      <c r="C38" s="1" t="s">
        <v>219</v>
      </c>
      <c r="D38" s="1" t="s">
        <v>220</v>
      </c>
      <c r="E38" s="23">
        <f>(SUM('Plan and Rates'!I7,'Plan and Rates'!I8,'Plan and Rates'!I9))*1</f>
        <v>21</v>
      </c>
      <c r="F38" s="22" t="s">
        <v>165</v>
      </c>
      <c r="G38" s="9">
        <v>300</v>
      </c>
      <c r="H38" s="28">
        <f>'Plan and Rates'!I20</f>
        <v>0.25</v>
      </c>
      <c r="I38" s="10">
        <f t="shared" si="1"/>
        <v>7875</v>
      </c>
      <c r="J38" s="33" t="s">
        <v>189</v>
      </c>
      <c r="K38" s="1"/>
      <c r="L38" s="1"/>
      <c r="M38" s="1"/>
      <c r="N38" s="1"/>
      <c r="O38" s="1"/>
      <c r="P38" s="1"/>
    </row>
    <row r="39" spans="1:16" ht="22" customHeight="1">
      <c r="A39" s="1"/>
      <c r="B39" s="1"/>
      <c r="C39" s="1" t="s">
        <v>221</v>
      </c>
      <c r="D39" s="1" t="s">
        <v>222</v>
      </c>
      <c r="E39" s="23">
        <f>('Plan and Rates'!I7+ROUNDUP('Plan and Rates'!I8*0.5,0))*1</f>
        <v>16</v>
      </c>
      <c r="F39" s="22" t="s">
        <v>165</v>
      </c>
      <c r="G39" s="9">
        <v>300</v>
      </c>
      <c r="H39" s="28">
        <f>'Plan and Rates'!I20</f>
        <v>0.25</v>
      </c>
      <c r="I39" s="10">
        <f t="shared" si="1"/>
        <v>6000</v>
      </c>
      <c r="J39" s="33" t="s">
        <v>192</v>
      </c>
      <c r="K39" s="1"/>
      <c r="L39" s="1"/>
      <c r="M39" s="1"/>
      <c r="N39" s="1"/>
      <c r="O39" s="1"/>
      <c r="P39" s="1"/>
    </row>
    <row r="40" spans="1:16" ht="22" customHeight="1">
      <c r="A40" s="1"/>
      <c r="B40" s="1"/>
      <c r="C40" s="1" t="s">
        <v>223</v>
      </c>
      <c r="D40" s="1" t="s">
        <v>224</v>
      </c>
      <c r="E40" s="23">
        <f>(SUM('Plan and Rates'!I7,'Plan and Rates'!I8,'Plan and Rates'!I9))*1</f>
        <v>21</v>
      </c>
      <c r="F40" s="22" t="s">
        <v>165</v>
      </c>
      <c r="G40" s="9">
        <v>300</v>
      </c>
      <c r="H40" s="28">
        <f>'Plan and Rates'!I20</f>
        <v>0.25</v>
      </c>
      <c r="I40" s="10">
        <f t="shared" si="1"/>
        <v>7875</v>
      </c>
      <c r="J40" s="33" t="s">
        <v>189</v>
      </c>
      <c r="K40" s="1"/>
      <c r="L40" s="1"/>
      <c r="M40" s="1"/>
      <c r="N40" s="1"/>
      <c r="O40" s="1"/>
      <c r="P40" s="1"/>
    </row>
    <row r="41" spans="1:16" ht="22" customHeight="1">
      <c r="A41" s="1"/>
      <c r="B41" s="1"/>
      <c r="C41" s="1" t="s">
        <v>225</v>
      </c>
      <c r="D41" s="1" t="s">
        <v>226</v>
      </c>
      <c r="E41" s="23">
        <f>('Plan and Rates'!I7)*1</f>
        <v>13</v>
      </c>
      <c r="F41" s="22" t="s">
        <v>165</v>
      </c>
      <c r="G41" s="9">
        <v>275</v>
      </c>
      <c r="H41" s="28">
        <f>'Plan and Rates'!I20</f>
        <v>0.25</v>
      </c>
      <c r="I41" s="10">
        <f t="shared" si="1"/>
        <v>4469</v>
      </c>
      <c r="J41" s="33" t="s">
        <v>200</v>
      </c>
      <c r="K41" s="1"/>
      <c r="L41" s="1"/>
      <c r="M41" s="1"/>
      <c r="N41" s="1"/>
      <c r="O41" s="1"/>
      <c r="P41" s="1"/>
    </row>
    <row r="42" spans="1:16" ht="22" customHeight="1">
      <c r="A42" s="1"/>
      <c r="B42" s="1"/>
      <c r="C42" s="1" t="s">
        <v>227</v>
      </c>
      <c r="D42" s="1" t="s">
        <v>228</v>
      </c>
      <c r="E42" s="23">
        <f>('Plan and Rates'!I7+ROUNDUP('Plan and Rates'!I8*0.5,0))*2</f>
        <v>32</v>
      </c>
      <c r="F42" s="22" t="s">
        <v>165</v>
      </c>
      <c r="G42" s="9">
        <v>200</v>
      </c>
      <c r="H42" s="28">
        <f>'Plan and Rates'!I20</f>
        <v>0.25</v>
      </c>
      <c r="I42" s="10">
        <f t="shared" si="1"/>
        <v>8000</v>
      </c>
      <c r="J42" s="33" t="s">
        <v>229</v>
      </c>
      <c r="K42" s="1"/>
      <c r="L42" s="1"/>
      <c r="M42" s="1"/>
      <c r="N42" s="1"/>
      <c r="O42" s="1"/>
      <c r="P42" s="1"/>
    </row>
    <row r="43" spans="1:16" ht="22" customHeight="1">
      <c r="A43" s="1"/>
      <c r="B43" s="1"/>
      <c r="C43" s="1" t="s">
        <v>230</v>
      </c>
      <c r="D43" s="1" t="s">
        <v>231</v>
      </c>
      <c r="E43" s="23">
        <f>'Plan and Rates'!I7</f>
        <v>13</v>
      </c>
      <c r="F43" s="22" t="s">
        <v>232</v>
      </c>
      <c r="G43" s="9">
        <v>350</v>
      </c>
      <c r="H43" s="28">
        <f>'Plan and Rates'!I20</f>
        <v>0.25</v>
      </c>
      <c r="I43" s="10">
        <f t="shared" si="1"/>
        <v>5688</v>
      </c>
      <c r="J43" s="33" t="s">
        <v>233</v>
      </c>
      <c r="K43" s="1"/>
      <c r="L43" s="1"/>
      <c r="M43" s="1"/>
      <c r="N43" s="1"/>
      <c r="O43" s="1"/>
      <c r="P43" s="1"/>
    </row>
    <row r="44" spans="1:16" ht="22" customHeight="1">
      <c r="A44" s="1"/>
      <c r="B44" s="1"/>
      <c r="C44" s="1" t="s">
        <v>234</v>
      </c>
      <c r="D44" s="1" t="s">
        <v>235</v>
      </c>
      <c r="E44" s="23">
        <f>'Plan and Rates'!I14</f>
        <v>3</v>
      </c>
      <c r="F44" s="22" t="s">
        <v>232</v>
      </c>
      <c r="G44" s="9">
        <v>500</v>
      </c>
      <c r="H44" s="28">
        <f>'Plan and Rates'!I20</f>
        <v>0.25</v>
      </c>
      <c r="I44" s="10">
        <f t="shared" si="1"/>
        <v>1875</v>
      </c>
      <c r="J44" s="33" t="s">
        <v>236</v>
      </c>
      <c r="K44" s="1"/>
      <c r="L44" s="1"/>
      <c r="M44" s="1"/>
      <c r="N44" s="1"/>
      <c r="O44" s="1"/>
      <c r="P44" s="1"/>
    </row>
    <row r="45" spans="1:16" ht="22" customHeight="1">
      <c r="A45" s="1"/>
      <c r="B45" s="1"/>
      <c r="C45" s="1" t="s">
        <v>237</v>
      </c>
      <c r="D45" s="1" t="s">
        <v>238</v>
      </c>
      <c r="E45" s="23">
        <f>'Plan and Rates'!I14</f>
        <v>3</v>
      </c>
      <c r="F45" s="22" t="s">
        <v>232</v>
      </c>
      <c r="G45" s="9">
        <v>550</v>
      </c>
      <c r="H45" s="28">
        <f>'Plan and Rates'!I20</f>
        <v>0.25</v>
      </c>
      <c r="I45" s="10">
        <f t="shared" si="1"/>
        <v>2063</v>
      </c>
      <c r="J45" s="33" t="s">
        <v>239</v>
      </c>
      <c r="K45" s="1"/>
      <c r="L45" s="1"/>
      <c r="M45" s="1"/>
      <c r="N45" s="1"/>
      <c r="O45" s="1"/>
      <c r="P45" s="1"/>
    </row>
    <row r="46" spans="1:16" ht="22" customHeight="1">
      <c r="A46" s="1"/>
      <c r="B46" s="1"/>
      <c r="C46" s="1" t="s">
        <v>240</v>
      </c>
      <c r="D46" s="1" t="s">
        <v>241</v>
      </c>
      <c r="E46" s="23">
        <f>'Plan and Rates'!I15</f>
        <v>3</v>
      </c>
      <c r="F46" s="22" t="s">
        <v>232</v>
      </c>
      <c r="G46" s="9">
        <v>350</v>
      </c>
      <c r="H46" s="28">
        <f>'Plan and Rates'!I20</f>
        <v>0.25</v>
      </c>
      <c r="I46" s="10">
        <f t="shared" si="1"/>
        <v>1313</v>
      </c>
      <c r="J46" s="33" t="s">
        <v>242</v>
      </c>
      <c r="K46" s="1"/>
      <c r="L46" s="1"/>
      <c r="M46" s="1"/>
      <c r="N46" s="1"/>
      <c r="O46" s="1"/>
      <c r="P46" s="1"/>
    </row>
    <row r="47" spans="1:16" ht="22" customHeight="1">
      <c r="A47" s="1"/>
      <c r="B47" s="1"/>
      <c r="C47" s="1" t="s">
        <v>243</v>
      </c>
      <c r="D47" s="1" t="s">
        <v>244</v>
      </c>
      <c r="E47" s="21">
        <v>0</v>
      </c>
      <c r="F47" s="22" t="s">
        <v>232</v>
      </c>
      <c r="G47" s="9">
        <v>650</v>
      </c>
      <c r="H47" s="28">
        <f>'Plan and Rates'!I20</f>
        <v>0.25</v>
      </c>
      <c r="I47" s="10">
        <f t="shared" si="1"/>
        <v>0</v>
      </c>
      <c r="J47" s="33" t="s">
        <v>387</v>
      </c>
      <c r="K47" s="1"/>
      <c r="L47" s="1"/>
      <c r="M47" s="1"/>
      <c r="N47" s="1"/>
      <c r="O47" s="1"/>
      <c r="P47" s="1"/>
    </row>
    <row r="48" spans="1:16" ht="22" customHeight="1">
      <c r="A48" s="1"/>
      <c r="B48" s="1"/>
      <c r="C48" s="1" t="s">
        <v>246</v>
      </c>
      <c r="D48" s="1" t="s">
        <v>247</v>
      </c>
      <c r="E48" s="21">
        <v>0</v>
      </c>
      <c r="F48" s="22" t="s">
        <v>248</v>
      </c>
      <c r="G48" s="9">
        <v>750</v>
      </c>
      <c r="H48" s="11">
        <v>0</v>
      </c>
      <c r="I48" s="10">
        <f t="shared" si="1"/>
        <v>0</v>
      </c>
      <c r="J48" s="33" t="s">
        <v>249</v>
      </c>
      <c r="K48" s="1"/>
      <c r="L48" s="1"/>
      <c r="M48" s="1"/>
      <c r="N48" s="1"/>
      <c r="O48" s="1"/>
      <c r="P48" s="1"/>
    </row>
    <row r="49" spans="1:16" ht="22" customHeight="1">
      <c r="A49" s="1"/>
      <c r="B49" s="1"/>
      <c r="C49" s="1" t="s">
        <v>250</v>
      </c>
      <c r="D49" s="1" t="s">
        <v>251</v>
      </c>
      <c r="E49" s="21">
        <v>2</v>
      </c>
      <c r="F49" s="22" t="s">
        <v>232</v>
      </c>
      <c r="G49" s="9">
        <v>600</v>
      </c>
      <c r="H49" s="28">
        <f>'Plan and Rates'!I20</f>
        <v>0.25</v>
      </c>
      <c r="I49" s="10">
        <f t="shared" si="1"/>
        <v>1500</v>
      </c>
      <c r="J49" s="33" t="s">
        <v>252</v>
      </c>
      <c r="K49" s="1"/>
      <c r="L49" s="1"/>
      <c r="M49" s="1"/>
      <c r="N49" s="1"/>
      <c r="O49" s="1"/>
      <c r="P49" s="1"/>
    </row>
    <row r="50" spans="1:16" ht="22" customHeight="1">
      <c r="A50" s="1"/>
      <c r="B50" s="1"/>
      <c r="C50" s="1" t="s">
        <v>253</v>
      </c>
      <c r="D50" s="1" t="s">
        <v>254</v>
      </c>
      <c r="E50" s="21">
        <v>1</v>
      </c>
      <c r="F50" s="22" t="s">
        <v>255</v>
      </c>
      <c r="G50" s="9">
        <v>500</v>
      </c>
      <c r="H50" s="28">
        <f>'Plan and Rates'!I20</f>
        <v>0.25</v>
      </c>
      <c r="I50" s="10">
        <f t="shared" si="1"/>
        <v>625</v>
      </c>
      <c r="J50" s="33" t="s">
        <v>256</v>
      </c>
      <c r="K50" s="1"/>
      <c r="L50" s="1"/>
      <c r="M50" s="1"/>
      <c r="N50" s="1"/>
      <c r="O50" s="1"/>
      <c r="P50" s="1"/>
    </row>
    <row r="51" spans="1:16" ht="25" customHeight="1">
      <c r="A51" s="1"/>
      <c r="B51" s="1"/>
      <c r="C51" s="4" t="s">
        <v>257</v>
      </c>
      <c r="D51" s="4"/>
      <c r="E51" s="20"/>
      <c r="F51" s="20"/>
      <c r="G51" s="25"/>
      <c r="H51" s="27"/>
      <c r="I51" s="25"/>
      <c r="J51" s="31"/>
      <c r="K51" s="1"/>
      <c r="L51" s="1"/>
      <c r="M51" s="1"/>
      <c r="N51" s="1"/>
      <c r="O51" s="1"/>
      <c r="P51" s="1"/>
    </row>
    <row r="52" spans="1:16" ht="22" customHeight="1">
      <c r="A52" s="1"/>
      <c r="B52" s="1"/>
      <c r="C52" s="1" t="s">
        <v>258</v>
      </c>
      <c r="D52" s="1" t="s">
        <v>259</v>
      </c>
      <c r="E52" s="23">
        <f>'Plan and Rates'!I7</f>
        <v>13</v>
      </c>
      <c r="F52" s="22" t="s">
        <v>232</v>
      </c>
      <c r="G52" s="9">
        <v>450</v>
      </c>
      <c r="H52" s="28">
        <f>'Plan and Rates'!I21</f>
        <v>7.0000000000000007E-2</v>
      </c>
      <c r="I52" s="10">
        <f t="shared" ref="I52:I62" si="2">ROUND(E52*G52*(1+H52),0)</f>
        <v>6260</v>
      </c>
      <c r="J52" s="33" t="s">
        <v>260</v>
      </c>
      <c r="K52" s="1"/>
      <c r="L52" s="1"/>
      <c r="M52" s="1"/>
      <c r="N52" s="1"/>
      <c r="O52" s="1"/>
      <c r="P52" s="1"/>
    </row>
    <row r="53" spans="1:16" ht="22" customHeight="1">
      <c r="A53" s="1"/>
      <c r="B53" s="1"/>
      <c r="C53" s="1" t="s">
        <v>261</v>
      </c>
      <c r="D53" s="1" t="s">
        <v>262</v>
      </c>
      <c r="E53" s="23">
        <f>'Plan and Rates'!I7</f>
        <v>13</v>
      </c>
      <c r="F53" s="22" t="s">
        <v>232</v>
      </c>
      <c r="G53" s="9">
        <v>350</v>
      </c>
      <c r="H53" s="28">
        <f>'Plan and Rates'!I21</f>
        <v>7.0000000000000007E-2</v>
      </c>
      <c r="I53" s="10">
        <f t="shared" si="2"/>
        <v>4869</v>
      </c>
      <c r="J53" s="33" t="s">
        <v>263</v>
      </c>
      <c r="K53" s="1"/>
      <c r="L53" s="1"/>
      <c r="M53" s="1"/>
      <c r="N53" s="1"/>
      <c r="O53" s="1"/>
      <c r="P53" s="1"/>
    </row>
    <row r="54" spans="1:16" ht="22" customHeight="1">
      <c r="A54" s="1"/>
      <c r="B54" s="1"/>
      <c r="C54" s="1" t="s">
        <v>264</v>
      </c>
      <c r="D54" s="1" t="s">
        <v>265</v>
      </c>
      <c r="E54" s="23">
        <f>'Plan and Rates'!I7</f>
        <v>13</v>
      </c>
      <c r="F54" s="22" t="s">
        <v>232</v>
      </c>
      <c r="G54" s="9">
        <v>160</v>
      </c>
      <c r="H54" s="28">
        <f>'Plan and Rates'!I21</f>
        <v>7.0000000000000007E-2</v>
      </c>
      <c r="I54" s="10">
        <f t="shared" si="2"/>
        <v>2226</v>
      </c>
      <c r="J54" s="33" t="s">
        <v>266</v>
      </c>
      <c r="K54" s="1"/>
      <c r="L54" s="1"/>
      <c r="M54" s="1"/>
      <c r="N54" s="1"/>
      <c r="O54" s="1"/>
      <c r="P54" s="1"/>
    </row>
    <row r="55" spans="1:16" ht="22" customHeight="1">
      <c r="A55" s="1"/>
      <c r="B55" s="1"/>
      <c r="C55" s="1" t="s">
        <v>267</v>
      </c>
      <c r="D55" s="1" t="s">
        <v>268</v>
      </c>
      <c r="E55" s="21">
        <v>1</v>
      </c>
      <c r="F55" s="22" t="s">
        <v>148</v>
      </c>
      <c r="G55" s="9">
        <v>1800</v>
      </c>
      <c r="H55" s="28">
        <f>'Plan and Rates'!I21</f>
        <v>7.0000000000000007E-2</v>
      </c>
      <c r="I55" s="10">
        <f t="shared" si="2"/>
        <v>1926</v>
      </c>
      <c r="J55" s="33" t="s">
        <v>269</v>
      </c>
      <c r="K55" s="1"/>
      <c r="L55" s="1"/>
      <c r="M55" s="1"/>
      <c r="N55" s="1"/>
      <c r="O55" s="1"/>
      <c r="P55" s="1"/>
    </row>
    <row r="56" spans="1:16" ht="22" customHeight="1">
      <c r="A56" s="1"/>
      <c r="B56" s="1"/>
      <c r="C56" s="1" t="s">
        <v>270</v>
      </c>
      <c r="D56" s="1" t="s">
        <v>271</v>
      </c>
      <c r="E56" s="23">
        <f>'Plan and Rates'!I27</f>
        <v>17</v>
      </c>
      <c r="F56" s="22" t="s">
        <v>272</v>
      </c>
      <c r="G56" s="9">
        <v>400</v>
      </c>
      <c r="H56" s="28">
        <f>'Plan and Rates'!I21</f>
        <v>7.0000000000000007E-2</v>
      </c>
      <c r="I56" s="10">
        <f t="shared" si="2"/>
        <v>7276</v>
      </c>
      <c r="J56" s="33" t="s">
        <v>273</v>
      </c>
      <c r="K56" s="1"/>
      <c r="L56" s="1"/>
      <c r="M56" s="1"/>
      <c r="N56" s="1"/>
      <c r="O56" s="1"/>
      <c r="P56" s="1"/>
    </row>
    <row r="57" spans="1:16" ht="22" customHeight="1">
      <c r="A57" s="1"/>
      <c r="B57" s="1"/>
      <c r="C57" s="1" t="s">
        <v>274</v>
      </c>
      <c r="D57" s="1" t="s">
        <v>275</v>
      </c>
      <c r="E57" s="21">
        <v>1</v>
      </c>
      <c r="F57" s="22" t="s">
        <v>148</v>
      </c>
      <c r="G57" s="9">
        <v>3500</v>
      </c>
      <c r="H57" s="11">
        <v>0</v>
      </c>
      <c r="I57" s="10">
        <f t="shared" si="2"/>
        <v>3500</v>
      </c>
      <c r="J57" s="33" t="s">
        <v>276</v>
      </c>
      <c r="K57" s="1"/>
      <c r="L57" s="1"/>
      <c r="M57" s="1"/>
      <c r="N57" s="1"/>
      <c r="O57" s="1"/>
      <c r="P57" s="1"/>
    </row>
    <row r="58" spans="1:16" ht="32" customHeight="1">
      <c r="A58" s="1"/>
      <c r="B58" s="1"/>
      <c r="C58" s="1" t="s">
        <v>277</v>
      </c>
      <c r="D58" s="1" t="s">
        <v>278</v>
      </c>
      <c r="E58" s="21">
        <v>1</v>
      </c>
      <c r="F58" s="22" t="s">
        <v>148</v>
      </c>
      <c r="G58" s="26">
        <f>'Plan and Rates'!E45*'Plan and Rates'!E48</f>
        <v>13500</v>
      </c>
      <c r="H58" s="11">
        <v>0</v>
      </c>
      <c r="I58" s="10">
        <f t="shared" si="2"/>
        <v>13500</v>
      </c>
      <c r="J58" s="33" t="s">
        <v>279</v>
      </c>
      <c r="K58" s="1"/>
      <c r="L58" s="1"/>
      <c r="M58" s="1"/>
      <c r="N58" s="1"/>
      <c r="O58" s="1"/>
      <c r="P58" s="1"/>
    </row>
    <row r="59" spans="1:16" ht="32" customHeight="1">
      <c r="A59" s="1"/>
      <c r="B59" s="1"/>
      <c r="C59" s="1" t="s">
        <v>280</v>
      </c>
      <c r="D59" s="1" t="s">
        <v>281</v>
      </c>
      <c r="E59" s="21">
        <v>1</v>
      </c>
      <c r="F59" s="22" t="s">
        <v>148</v>
      </c>
      <c r="G59" s="9">
        <v>12000</v>
      </c>
      <c r="H59" s="28">
        <f>'Plan and Rates'!I21</f>
        <v>7.0000000000000007E-2</v>
      </c>
      <c r="I59" s="10">
        <f t="shared" si="2"/>
        <v>12840</v>
      </c>
      <c r="J59" s="33" t="s">
        <v>282</v>
      </c>
      <c r="K59" s="1"/>
      <c r="L59" s="1"/>
      <c r="M59" s="1"/>
      <c r="N59" s="1"/>
      <c r="O59" s="1"/>
      <c r="P59" s="1"/>
    </row>
    <row r="60" spans="1:16" ht="22" customHeight="1">
      <c r="A60" s="1"/>
      <c r="B60" s="1"/>
      <c r="C60" s="1" t="s">
        <v>283</v>
      </c>
      <c r="D60" s="1" t="s">
        <v>284</v>
      </c>
      <c r="E60" s="21">
        <v>1</v>
      </c>
      <c r="F60" s="22" t="s">
        <v>148</v>
      </c>
      <c r="G60" s="26">
        <f>SUMIFS(Props!L7:L59,Props!C7:C59,2)</f>
        <v>13400</v>
      </c>
      <c r="H60" s="28">
        <f>'Plan and Rates'!I21</f>
        <v>7.0000000000000007E-2</v>
      </c>
      <c r="I60" s="10">
        <f t="shared" si="2"/>
        <v>14338</v>
      </c>
      <c r="J60" s="33" t="s">
        <v>285</v>
      </c>
      <c r="K60" s="1"/>
      <c r="L60" s="1"/>
      <c r="M60" s="1"/>
      <c r="N60" s="1"/>
      <c r="O60" s="1"/>
      <c r="P60" s="1"/>
    </row>
    <row r="61" spans="1:16" ht="32" customHeight="1">
      <c r="A61" s="1"/>
      <c r="B61" s="1"/>
      <c r="C61" s="1" t="s">
        <v>286</v>
      </c>
      <c r="D61" s="1" t="s">
        <v>287</v>
      </c>
      <c r="E61" s="23">
        <f>'Plan and Rates'!I34</f>
        <v>70</v>
      </c>
      <c r="F61" s="22" t="s">
        <v>288</v>
      </c>
      <c r="G61" s="9">
        <v>80</v>
      </c>
      <c r="H61" s="28">
        <f>'Plan and Rates'!I21</f>
        <v>7.0000000000000007E-2</v>
      </c>
      <c r="I61" s="10">
        <f t="shared" si="2"/>
        <v>5992</v>
      </c>
      <c r="J61" s="33" t="s">
        <v>289</v>
      </c>
      <c r="K61" s="1"/>
      <c r="L61" s="1"/>
      <c r="M61" s="1"/>
      <c r="N61" s="1"/>
      <c r="O61" s="1"/>
      <c r="P61" s="1"/>
    </row>
    <row r="62" spans="1:16" ht="22" customHeight="1">
      <c r="A62" s="1"/>
      <c r="B62" s="1"/>
      <c r="C62" s="1" t="s">
        <v>290</v>
      </c>
      <c r="D62" s="1" t="s">
        <v>291</v>
      </c>
      <c r="E62" s="21">
        <v>1</v>
      </c>
      <c r="F62" s="22" t="s">
        <v>148</v>
      </c>
      <c r="G62" s="9">
        <v>3000</v>
      </c>
      <c r="H62" s="28">
        <f>'Plan and Rates'!I21</f>
        <v>7.0000000000000007E-2</v>
      </c>
      <c r="I62" s="10">
        <f t="shared" si="2"/>
        <v>3210</v>
      </c>
      <c r="J62" s="33" t="s">
        <v>292</v>
      </c>
      <c r="K62" s="1"/>
      <c r="L62" s="1"/>
      <c r="M62" s="1"/>
      <c r="N62" s="1"/>
      <c r="O62" s="1"/>
      <c r="P62" s="1"/>
    </row>
    <row r="63" spans="1:16" ht="25" customHeight="1">
      <c r="A63" s="1"/>
      <c r="B63" s="1"/>
      <c r="C63" s="4" t="s">
        <v>293</v>
      </c>
      <c r="D63" s="4"/>
      <c r="E63" s="20"/>
      <c r="F63" s="20"/>
      <c r="G63" s="25"/>
      <c r="H63" s="27"/>
      <c r="I63" s="25"/>
      <c r="J63" s="31"/>
      <c r="K63" s="1"/>
      <c r="L63" s="1"/>
      <c r="M63" s="1"/>
      <c r="N63" s="1"/>
      <c r="O63" s="1"/>
      <c r="P63" s="1"/>
    </row>
    <row r="64" spans="1:16" ht="22" customHeight="1">
      <c r="A64" s="1"/>
      <c r="B64" s="1"/>
      <c r="C64" s="1" t="s">
        <v>294</v>
      </c>
      <c r="D64" s="1" t="s">
        <v>295</v>
      </c>
      <c r="E64" s="23">
        <f>'Plan and Rates'!I28</f>
        <v>14</v>
      </c>
      <c r="F64" s="22" t="s">
        <v>296</v>
      </c>
      <c r="G64" s="9">
        <v>350</v>
      </c>
      <c r="H64" s="28">
        <f>'Plan and Rates'!I21</f>
        <v>7.0000000000000007E-2</v>
      </c>
      <c r="I64" s="10">
        <f t="shared" ref="I64:I72" si="3">ROUND(E64*G64*(1+H64),0)</f>
        <v>5243</v>
      </c>
      <c r="J64" s="33" t="s">
        <v>297</v>
      </c>
      <c r="K64" s="1"/>
      <c r="L64" s="1"/>
      <c r="M64" s="1"/>
      <c r="N64" s="1"/>
      <c r="O64" s="1"/>
      <c r="P64" s="1"/>
    </row>
    <row r="65" spans="1:16" ht="22" customHeight="1">
      <c r="A65" s="1"/>
      <c r="B65" s="1"/>
      <c r="C65" s="1" t="s">
        <v>298</v>
      </c>
      <c r="D65" s="1" t="s">
        <v>299</v>
      </c>
      <c r="E65" s="23">
        <f>'Plan and Rates'!I7</f>
        <v>13</v>
      </c>
      <c r="F65" s="22" t="s">
        <v>232</v>
      </c>
      <c r="G65" s="9">
        <v>350</v>
      </c>
      <c r="H65" s="28">
        <f>'Plan and Rates'!I21</f>
        <v>7.0000000000000007E-2</v>
      </c>
      <c r="I65" s="10">
        <f t="shared" si="3"/>
        <v>4869</v>
      </c>
      <c r="J65" s="33" t="s">
        <v>300</v>
      </c>
      <c r="K65" s="1"/>
      <c r="L65" s="1"/>
      <c r="M65" s="1"/>
      <c r="N65" s="1"/>
      <c r="O65" s="1"/>
      <c r="P65" s="1"/>
    </row>
    <row r="66" spans="1:16" ht="22" customHeight="1">
      <c r="A66" s="1"/>
      <c r="B66" s="1"/>
      <c r="C66" s="1" t="s">
        <v>301</v>
      </c>
      <c r="D66" s="1" t="s">
        <v>302</v>
      </c>
      <c r="E66" s="23">
        <f>'Plan and Rates'!I29</f>
        <v>40</v>
      </c>
      <c r="F66" s="22" t="s">
        <v>303</v>
      </c>
      <c r="G66" s="9">
        <v>130</v>
      </c>
      <c r="H66" s="28">
        <f>'Plan and Rates'!I21</f>
        <v>7.0000000000000007E-2</v>
      </c>
      <c r="I66" s="10">
        <f t="shared" si="3"/>
        <v>5564</v>
      </c>
      <c r="J66" s="33" t="s">
        <v>304</v>
      </c>
      <c r="K66" s="1"/>
      <c r="L66" s="1"/>
      <c r="M66" s="1"/>
      <c r="N66" s="1"/>
      <c r="O66" s="1"/>
      <c r="P66" s="1"/>
    </row>
    <row r="67" spans="1:16" ht="22" customHeight="1">
      <c r="A67" s="1"/>
      <c r="B67" s="1"/>
      <c r="C67" s="1" t="s">
        <v>305</v>
      </c>
      <c r="D67" s="1" t="s">
        <v>306</v>
      </c>
      <c r="E67" s="21">
        <v>1</v>
      </c>
      <c r="F67" s="22" t="s">
        <v>148</v>
      </c>
      <c r="G67" s="9">
        <v>3000</v>
      </c>
      <c r="H67" s="11">
        <v>0</v>
      </c>
      <c r="I67" s="10">
        <f t="shared" si="3"/>
        <v>3000</v>
      </c>
      <c r="J67" s="33" t="s">
        <v>307</v>
      </c>
      <c r="K67" s="1"/>
      <c r="L67" s="1"/>
      <c r="M67" s="1"/>
      <c r="N67" s="1"/>
      <c r="O67" s="1"/>
      <c r="P67" s="1"/>
    </row>
    <row r="68" spans="1:16" ht="22" customHeight="1">
      <c r="A68" s="1"/>
      <c r="B68" s="1"/>
      <c r="C68" s="1" t="s">
        <v>308</v>
      </c>
      <c r="D68" s="1" t="s">
        <v>309</v>
      </c>
      <c r="E68" s="23">
        <f>'Plan and Rates'!I7*(17+1+'Plan and Rates'!I35)+'Plan and Rates'!I10+'Plan and Rates'!I12+'Plan and Rates'!I13+'Plan and Rates'!I14*2+'Plan and Rates'!I15+0</f>
        <v>478</v>
      </c>
      <c r="F68" s="22" t="s">
        <v>165</v>
      </c>
      <c r="G68" s="9">
        <v>32</v>
      </c>
      <c r="H68" s="28">
        <f>'Plan and Rates'!I21</f>
        <v>7.0000000000000007E-2</v>
      </c>
      <c r="I68" s="10">
        <f t="shared" si="3"/>
        <v>16367</v>
      </c>
      <c r="J68" s="33" t="s">
        <v>310</v>
      </c>
      <c r="K68" s="1"/>
      <c r="L68" s="1"/>
      <c r="M68" s="1"/>
      <c r="N68" s="1"/>
      <c r="O68" s="1"/>
      <c r="P68" s="1"/>
    </row>
    <row r="69" spans="1:16" ht="22" customHeight="1">
      <c r="A69" s="1"/>
      <c r="B69" s="1"/>
      <c r="C69" s="1" t="s">
        <v>311</v>
      </c>
      <c r="D69" s="1" t="s">
        <v>312</v>
      </c>
      <c r="E69" s="23">
        <f>('Plan and Rates'!I8+'Plan and Rates'!I9)*6</f>
        <v>48</v>
      </c>
      <c r="F69" s="22" t="s">
        <v>165</v>
      </c>
      <c r="G69" s="9">
        <v>25</v>
      </c>
      <c r="H69" s="28">
        <f>'Plan and Rates'!I21</f>
        <v>7.0000000000000007E-2</v>
      </c>
      <c r="I69" s="10">
        <f t="shared" si="3"/>
        <v>1284</v>
      </c>
      <c r="J69" s="33" t="s">
        <v>313</v>
      </c>
      <c r="K69" s="1"/>
      <c r="L69" s="1"/>
      <c r="M69" s="1"/>
      <c r="N69" s="1"/>
      <c r="O69" s="1"/>
      <c r="P69" s="1"/>
    </row>
    <row r="70" spans="1:16" ht="22" customHeight="1">
      <c r="A70" s="1"/>
      <c r="B70" s="1"/>
      <c r="C70" s="1" t="s">
        <v>314</v>
      </c>
      <c r="D70" s="1" t="s">
        <v>315</v>
      </c>
      <c r="E70" s="35">
        <f>'Plan and Rates'!I29*0.35</f>
        <v>14</v>
      </c>
      <c r="F70" s="22" t="s">
        <v>176</v>
      </c>
      <c r="G70" s="9">
        <v>55</v>
      </c>
      <c r="H70" s="11">
        <v>0</v>
      </c>
      <c r="I70" s="10">
        <f t="shared" si="3"/>
        <v>770</v>
      </c>
      <c r="J70" s="33" t="s">
        <v>316</v>
      </c>
      <c r="K70" s="1"/>
      <c r="L70" s="1"/>
      <c r="M70" s="1"/>
      <c r="N70" s="1"/>
      <c r="O70" s="1"/>
      <c r="P70" s="1"/>
    </row>
    <row r="71" spans="1:16" ht="32" customHeight="1">
      <c r="A71" s="1"/>
      <c r="B71" s="1"/>
      <c r="C71" s="1" t="s">
        <v>317</v>
      </c>
      <c r="D71" s="1" t="s">
        <v>388</v>
      </c>
      <c r="E71" s="21">
        <v>1</v>
      </c>
      <c r="F71" s="22" t="s">
        <v>319</v>
      </c>
      <c r="G71" s="9">
        <v>10000</v>
      </c>
      <c r="H71" s="11">
        <v>0</v>
      </c>
      <c r="I71" s="10">
        <f t="shared" si="3"/>
        <v>10000</v>
      </c>
      <c r="J71" s="33" t="s">
        <v>389</v>
      </c>
      <c r="K71" s="1"/>
      <c r="L71" s="1"/>
      <c r="M71" s="1"/>
      <c r="N71" s="1"/>
      <c r="O71" s="1"/>
      <c r="P71" s="1"/>
    </row>
    <row r="72" spans="1:16" ht="22" customHeight="1">
      <c r="A72" s="1"/>
      <c r="B72" s="1"/>
      <c r="C72" s="1" t="s">
        <v>321</v>
      </c>
      <c r="D72" s="1" t="s">
        <v>322</v>
      </c>
      <c r="E72" s="21">
        <v>1</v>
      </c>
      <c r="F72" s="22" t="s">
        <v>323</v>
      </c>
      <c r="G72" s="9">
        <v>3500</v>
      </c>
      <c r="H72" s="11">
        <v>0</v>
      </c>
      <c r="I72" s="10">
        <f t="shared" si="3"/>
        <v>3500</v>
      </c>
      <c r="J72" s="33" t="s">
        <v>324</v>
      </c>
      <c r="K72" s="1"/>
      <c r="L72" s="1"/>
      <c r="M72" s="1"/>
      <c r="N72" s="1"/>
      <c r="O72" s="1"/>
      <c r="P72" s="1"/>
    </row>
    <row r="73" spans="1:16" ht="25" customHeight="1">
      <c r="A73" s="1"/>
      <c r="B73" s="1"/>
      <c r="C73" s="4" t="s">
        <v>325</v>
      </c>
      <c r="D73" s="4"/>
      <c r="E73" s="20"/>
      <c r="F73" s="20"/>
      <c r="G73" s="25"/>
      <c r="H73" s="27"/>
      <c r="I73" s="25"/>
      <c r="J73" s="31"/>
      <c r="K73" s="1"/>
      <c r="L73" s="1"/>
      <c r="M73" s="1"/>
      <c r="N73" s="1"/>
      <c r="O73" s="1"/>
      <c r="P73" s="1"/>
    </row>
    <row r="74" spans="1:16" ht="22" customHeight="1">
      <c r="A74" s="1"/>
      <c r="B74" s="1"/>
      <c r="C74" s="1" t="s">
        <v>326</v>
      </c>
      <c r="D74" s="1" t="s">
        <v>327</v>
      </c>
      <c r="E74" s="21">
        <v>25</v>
      </c>
      <c r="F74" s="22" t="s">
        <v>232</v>
      </c>
      <c r="G74" s="9">
        <v>300</v>
      </c>
      <c r="H74" s="28">
        <f>'Plan and Rates'!I20</f>
        <v>0.25</v>
      </c>
      <c r="I74" s="10">
        <f t="shared" ref="I74:I85" si="4">ROUND(E74*G74*(1+H74),0)</f>
        <v>9375</v>
      </c>
      <c r="J74" s="33" t="s">
        <v>328</v>
      </c>
      <c r="K74" s="1"/>
      <c r="L74" s="1"/>
      <c r="M74" s="1"/>
      <c r="N74" s="1"/>
      <c r="O74" s="1"/>
      <c r="P74" s="1"/>
    </row>
    <row r="75" spans="1:16" ht="22" customHeight="1">
      <c r="A75" s="1"/>
      <c r="B75" s="1"/>
      <c r="C75" s="1" t="s">
        <v>329</v>
      </c>
      <c r="D75" s="1" t="s">
        <v>330</v>
      </c>
      <c r="E75" s="21">
        <v>8</v>
      </c>
      <c r="F75" s="22" t="s">
        <v>232</v>
      </c>
      <c r="G75" s="9">
        <v>200</v>
      </c>
      <c r="H75" s="28">
        <f>'Plan and Rates'!I20</f>
        <v>0.25</v>
      </c>
      <c r="I75" s="10">
        <f t="shared" si="4"/>
        <v>2000</v>
      </c>
      <c r="J75" s="33" t="s">
        <v>331</v>
      </c>
      <c r="K75" s="1"/>
      <c r="L75" s="1"/>
      <c r="M75" s="1"/>
      <c r="N75" s="1"/>
      <c r="O75" s="1"/>
      <c r="P75" s="1"/>
    </row>
    <row r="76" spans="1:16" ht="22" customHeight="1">
      <c r="A76" s="1"/>
      <c r="B76" s="1"/>
      <c r="C76" s="1" t="s">
        <v>332</v>
      </c>
      <c r="D76" s="1" t="s">
        <v>333</v>
      </c>
      <c r="E76" s="21">
        <v>1</v>
      </c>
      <c r="F76" s="22" t="s">
        <v>148</v>
      </c>
      <c r="G76" s="9">
        <v>7000</v>
      </c>
      <c r="H76" s="11">
        <v>0</v>
      </c>
      <c r="I76" s="10">
        <f t="shared" si="4"/>
        <v>7000</v>
      </c>
      <c r="J76" s="33" t="s">
        <v>334</v>
      </c>
      <c r="K76" s="1"/>
      <c r="L76" s="1"/>
      <c r="M76" s="1"/>
      <c r="N76" s="1"/>
      <c r="O76" s="1"/>
      <c r="P76" s="1"/>
    </row>
    <row r="77" spans="1:16" ht="22" customHeight="1">
      <c r="A77" s="1"/>
      <c r="B77" s="1"/>
      <c r="C77" s="1" t="s">
        <v>335</v>
      </c>
      <c r="D77" s="1" t="s">
        <v>336</v>
      </c>
      <c r="E77" s="21">
        <v>1</v>
      </c>
      <c r="F77" s="22" t="s">
        <v>148</v>
      </c>
      <c r="G77" s="9">
        <v>1800</v>
      </c>
      <c r="H77" s="11">
        <v>0</v>
      </c>
      <c r="I77" s="10">
        <f t="shared" si="4"/>
        <v>1800</v>
      </c>
      <c r="J77" s="33" t="s">
        <v>337</v>
      </c>
      <c r="K77" s="1"/>
      <c r="L77" s="1"/>
      <c r="M77" s="1"/>
      <c r="N77" s="1"/>
      <c r="O77" s="1"/>
      <c r="P77" s="1"/>
    </row>
    <row r="78" spans="1:16" ht="22" customHeight="1">
      <c r="A78" s="1"/>
      <c r="B78" s="1"/>
      <c r="C78" s="1" t="s">
        <v>338</v>
      </c>
      <c r="D78" s="1" t="s">
        <v>339</v>
      </c>
      <c r="E78" s="21">
        <v>1</v>
      </c>
      <c r="F78" s="22" t="s">
        <v>148</v>
      </c>
      <c r="G78" s="9">
        <v>5000</v>
      </c>
      <c r="H78" s="11">
        <v>0</v>
      </c>
      <c r="I78" s="10">
        <f t="shared" si="4"/>
        <v>5000</v>
      </c>
      <c r="J78" s="33" t="s">
        <v>340</v>
      </c>
      <c r="K78" s="1"/>
      <c r="L78" s="1"/>
      <c r="M78" s="1"/>
      <c r="N78" s="1"/>
      <c r="O78" s="1"/>
      <c r="P78" s="1"/>
    </row>
    <row r="79" spans="1:16" ht="22" customHeight="1">
      <c r="A79" s="1"/>
      <c r="B79" s="1"/>
      <c r="C79" s="1" t="s">
        <v>341</v>
      </c>
      <c r="D79" s="1" t="s">
        <v>342</v>
      </c>
      <c r="E79" s="21">
        <v>1</v>
      </c>
      <c r="F79" s="22" t="s">
        <v>148</v>
      </c>
      <c r="G79" s="9">
        <v>4500</v>
      </c>
      <c r="H79" s="11">
        <v>0</v>
      </c>
      <c r="I79" s="10">
        <f t="shared" si="4"/>
        <v>4500</v>
      </c>
      <c r="J79" s="33" t="s">
        <v>343</v>
      </c>
      <c r="K79" s="1"/>
      <c r="L79" s="1"/>
      <c r="M79" s="1"/>
      <c r="N79" s="1"/>
      <c r="O79" s="1"/>
      <c r="P79" s="1"/>
    </row>
    <row r="80" spans="1:16" ht="22" customHeight="1">
      <c r="A80" s="1"/>
      <c r="B80" s="1"/>
      <c r="C80" s="1" t="s">
        <v>344</v>
      </c>
      <c r="D80" s="1" t="s">
        <v>345</v>
      </c>
      <c r="E80" s="23">
        <f>'Plan and Rates'!I32</f>
        <v>15</v>
      </c>
      <c r="F80" s="22" t="s">
        <v>346</v>
      </c>
      <c r="G80" s="26">
        <f>'Plan and Rates'!I33</f>
        <v>500</v>
      </c>
      <c r="H80" s="11">
        <v>0</v>
      </c>
      <c r="I80" s="10">
        <f t="shared" si="4"/>
        <v>7500</v>
      </c>
      <c r="J80" s="33" t="s">
        <v>347</v>
      </c>
      <c r="K80" s="1"/>
      <c r="L80" s="1"/>
      <c r="M80" s="1"/>
      <c r="N80" s="1"/>
      <c r="O80" s="1"/>
      <c r="P80" s="1"/>
    </row>
    <row r="81" spans="1:16" ht="32" customHeight="1">
      <c r="A81" s="1"/>
      <c r="B81" s="1"/>
      <c r="C81" s="1" t="s">
        <v>348</v>
      </c>
      <c r="D81" s="1" t="s">
        <v>349</v>
      </c>
      <c r="E81" s="23">
        <f>'Plan and Rates'!I30</f>
        <v>60</v>
      </c>
      <c r="F81" s="22" t="s">
        <v>350</v>
      </c>
      <c r="G81" s="26">
        <f>'Plan and Rates'!I31</f>
        <v>125</v>
      </c>
      <c r="H81" s="11">
        <v>0</v>
      </c>
      <c r="I81" s="10">
        <f t="shared" si="4"/>
        <v>7500</v>
      </c>
      <c r="J81" s="33" t="s">
        <v>351</v>
      </c>
      <c r="K81" s="1"/>
      <c r="L81" s="1"/>
      <c r="M81" s="1"/>
      <c r="N81" s="1"/>
      <c r="O81" s="1"/>
      <c r="P81" s="1"/>
    </row>
    <row r="82" spans="1:16" ht="32" customHeight="1">
      <c r="A82" s="1"/>
      <c r="B82" s="1"/>
      <c r="C82" s="1" t="s">
        <v>352</v>
      </c>
      <c r="D82" s="1" t="s">
        <v>353</v>
      </c>
      <c r="E82" s="21">
        <v>1</v>
      </c>
      <c r="F82" s="22" t="s">
        <v>148</v>
      </c>
      <c r="G82" s="9">
        <v>3000</v>
      </c>
      <c r="H82" s="11">
        <v>0</v>
      </c>
      <c r="I82" s="10">
        <f t="shared" si="4"/>
        <v>3000</v>
      </c>
      <c r="J82" s="33" t="s">
        <v>354</v>
      </c>
      <c r="K82" s="1"/>
      <c r="L82" s="1"/>
      <c r="M82" s="1"/>
      <c r="N82" s="1"/>
      <c r="O82" s="1"/>
      <c r="P82" s="1"/>
    </row>
    <row r="83" spans="1:16" ht="22" customHeight="1">
      <c r="A83" s="1"/>
      <c r="B83" s="1"/>
      <c r="C83" s="1" t="s">
        <v>355</v>
      </c>
      <c r="D83" s="1" t="s">
        <v>356</v>
      </c>
      <c r="E83" s="21">
        <v>1</v>
      </c>
      <c r="F83" s="22" t="s">
        <v>148</v>
      </c>
      <c r="G83" s="9">
        <v>2500</v>
      </c>
      <c r="H83" s="11">
        <v>0</v>
      </c>
      <c r="I83" s="10">
        <f t="shared" si="4"/>
        <v>2500</v>
      </c>
      <c r="J83" s="33" t="s">
        <v>357</v>
      </c>
      <c r="K83" s="1"/>
      <c r="L83" s="1"/>
      <c r="M83" s="1"/>
      <c r="N83" s="1"/>
      <c r="O83" s="1"/>
      <c r="P83" s="1"/>
    </row>
    <row r="84" spans="1:16" ht="22" customHeight="1">
      <c r="A84" s="1"/>
      <c r="B84" s="1"/>
      <c r="C84" s="1" t="s">
        <v>358</v>
      </c>
      <c r="D84" s="1" t="s">
        <v>359</v>
      </c>
      <c r="E84" s="21">
        <v>1</v>
      </c>
      <c r="F84" s="22" t="s">
        <v>148</v>
      </c>
      <c r="G84" s="9">
        <v>5500</v>
      </c>
      <c r="H84" s="11">
        <v>0</v>
      </c>
      <c r="I84" s="10">
        <f t="shared" si="4"/>
        <v>5500</v>
      </c>
      <c r="J84" s="33" t="s">
        <v>360</v>
      </c>
      <c r="K84" s="1"/>
      <c r="L84" s="1"/>
      <c r="M84" s="1"/>
      <c r="N84" s="1"/>
      <c r="O84" s="1"/>
      <c r="P84" s="1"/>
    </row>
    <row r="85" spans="1:16" ht="22" customHeight="1">
      <c r="A85" s="1"/>
      <c r="B85" s="1"/>
      <c r="C85" s="1" t="s">
        <v>361</v>
      </c>
      <c r="D85" s="1" t="s">
        <v>362</v>
      </c>
      <c r="E85" s="21">
        <v>1</v>
      </c>
      <c r="F85" s="22" t="s">
        <v>148</v>
      </c>
      <c r="G85" s="9">
        <v>1500</v>
      </c>
      <c r="H85" s="11">
        <v>0</v>
      </c>
      <c r="I85" s="10">
        <f t="shared" si="4"/>
        <v>1500</v>
      </c>
      <c r="J85" s="33" t="s">
        <v>363</v>
      </c>
      <c r="K85" s="1"/>
      <c r="L85" s="1"/>
      <c r="M85" s="1"/>
      <c r="N85" s="1"/>
      <c r="O85" s="1"/>
      <c r="P85" s="1"/>
    </row>
    <row r="86" spans="1:16" ht="22" customHeight="1">
      <c r="A86" s="1"/>
      <c r="B86" s="1"/>
      <c r="C86" s="16"/>
      <c r="D86" s="16" t="s">
        <v>364</v>
      </c>
      <c r="E86" s="24"/>
      <c r="F86" s="24"/>
      <c r="G86" s="19"/>
      <c r="H86" s="29"/>
      <c r="I86" s="19">
        <f>I10+I11+I12+I13+I14+I16+I17+I18+I19+I20+I21+I22+I24+I25+I26+I27+I28+I29+I30+I31+I32+I33+I34+I35+I36+I37+I38+I39+I40+I41+I42+I43+I44+I45+I46+I47+I48+I49+I50+I52+I53+I54+I55+I56+I57+I58+I59+I60+I61+I62+I64+I65+I66+I67+I68+I69+I70+I71+I72+I74+I75+I76+I77+I78+I79+I80+I81+I82+I83+I84+I85</f>
        <v>409270</v>
      </c>
      <c r="J86" s="32"/>
      <c r="K86" s="1"/>
      <c r="L86" s="1"/>
      <c r="M86" s="1"/>
      <c r="N86" s="1"/>
      <c r="O86" s="1"/>
      <c r="P86" s="1"/>
    </row>
    <row r="87" spans="1:16" ht="22" customHeight="1">
      <c r="A87" s="1"/>
      <c r="B87" s="1"/>
      <c r="C87" s="16"/>
      <c r="D87" s="16" t="s">
        <v>62</v>
      </c>
      <c r="E87" s="24"/>
      <c r="F87" s="24"/>
      <c r="G87" s="19"/>
      <c r="H87" s="29"/>
      <c r="I87" s="30">
        <f>ROUND(I86*'Plan and Rates'!I24,0)</f>
        <v>10232</v>
      </c>
      <c r="J87" s="32" t="s">
        <v>365</v>
      </c>
      <c r="K87" s="1"/>
      <c r="L87" s="1"/>
      <c r="M87" s="1"/>
      <c r="N87" s="1"/>
      <c r="O87" s="1"/>
      <c r="P87" s="1"/>
    </row>
    <row r="88" spans="1:16" ht="22" customHeight="1">
      <c r="A88" s="1"/>
      <c r="B88" s="1"/>
      <c r="C88" s="16"/>
      <c r="D88" s="16" t="s">
        <v>366</v>
      </c>
      <c r="E88" s="24"/>
      <c r="F88" s="24"/>
      <c r="G88" s="19"/>
      <c r="H88" s="29"/>
      <c r="I88" s="30">
        <f>ROUND(I86*'Plan and Rates'!I23,0)</f>
        <v>14324</v>
      </c>
      <c r="J88" s="32" t="s">
        <v>367</v>
      </c>
      <c r="K88" s="1"/>
      <c r="L88" s="1"/>
      <c r="M88" s="1"/>
      <c r="N88" s="1"/>
      <c r="O88" s="1"/>
      <c r="P88" s="1"/>
    </row>
    <row r="89" spans="1:16" ht="22" customHeight="1">
      <c r="A89" s="1"/>
      <c r="B89" s="1"/>
      <c r="C89" s="16"/>
      <c r="D89" s="16" t="s">
        <v>63</v>
      </c>
      <c r="E89" s="24"/>
      <c r="F89" s="24"/>
      <c r="G89" s="19"/>
      <c r="H89" s="29"/>
      <c r="I89" s="30">
        <f>ROUND(I86*'Plan and Rates'!I25,0)</f>
        <v>0</v>
      </c>
      <c r="J89" s="32" t="s">
        <v>368</v>
      </c>
      <c r="K89" s="1"/>
      <c r="L89" s="1"/>
      <c r="M89" s="1"/>
      <c r="N89" s="1"/>
      <c r="O89" s="1"/>
      <c r="P89" s="1"/>
    </row>
    <row r="90" spans="1:16" ht="22" customHeight="1">
      <c r="A90" s="1"/>
      <c r="B90" s="1"/>
      <c r="C90" s="16"/>
      <c r="D90" s="16" t="s">
        <v>60</v>
      </c>
      <c r="E90" s="24"/>
      <c r="F90" s="24"/>
      <c r="G90" s="19"/>
      <c r="H90" s="29"/>
      <c r="I90" s="30">
        <f>ROUND(SUM(I86:I89)*'Plan and Rates'!I22,0)</f>
        <v>86765</v>
      </c>
      <c r="J90" s="32" t="s">
        <v>369</v>
      </c>
      <c r="K90" s="1"/>
      <c r="L90" s="1"/>
      <c r="M90" s="1"/>
      <c r="N90" s="1"/>
      <c r="O90" s="1"/>
      <c r="P90" s="1"/>
    </row>
    <row r="91" spans="1:16" ht="30" customHeight="1">
      <c r="A91" s="1"/>
      <c r="B91" s="1"/>
      <c r="C91" s="4"/>
      <c r="D91" s="4" t="s">
        <v>370</v>
      </c>
      <c r="E91" s="20"/>
      <c r="F91" s="20"/>
      <c r="G91" s="25"/>
      <c r="H91" s="27"/>
      <c r="I91" s="25">
        <f>SUM(I86:I90)</f>
        <v>520591</v>
      </c>
      <c r="J91" s="31" t="s">
        <v>371</v>
      </c>
      <c r="K91" s="1"/>
      <c r="L91" s="1"/>
      <c r="M91" s="1"/>
      <c r="N91" s="1"/>
      <c r="O91" s="1"/>
      <c r="P91" s="1"/>
    </row>
    <row r="92" spans="1:16" ht="2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2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2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25" customHeight="1">
      <c r="A95" s="1"/>
      <c r="B95" s="1"/>
      <c r="C95" s="4" t="s">
        <v>5</v>
      </c>
      <c r="D95" s="4"/>
      <c r="E95" s="4"/>
      <c r="F95" s="4"/>
      <c r="G95" s="4"/>
      <c r="H95" s="4"/>
      <c r="I95" s="4"/>
      <c r="J95" s="4"/>
      <c r="K95" s="1"/>
      <c r="L95" s="1"/>
      <c r="M95" s="1"/>
      <c r="N95" s="1"/>
      <c r="O95" s="1"/>
      <c r="P95" s="1"/>
    </row>
    <row r="96" spans="1:16" ht="25" customHeight="1">
      <c r="A96" s="1"/>
      <c r="B96" s="1"/>
      <c r="C96" s="4" t="s">
        <v>145</v>
      </c>
      <c r="D96" s="4"/>
      <c r="E96" s="20"/>
      <c r="F96" s="20"/>
      <c r="G96" s="25"/>
      <c r="H96" s="27"/>
      <c r="I96" s="25"/>
      <c r="J96" s="31"/>
      <c r="K96" s="1"/>
      <c r="L96" s="1"/>
      <c r="M96" s="1"/>
      <c r="N96" s="1"/>
      <c r="O96" s="1"/>
      <c r="P96" s="1"/>
    </row>
    <row r="97" spans="1:16" ht="22" customHeight="1">
      <c r="A97" s="1"/>
      <c r="B97" s="1"/>
      <c r="C97" s="1" t="s">
        <v>146</v>
      </c>
      <c r="D97" s="1" t="s">
        <v>147</v>
      </c>
      <c r="E97" s="21">
        <v>1</v>
      </c>
      <c r="F97" s="22" t="s">
        <v>148</v>
      </c>
      <c r="G97" s="9">
        <v>12000</v>
      </c>
      <c r="H97" s="11">
        <v>0</v>
      </c>
      <c r="I97" s="10">
        <f>ROUND(E97*G97*(1+H97),0)</f>
        <v>12000</v>
      </c>
      <c r="J97" s="33" t="s">
        <v>149</v>
      </c>
      <c r="K97" s="1"/>
      <c r="L97" s="1"/>
      <c r="M97" s="1"/>
      <c r="N97" s="1"/>
      <c r="O97" s="1"/>
      <c r="P97" s="1"/>
    </row>
    <row r="98" spans="1:16" ht="22" customHeight="1">
      <c r="A98" s="1"/>
      <c r="B98" s="1"/>
      <c r="C98" s="1" t="s">
        <v>150</v>
      </c>
      <c r="D98" s="1" t="s">
        <v>151</v>
      </c>
      <c r="E98" s="21">
        <v>1</v>
      </c>
      <c r="F98" s="22" t="s">
        <v>148</v>
      </c>
      <c r="G98" s="9">
        <v>15000</v>
      </c>
      <c r="H98" s="11">
        <v>0</v>
      </c>
      <c r="I98" s="10">
        <f>ROUND(E98*G98*(1+H98),0)</f>
        <v>15000</v>
      </c>
      <c r="J98" s="33" t="s">
        <v>152</v>
      </c>
      <c r="K98" s="1"/>
      <c r="L98" s="1"/>
      <c r="M98" s="1"/>
      <c r="N98" s="1"/>
      <c r="O98" s="1"/>
      <c r="P98" s="1"/>
    </row>
    <row r="99" spans="1:16" ht="22" customHeight="1">
      <c r="A99" s="1"/>
      <c r="B99" s="1"/>
      <c r="C99" s="1" t="s">
        <v>153</v>
      </c>
      <c r="D99" s="1" t="s">
        <v>154</v>
      </c>
      <c r="E99" s="21">
        <v>1</v>
      </c>
      <c r="F99" s="22" t="s">
        <v>148</v>
      </c>
      <c r="G99" s="9">
        <v>20000</v>
      </c>
      <c r="H99" s="28">
        <f>'Plan and Rates'!J20</f>
        <v>0.3</v>
      </c>
      <c r="I99" s="10">
        <f>ROUND(E99*G99*(1+H99),0)</f>
        <v>26000</v>
      </c>
      <c r="J99" s="33" t="s">
        <v>155</v>
      </c>
      <c r="K99" s="1"/>
      <c r="L99" s="1"/>
      <c r="M99" s="1"/>
      <c r="N99" s="1"/>
      <c r="O99" s="1"/>
      <c r="P99" s="1"/>
    </row>
    <row r="100" spans="1:16" ht="22" customHeight="1">
      <c r="A100" s="1"/>
      <c r="B100" s="1"/>
      <c r="C100" s="1" t="s">
        <v>156</v>
      </c>
      <c r="D100" s="1" t="s">
        <v>157</v>
      </c>
      <c r="E100" s="21">
        <v>1</v>
      </c>
      <c r="F100" s="22" t="s">
        <v>148</v>
      </c>
      <c r="G100" s="9">
        <v>7000</v>
      </c>
      <c r="H100" s="11">
        <v>0</v>
      </c>
      <c r="I100" s="10">
        <f>ROUND(E100*G100*(1+H100),0)</f>
        <v>7000</v>
      </c>
      <c r="J100" s="33" t="s">
        <v>158</v>
      </c>
      <c r="K100" s="1"/>
      <c r="L100" s="1"/>
      <c r="M100" s="1"/>
      <c r="N100" s="1"/>
      <c r="O100" s="1"/>
      <c r="P100" s="1"/>
    </row>
    <row r="101" spans="1:16" ht="22" customHeight="1">
      <c r="A101" s="1"/>
      <c r="B101" s="1"/>
      <c r="C101" s="1" t="s">
        <v>159</v>
      </c>
      <c r="D101" s="1" t="s">
        <v>160</v>
      </c>
      <c r="E101" s="21">
        <v>1</v>
      </c>
      <c r="F101" s="22" t="s">
        <v>148</v>
      </c>
      <c r="G101" s="9">
        <v>6000</v>
      </c>
      <c r="H101" s="11">
        <v>0</v>
      </c>
      <c r="I101" s="10">
        <f>ROUND(E101*G101*(1+H101),0)</f>
        <v>6000</v>
      </c>
      <c r="J101" s="33" t="s">
        <v>161</v>
      </c>
      <c r="K101" s="1"/>
      <c r="L101" s="1"/>
      <c r="M101" s="1"/>
      <c r="N101" s="1"/>
      <c r="O101" s="1"/>
      <c r="P101" s="1"/>
    </row>
    <row r="102" spans="1:16" ht="25" customHeight="1">
      <c r="A102" s="1"/>
      <c r="B102" s="1"/>
      <c r="C102" s="4" t="s">
        <v>162</v>
      </c>
      <c r="D102" s="4"/>
      <c r="E102" s="20"/>
      <c r="F102" s="20"/>
      <c r="G102" s="25"/>
      <c r="H102" s="27"/>
      <c r="I102" s="25"/>
      <c r="J102" s="31"/>
      <c r="K102" s="1"/>
      <c r="L102" s="1"/>
      <c r="M102" s="1"/>
      <c r="N102" s="1"/>
      <c r="O102" s="1"/>
      <c r="P102" s="1"/>
    </row>
    <row r="103" spans="1:16" ht="22" customHeight="1">
      <c r="A103" s="1"/>
      <c r="B103" s="1"/>
      <c r="C103" s="1" t="s">
        <v>163</v>
      </c>
      <c r="D103" s="1" t="s">
        <v>164</v>
      </c>
      <c r="E103" s="23">
        <f>'Plan and Rates'!J10</f>
        <v>115</v>
      </c>
      <c r="F103" s="22" t="s">
        <v>165</v>
      </c>
      <c r="G103" s="26">
        <f>'Plan and Rates'!J16</f>
        <v>650</v>
      </c>
      <c r="H103" s="28">
        <f>'Plan and Rates'!J20</f>
        <v>0.3</v>
      </c>
      <c r="I103" s="10">
        <f t="shared" ref="I103:I109" si="5">ROUND(E103*G103*(1+H103),0)</f>
        <v>97175</v>
      </c>
      <c r="J103" s="33" t="s">
        <v>166</v>
      </c>
      <c r="K103" s="1"/>
      <c r="L103" s="1"/>
      <c r="M103" s="1"/>
      <c r="N103" s="1"/>
      <c r="O103" s="1"/>
      <c r="P103" s="1"/>
    </row>
    <row r="104" spans="1:16" ht="22" customHeight="1">
      <c r="A104" s="1"/>
      <c r="B104" s="1"/>
      <c r="C104" s="1" t="s">
        <v>167</v>
      </c>
      <c r="D104" s="1" t="s">
        <v>168</v>
      </c>
      <c r="E104" s="23">
        <f>'Plan and Rates'!J11</f>
        <v>6</v>
      </c>
      <c r="F104" s="22" t="s">
        <v>169</v>
      </c>
      <c r="G104" s="26">
        <f>'Plan and Rates'!J17</f>
        <v>600</v>
      </c>
      <c r="H104" s="28">
        <f>'Plan and Rates'!J20</f>
        <v>0.3</v>
      </c>
      <c r="I104" s="10">
        <f t="shared" si="5"/>
        <v>4680</v>
      </c>
      <c r="J104" s="33" t="s">
        <v>170</v>
      </c>
      <c r="K104" s="1"/>
      <c r="L104" s="1"/>
      <c r="M104" s="1"/>
      <c r="N104" s="1"/>
      <c r="O104" s="1"/>
      <c r="P104" s="1"/>
    </row>
    <row r="105" spans="1:16" ht="22" customHeight="1">
      <c r="A105" s="1"/>
      <c r="B105" s="1"/>
      <c r="C105" s="1" t="s">
        <v>171</v>
      </c>
      <c r="D105" s="1" t="s">
        <v>172</v>
      </c>
      <c r="E105" s="23">
        <f>'Plan and Rates'!J12</f>
        <v>180</v>
      </c>
      <c r="F105" s="22" t="s">
        <v>165</v>
      </c>
      <c r="G105" s="26">
        <f>'Plan and Rates'!J18</f>
        <v>225</v>
      </c>
      <c r="H105" s="28">
        <f>'Plan and Rates'!J20</f>
        <v>0.3</v>
      </c>
      <c r="I105" s="10">
        <f t="shared" si="5"/>
        <v>52650</v>
      </c>
      <c r="J105" s="33" t="s">
        <v>173</v>
      </c>
      <c r="K105" s="1"/>
      <c r="L105" s="1"/>
      <c r="M105" s="1"/>
      <c r="N105" s="1"/>
      <c r="O105" s="1"/>
      <c r="P105" s="1"/>
    </row>
    <row r="106" spans="1:16" ht="22" customHeight="1">
      <c r="A106" s="1"/>
      <c r="B106" s="1"/>
      <c r="C106" s="1" t="s">
        <v>174</v>
      </c>
      <c r="D106" s="1" t="s">
        <v>175</v>
      </c>
      <c r="E106" s="34">
        <f>E103*0.15</f>
        <v>17.25</v>
      </c>
      <c r="F106" s="22" t="s">
        <v>176</v>
      </c>
      <c r="G106" s="26">
        <f>'Plan and Rates'!J16</f>
        <v>650</v>
      </c>
      <c r="H106" s="28">
        <f>'Plan and Rates'!J20</f>
        <v>0.3</v>
      </c>
      <c r="I106" s="10">
        <f t="shared" si="5"/>
        <v>14576</v>
      </c>
      <c r="J106" s="33" t="s">
        <v>177</v>
      </c>
      <c r="K106" s="1"/>
      <c r="L106" s="1"/>
      <c r="M106" s="1"/>
      <c r="N106" s="1"/>
      <c r="O106" s="1"/>
      <c r="P106" s="1"/>
    </row>
    <row r="107" spans="1:16" ht="22" customHeight="1">
      <c r="A107" s="1"/>
      <c r="B107" s="1"/>
      <c r="C107" s="1" t="s">
        <v>178</v>
      </c>
      <c r="D107" s="1" t="s">
        <v>179</v>
      </c>
      <c r="E107" s="23">
        <f>'Plan and Rates'!J13</f>
        <v>6</v>
      </c>
      <c r="F107" s="22" t="s">
        <v>165</v>
      </c>
      <c r="G107" s="26">
        <f>'Plan and Rates'!J19</f>
        <v>800</v>
      </c>
      <c r="H107" s="28">
        <f>'Plan and Rates'!J20</f>
        <v>0.3</v>
      </c>
      <c r="I107" s="10">
        <f t="shared" si="5"/>
        <v>6240</v>
      </c>
      <c r="J107" s="33" t="s">
        <v>180</v>
      </c>
      <c r="K107" s="1"/>
      <c r="L107" s="1"/>
      <c r="M107" s="1"/>
      <c r="N107" s="1"/>
      <c r="O107" s="1"/>
      <c r="P107" s="1"/>
    </row>
    <row r="108" spans="1:16" ht="22" customHeight="1">
      <c r="A108" s="1"/>
      <c r="B108" s="1"/>
      <c r="C108" s="1" t="s">
        <v>181</v>
      </c>
      <c r="D108" s="1" t="s">
        <v>182</v>
      </c>
      <c r="E108" s="10">
        <f>E103*G103</f>
        <v>74750</v>
      </c>
      <c r="F108" s="22" t="s">
        <v>65</v>
      </c>
      <c r="G108" s="11">
        <v>0.1</v>
      </c>
      <c r="H108" s="11">
        <v>0</v>
      </c>
      <c r="I108" s="10">
        <f t="shared" si="5"/>
        <v>7475</v>
      </c>
      <c r="J108" s="33" t="s">
        <v>183</v>
      </c>
      <c r="K108" s="1"/>
      <c r="L108" s="1"/>
      <c r="M108" s="1"/>
      <c r="N108" s="1"/>
      <c r="O108" s="1"/>
      <c r="P108" s="1"/>
    </row>
    <row r="109" spans="1:16" ht="22" customHeight="1">
      <c r="A109" s="1"/>
      <c r="B109" s="1"/>
      <c r="C109" s="1" t="s">
        <v>184</v>
      </c>
      <c r="D109" s="1" t="s">
        <v>64</v>
      </c>
      <c r="E109" s="10">
        <f>E103*G103</f>
        <v>74750</v>
      </c>
      <c r="F109" s="22" t="s">
        <v>65</v>
      </c>
      <c r="G109" s="28">
        <f>'Plan and Rates'!J26</f>
        <v>0</v>
      </c>
      <c r="H109" s="11">
        <v>0</v>
      </c>
      <c r="I109" s="10">
        <f t="shared" si="5"/>
        <v>0</v>
      </c>
      <c r="J109" s="33" t="s">
        <v>185</v>
      </c>
      <c r="K109" s="1"/>
      <c r="L109" s="1"/>
      <c r="M109" s="1"/>
      <c r="N109" s="1"/>
      <c r="O109" s="1"/>
      <c r="P109" s="1"/>
    </row>
    <row r="110" spans="1:16" ht="25" customHeight="1">
      <c r="A110" s="1"/>
      <c r="B110" s="1"/>
      <c r="C110" s="4" t="s">
        <v>186</v>
      </c>
      <c r="D110" s="4"/>
      <c r="E110" s="20"/>
      <c r="F110" s="20"/>
      <c r="G110" s="25"/>
      <c r="H110" s="27"/>
      <c r="I110" s="25"/>
      <c r="J110" s="31"/>
      <c r="K110" s="1"/>
      <c r="L110" s="1"/>
      <c r="M110" s="1"/>
      <c r="N110" s="1"/>
      <c r="O110" s="1"/>
      <c r="P110" s="1"/>
    </row>
    <row r="111" spans="1:16" ht="22" customHeight="1">
      <c r="A111" s="1"/>
      <c r="B111" s="1"/>
      <c r="C111" s="1" t="s">
        <v>187</v>
      </c>
      <c r="D111" s="1" t="s">
        <v>188</v>
      </c>
      <c r="E111" s="23">
        <f>(SUM('Plan and Rates'!J7,'Plan and Rates'!J8,'Plan and Rates'!J9))*1</f>
        <v>28</v>
      </c>
      <c r="F111" s="22" t="s">
        <v>165</v>
      </c>
      <c r="G111" s="9">
        <v>650</v>
      </c>
      <c r="H111" s="28">
        <f>'Plan and Rates'!J20</f>
        <v>0.3</v>
      </c>
      <c r="I111" s="10">
        <f t="shared" ref="I111:I137" si="6">ROUND(E111*G111*(1+H111),0)</f>
        <v>23660</v>
      </c>
      <c r="J111" s="33" t="s">
        <v>189</v>
      </c>
      <c r="K111" s="1"/>
      <c r="L111" s="1"/>
      <c r="M111" s="1"/>
      <c r="N111" s="1"/>
      <c r="O111" s="1"/>
      <c r="P111" s="1"/>
    </row>
    <row r="112" spans="1:16" ht="22" customHeight="1">
      <c r="A112" s="1"/>
      <c r="B112" s="1"/>
      <c r="C112" s="1" t="s">
        <v>190</v>
      </c>
      <c r="D112" s="1" t="s">
        <v>191</v>
      </c>
      <c r="E112" s="23">
        <f>('Plan and Rates'!J7+ROUNDUP('Plan and Rates'!J8*0.5,0))*1</f>
        <v>21</v>
      </c>
      <c r="F112" s="22" t="s">
        <v>165</v>
      </c>
      <c r="G112" s="9">
        <v>500</v>
      </c>
      <c r="H112" s="28">
        <f>'Plan and Rates'!J20</f>
        <v>0.3</v>
      </c>
      <c r="I112" s="10">
        <f t="shared" si="6"/>
        <v>13650</v>
      </c>
      <c r="J112" s="33" t="s">
        <v>192</v>
      </c>
      <c r="K112" s="1"/>
      <c r="L112" s="1"/>
      <c r="M112" s="1"/>
      <c r="N112" s="1"/>
      <c r="O112" s="1"/>
      <c r="P112" s="1"/>
    </row>
    <row r="113" spans="1:16" ht="22" customHeight="1">
      <c r="A113" s="1"/>
      <c r="B113" s="1"/>
      <c r="C113" s="1" t="s">
        <v>193</v>
      </c>
      <c r="D113" s="1" t="s">
        <v>194</v>
      </c>
      <c r="E113" s="23">
        <f>('Plan and Rates'!J7)*1</f>
        <v>16</v>
      </c>
      <c r="F113" s="22" t="s">
        <v>165</v>
      </c>
      <c r="G113" s="9">
        <v>400</v>
      </c>
      <c r="H113" s="28">
        <f>'Plan and Rates'!J20</f>
        <v>0.3</v>
      </c>
      <c r="I113" s="10">
        <f t="shared" si="6"/>
        <v>8320</v>
      </c>
      <c r="J113" s="33" t="s">
        <v>200</v>
      </c>
      <c r="K113" s="1"/>
      <c r="L113" s="1"/>
      <c r="M113" s="1"/>
      <c r="N113" s="1"/>
      <c r="O113" s="1"/>
      <c r="P113" s="1"/>
    </row>
    <row r="114" spans="1:16" ht="22" customHeight="1">
      <c r="A114" s="1"/>
      <c r="B114" s="1"/>
      <c r="C114" s="1" t="s">
        <v>196</v>
      </c>
      <c r="D114" s="1" t="s">
        <v>197</v>
      </c>
      <c r="E114" s="23">
        <f>(SUM('Plan and Rates'!J7,'Plan and Rates'!J8,'Plan and Rates'!J9))*1</f>
        <v>28</v>
      </c>
      <c r="F114" s="22" t="s">
        <v>165</v>
      </c>
      <c r="G114" s="9">
        <v>400</v>
      </c>
      <c r="H114" s="28">
        <f>'Plan and Rates'!J20</f>
        <v>0.3</v>
      </c>
      <c r="I114" s="10">
        <f t="shared" si="6"/>
        <v>14560</v>
      </c>
      <c r="J114" s="33" t="s">
        <v>189</v>
      </c>
      <c r="K114" s="1"/>
      <c r="L114" s="1"/>
      <c r="M114" s="1"/>
      <c r="N114" s="1"/>
      <c r="O114" s="1"/>
      <c r="P114" s="1"/>
    </row>
    <row r="115" spans="1:16" ht="22" customHeight="1">
      <c r="A115" s="1"/>
      <c r="B115" s="1"/>
      <c r="C115" s="1" t="s">
        <v>198</v>
      </c>
      <c r="D115" s="1" t="s">
        <v>199</v>
      </c>
      <c r="E115" s="23">
        <f>('Plan and Rates'!J7)*1</f>
        <v>16</v>
      </c>
      <c r="F115" s="22" t="s">
        <v>165</v>
      </c>
      <c r="G115" s="9">
        <v>425</v>
      </c>
      <c r="H115" s="28">
        <f>'Plan and Rates'!J20</f>
        <v>0.3</v>
      </c>
      <c r="I115" s="10">
        <f t="shared" si="6"/>
        <v>8840</v>
      </c>
      <c r="J115" s="33" t="s">
        <v>200</v>
      </c>
      <c r="K115" s="1"/>
      <c r="L115" s="1"/>
      <c r="M115" s="1"/>
      <c r="N115" s="1"/>
      <c r="O115" s="1"/>
      <c r="P115" s="1"/>
    </row>
    <row r="116" spans="1:16" ht="22" customHeight="1">
      <c r="A116" s="1"/>
      <c r="B116" s="1"/>
      <c r="C116" s="1" t="s">
        <v>201</v>
      </c>
      <c r="D116" s="1" t="s">
        <v>202</v>
      </c>
      <c r="E116" s="23">
        <f>('Plan and Rates'!J7+ROUNDUP('Plan and Rates'!J8*0.5,0))*1</f>
        <v>21</v>
      </c>
      <c r="F116" s="22" t="s">
        <v>165</v>
      </c>
      <c r="G116" s="9">
        <v>750</v>
      </c>
      <c r="H116" s="28">
        <f>'Plan and Rates'!J20</f>
        <v>0.3</v>
      </c>
      <c r="I116" s="10">
        <f t="shared" si="6"/>
        <v>20475</v>
      </c>
      <c r="J116" s="33" t="s">
        <v>192</v>
      </c>
      <c r="K116" s="1"/>
      <c r="L116" s="1"/>
      <c r="M116" s="1"/>
      <c r="N116" s="1"/>
      <c r="O116" s="1"/>
      <c r="P116" s="1"/>
    </row>
    <row r="117" spans="1:16" ht="22" customHeight="1">
      <c r="A117" s="1"/>
      <c r="B117" s="1"/>
      <c r="C117" s="1" t="s">
        <v>203</v>
      </c>
      <c r="D117" s="1" t="s">
        <v>204</v>
      </c>
      <c r="E117" s="23">
        <f>('Plan and Rates'!J7)*1</f>
        <v>16</v>
      </c>
      <c r="F117" s="22" t="s">
        <v>165</v>
      </c>
      <c r="G117" s="9">
        <v>500</v>
      </c>
      <c r="H117" s="28">
        <f>'Plan and Rates'!J20</f>
        <v>0.3</v>
      </c>
      <c r="I117" s="10">
        <f t="shared" si="6"/>
        <v>10400</v>
      </c>
      <c r="J117" s="33" t="s">
        <v>200</v>
      </c>
      <c r="K117" s="1"/>
      <c r="L117" s="1"/>
      <c r="M117" s="1"/>
      <c r="N117" s="1"/>
      <c r="O117" s="1"/>
      <c r="P117" s="1"/>
    </row>
    <row r="118" spans="1:16" ht="22" customHeight="1">
      <c r="A118" s="1"/>
      <c r="B118" s="1"/>
      <c r="C118" s="1" t="s">
        <v>205</v>
      </c>
      <c r="D118" s="1" t="s">
        <v>206</v>
      </c>
      <c r="E118" s="23">
        <f>('Plan and Rates'!J7)*2</f>
        <v>32</v>
      </c>
      <c r="F118" s="22" t="s">
        <v>165</v>
      </c>
      <c r="G118" s="9">
        <v>400</v>
      </c>
      <c r="H118" s="28">
        <f>'Plan and Rates'!J20</f>
        <v>0.3</v>
      </c>
      <c r="I118" s="10">
        <f t="shared" si="6"/>
        <v>16640</v>
      </c>
      <c r="J118" s="33" t="s">
        <v>372</v>
      </c>
      <c r="K118" s="1"/>
      <c r="L118" s="1"/>
      <c r="M118" s="1"/>
      <c r="N118" s="1"/>
      <c r="O118" s="1"/>
      <c r="P118" s="1"/>
    </row>
    <row r="119" spans="1:16" ht="22" customHeight="1">
      <c r="A119" s="1"/>
      <c r="B119" s="1"/>
      <c r="C119" s="1" t="s">
        <v>207</v>
      </c>
      <c r="D119" s="1" t="s">
        <v>208</v>
      </c>
      <c r="E119" s="23">
        <f>('Plan and Rates'!J7)*1</f>
        <v>16</v>
      </c>
      <c r="F119" s="22" t="s">
        <v>165</v>
      </c>
      <c r="G119" s="9">
        <v>500</v>
      </c>
      <c r="H119" s="28">
        <f>'Plan and Rates'!J20</f>
        <v>0.3</v>
      </c>
      <c r="I119" s="10">
        <f t="shared" si="6"/>
        <v>10400</v>
      </c>
      <c r="J119" s="33" t="s">
        <v>200</v>
      </c>
      <c r="K119" s="1"/>
      <c r="L119" s="1"/>
      <c r="M119" s="1"/>
      <c r="N119" s="1"/>
      <c r="O119" s="1"/>
      <c r="P119" s="1"/>
    </row>
    <row r="120" spans="1:16" ht="22" customHeight="1">
      <c r="A120" s="1"/>
      <c r="B120" s="1"/>
      <c r="C120" s="1" t="s">
        <v>209</v>
      </c>
      <c r="D120" s="1" t="s">
        <v>210</v>
      </c>
      <c r="E120" s="23">
        <f>('Plan and Rates'!J7)*3</f>
        <v>48</v>
      </c>
      <c r="F120" s="22" t="s">
        <v>165</v>
      </c>
      <c r="G120" s="9">
        <v>375</v>
      </c>
      <c r="H120" s="28">
        <f>'Plan and Rates'!J20</f>
        <v>0.3</v>
      </c>
      <c r="I120" s="10">
        <f t="shared" si="6"/>
        <v>23400</v>
      </c>
      <c r="J120" s="33" t="s">
        <v>373</v>
      </c>
      <c r="K120" s="1"/>
      <c r="L120" s="1"/>
      <c r="M120" s="1"/>
      <c r="N120" s="1"/>
      <c r="O120" s="1"/>
      <c r="P120" s="1"/>
    </row>
    <row r="121" spans="1:16" ht="22" customHeight="1">
      <c r="A121" s="1"/>
      <c r="B121" s="1"/>
      <c r="C121" s="1" t="s">
        <v>211</v>
      </c>
      <c r="D121" s="1" t="s">
        <v>212</v>
      </c>
      <c r="E121" s="23">
        <f>('Plan and Rates'!J7)*1</f>
        <v>16</v>
      </c>
      <c r="F121" s="22" t="s">
        <v>165</v>
      </c>
      <c r="G121" s="9">
        <v>550</v>
      </c>
      <c r="H121" s="28">
        <f>'Plan and Rates'!J20</f>
        <v>0.3</v>
      </c>
      <c r="I121" s="10">
        <f t="shared" si="6"/>
        <v>11440</v>
      </c>
      <c r="J121" s="33" t="s">
        <v>200</v>
      </c>
      <c r="K121" s="1"/>
      <c r="L121" s="1"/>
      <c r="M121" s="1"/>
      <c r="N121" s="1"/>
      <c r="O121" s="1"/>
      <c r="P121" s="1"/>
    </row>
    <row r="122" spans="1:16" ht="22" customHeight="1">
      <c r="A122" s="1"/>
      <c r="B122" s="1"/>
      <c r="C122" s="1" t="s">
        <v>213</v>
      </c>
      <c r="D122" s="1" t="s">
        <v>214</v>
      </c>
      <c r="E122" s="23">
        <f>('Plan and Rates'!J7)*1</f>
        <v>16</v>
      </c>
      <c r="F122" s="22" t="s">
        <v>165</v>
      </c>
      <c r="G122" s="9">
        <v>350</v>
      </c>
      <c r="H122" s="28">
        <f>'Plan and Rates'!J20</f>
        <v>0.3</v>
      </c>
      <c r="I122" s="10">
        <f t="shared" si="6"/>
        <v>7280</v>
      </c>
      <c r="J122" s="33" t="s">
        <v>200</v>
      </c>
      <c r="K122" s="1"/>
      <c r="L122" s="1"/>
      <c r="M122" s="1"/>
      <c r="N122" s="1"/>
      <c r="O122" s="1"/>
      <c r="P122" s="1"/>
    </row>
    <row r="123" spans="1:16" ht="22" customHeight="1">
      <c r="A123" s="1"/>
      <c r="B123" s="1"/>
      <c r="C123" s="1" t="s">
        <v>215</v>
      </c>
      <c r="D123" s="1" t="s">
        <v>216</v>
      </c>
      <c r="E123" s="23">
        <f>(SUM('Plan and Rates'!J7,'Plan and Rates'!J8,'Plan and Rates'!J9))*1</f>
        <v>28</v>
      </c>
      <c r="F123" s="22" t="s">
        <v>165</v>
      </c>
      <c r="G123" s="9">
        <v>550</v>
      </c>
      <c r="H123" s="28">
        <f>'Plan and Rates'!J20</f>
        <v>0.3</v>
      </c>
      <c r="I123" s="10">
        <f t="shared" si="6"/>
        <v>20020</v>
      </c>
      <c r="J123" s="33" t="s">
        <v>189</v>
      </c>
      <c r="K123" s="1"/>
      <c r="L123" s="1"/>
      <c r="M123" s="1"/>
      <c r="N123" s="1"/>
      <c r="O123" s="1"/>
      <c r="P123" s="1"/>
    </row>
    <row r="124" spans="1:16" ht="22" customHeight="1">
      <c r="A124" s="1"/>
      <c r="B124" s="1"/>
      <c r="C124" s="1" t="s">
        <v>217</v>
      </c>
      <c r="D124" s="1" t="s">
        <v>218</v>
      </c>
      <c r="E124" s="23">
        <f>(SUM('Plan and Rates'!J7,'Plan and Rates'!J8,'Plan and Rates'!J9))*2</f>
        <v>56</v>
      </c>
      <c r="F124" s="22" t="s">
        <v>165</v>
      </c>
      <c r="G124" s="9">
        <v>375</v>
      </c>
      <c r="H124" s="28">
        <f>'Plan and Rates'!J20</f>
        <v>0.3</v>
      </c>
      <c r="I124" s="10">
        <f t="shared" si="6"/>
        <v>27300</v>
      </c>
      <c r="J124" s="33" t="s">
        <v>374</v>
      </c>
      <c r="K124" s="1"/>
      <c r="L124" s="1"/>
      <c r="M124" s="1"/>
      <c r="N124" s="1"/>
      <c r="O124" s="1"/>
      <c r="P124" s="1"/>
    </row>
    <row r="125" spans="1:16" ht="22" customHeight="1">
      <c r="A125" s="1"/>
      <c r="B125" s="1"/>
      <c r="C125" s="1" t="s">
        <v>219</v>
      </c>
      <c r="D125" s="1" t="s">
        <v>220</v>
      </c>
      <c r="E125" s="23">
        <f>(SUM('Plan and Rates'!J7,'Plan and Rates'!J8,'Plan and Rates'!J9))*2</f>
        <v>56</v>
      </c>
      <c r="F125" s="22" t="s">
        <v>165</v>
      </c>
      <c r="G125" s="9">
        <v>400</v>
      </c>
      <c r="H125" s="28">
        <f>'Plan and Rates'!J20</f>
        <v>0.3</v>
      </c>
      <c r="I125" s="10">
        <f t="shared" si="6"/>
        <v>29120</v>
      </c>
      <c r="J125" s="33" t="s">
        <v>374</v>
      </c>
      <c r="K125" s="1"/>
      <c r="L125" s="1"/>
      <c r="M125" s="1"/>
      <c r="N125" s="1"/>
      <c r="O125" s="1"/>
      <c r="P125" s="1"/>
    </row>
    <row r="126" spans="1:16" ht="22" customHeight="1">
      <c r="A126" s="1"/>
      <c r="B126" s="1"/>
      <c r="C126" s="1" t="s">
        <v>221</v>
      </c>
      <c r="D126" s="1" t="s">
        <v>222</v>
      </c>
      <c r="E126" s="23">
        <f>('Plan and Rates'!J7+ROUNDUP('Plan and Rates'!J8*0.5,0))*2</f>
        <v>42</v>
      </c>
      <c r="F126" s="22" t="s">
        <v>165</v>
      </c>
      <c r="G126" s="9">
        <v>425</v>
      </c>
      <c r="H126" s="28">
        <f>'Plan and Rates'!J20</f>
        <v>0.3</v>
      </c>
      <c r="I126" s="10">
        <f t="shared" si="6"/>
        <v>23205</v>
      </c>
      <c r="J126" s="33" t="s">
        <v>229</v>
      </c>
      <c r="K126" s="1"/>
      <c r="L126" s="1"/>
      <c r="M126" s="1"/>
      <c r="N126" s="1"/>
      <c r="O126" s="1"/>
      <c r="P126" s="1"/>
    </row>
    <row r="127" spans="1:16" ht="22" customHeight="1">
      <c r="A127" s="1"/>
      <c r="B127" s="1"/>
      <c r="C127" s="1" t="s">
        <v>223</v>
      </c>
      <c r="D127" s="1" t="s">
        <v>224</v>
      </c>
      <c r="E127" s="23">
        <f>(SUM('Plan and Rates'!J7,'Plan and Rates'!J8,'Plan and Rates'!J9))*1</f>
        <v>28</v>
      </c>
      <c r="F127" s="22" t="s">
        <v>165</v>
      </c>
      <c r="G127" s="9">
        <v>425</v>
      </c>
      <c r="H127" s="28">
        <f>'Plan and Rates'!J20</f>
        <v>0.3</v>
      </c>
      <c r="I127" s="10">
        <f t="shared" si="6"/>
        <v>15470</v>
      </c>
      <c r="J127" s="33" t="s">
        <v>189</v>
      </c>
      <c r="K127" s="1"/>
      <c r="L127" s="1"/>
      <c r="M127" s="1"/>
      <c r="N127" s="1"/>
      <c r="O127" s="1"/>
      <c r="P127" s="1"/>
    </row>
    <row r="128" spans="1:16" ht="22" customHeight="1">
      <c r="A128" s="1"/>
      <c r="B128" s="1"/>
      <c r="C128" s="1" t="s">
        <v>225</v>
      </c>
      <c r="D128" s="1" t="s">
        <v>226</v>
      </c>
      <c r="E128" s="23">
        <f>('Plan and Rates'!J7)*2</f>
        <v>32</v>
      </c>
      <c r="F128" s="22" t="s">
        <v>165</v>
      </c>
      <c r="G128" s="9">
        <v>375</v>
      </c>
      <c r="H128" s="28">
        <f>'Plan and Rates'!J20</f>
        <v>0.3</v>
      </c>
      <c r="I128" s="10">
        <f t="shared" si="6"/>
        <v>15600</v>
      </c>
      <c r="J128" s="33" t="s">
        <v>372</v>
      </c>
      <c r="K128" s="1"/>
      <c r="L128" s="1"/>
      <c r="M128" s="1"/>
      <c r="N128" s="1"/>
      <c r="O128" s="1"/>
      <c r="P128" s="1"/>
    </row>
    <row r="129" spans="1:16" ht="22" customHeight="1">
      <c r="A129" s="1"/>
      <c r="B129" s="1"/>
      <c r="C129" s="1" t="s">
        <v>227</v>
      </c>
      <c r="D129" s="1" t="s">
        <v>228</v>
      </c>
      <c r="E129" s="23">
        <f>('Plan and Rates'!J7+ROUNDUP('Plan and Rates'!J8*0.5,0))*3</f>
        <v>63</v>
      </c>
      <c r="F129" s="22" t="s">
        <v>165</v>
      </c>
      <c r="G129" s="9">
        <v>240</v>
      </c>
      <c r="H129" s="28">
        <f>'Plan and Rates'!J20</f>
        <v>0.3</v>
      </c>
      <c r="I129" s="10">
        <f t="shared" si="6"/>
        <v>19656</v>
      </c>
      <c r="J129" s="33" t="s">
        <v>375</v>
      </c>
      <c r="K129" s="1"/>
      <c r="L129" s="1"/>
      <c r="M129" s="1"/>
      <c r="N129" s="1"/>
      <c r="O129" s="1"/>
      <c r="P129" s="1"/>
    </row>
    <row r="130" spans="1:16" ht="22" customHeight="1">
      <c r="A130" s="1"/>
      <c r="B130" s="1"/>
      <c r="C130" s="1" t="s">
        <v>230</v>
      </c>
      <c r="D130" s="1" t="s">
        <v>231</v>
      </c>
      <c r="E130" s="23">
        <f>'Plan and Rates'!J7</f>
        <v>16</v>
      </c>
      <c r="F130" s="22" t="s">
        <v>232</v>
      </c>
      <c r="G130" s="9">
        <v>475</v>
      </c>
      <c r="H130" s="28">
        <f>'Plan and Rates'!J20</f>
        <v>0.3</v>
      </c>
      <c r="I130" s="10">
        <f t="shared" si="6"/>
        <v>9880</v>
      </c>
      <c r="J130" s="33" t="s">
        <v>233</v>
      </c>
      <c r="K130" s="1"/>
      <c r="L130" s="1"/>
      <c r="M130" s="1"/>
      <c r="N130" s="1"/>
      <c r="O130" s="1"/>
      <c r="P130" s="1"/>
    </row>
    <row r="131" spans="1:16" ht="22" customHeight="1">
      <c r="A131" s="1"/>
      <c r="B131" s="1"/>
      <c r="C131" s="1" t="s">
        <v>234</v>
      </c>
      <c r="D131" s="1" t="s">
        <v>235</v>
      </c>
      <c r="E131" s="23">
        <f>'Plan and Rates'!J14</f>
        <v>5</v>
      </c>
      <c r="F131" s="22" t="s">
        <v>232</v>
      </c>
      <c r="G131" s="9">
        <v>700</v>
      </c>
      <c r="H131" s="28">
        <f>'Plan and Rates'!J20</f>
        <v>0.3</v>
      </c>
      <c r="I131" s="10">
        <f t="shared" si="6"/>
        <v>4550</v>
      </c>
      <c r="J131" s="33" t="s">
        <v>236</v>
      </c>
      <c r="K131" s="1"/>
      <c r="L131" s="1"/>
      <c r="M131" s="1"/>
      <c r="N131" s="1"/>
      <c r="O131" s="1"/>
      <c r="P131" s="1"/>
    </row>
    <row r="132" spans="1:16" ht="22" customHeight="1">
      <c r="A132" s="1"/>
      <c r="B132" s="1"/>
      <c r="C132" s="1" t="s">
        <v>237</v>
      </c>
      <c r="D132" s="1" t="s">
        <v>238</v>
      </c>
      <c r="E132" s="23">
        <f>'Plan and Rates'!J14</f>
        <v>5</v>
      </c>
      <c r="F132" s="22" t="s">
        <v>232</v>
      </c>
      <c r="G132" s="9">
        <v>850</v>
      </c>
      <c r="H132" s="28">
        <f>'Plan and Rates'!J20</f>
        <v>0.3</v>
      </c>
      <c r="I132" s="10">
        <f t="shared" si="6"/>
        <v>5525</v>
      </c>
      <c r="J132" s="33" t="s">
        <v>239</v>
      </c>
      <c r="K132" s="1"/>
      <c r="L132" s="1"/>
      <c r="M132" s="1"/>
      <c r="N132" s="1"/>
      <c r="O132" s="1"/>
      <c r="P132" s="1"/>
    </row>
    <row r="133" spans="1:16" ht="22" customHeight="1">
      <c r="A133" s="1"/>
      <c r="B133" s="1"/>
      <c r="C133" s="1" t="s">
        <v>240</v>
      </c>
      <c r="D133" s="1" t="s">
        <v>241</v>
      </c>
      <c r="E133" s="23">
        <f>'Plan and Rates'!J15</f>
        <v>4</v>
      </c>
      <c r="F133" s="22" t="s">
        <v>232</v>
      </c>
      <c r="G133" s="9">
        <v>500</v>
      </c>
      <c r="H133" s="28">
        <f>'Plan and Rates'!J20</f>
        <v>0.3</v>
      </c>
      <c r="I133" s="10">
        <f t="shared" si="6"/>
        <v>2600</v>
      </c>
      <c r="J133" s="33" t="s">
        <v>242</v>
      </c>
      <c r="K133" s="1"/>
      <c r="L133" s="1"/>
      <c r="M133" s="1"/>
      <c r="N133" s="1"/>
      <c r="O133" s="1"/>
      <c r="P133" s="1"/>
    </row>
    <row r="134" spans="1:16" ht="22" customHeight="1">
      <c r="A134" s="1"/>
      <c r="B134" s="1"/>
      <c r="C134" s="1" t="s">
        <v>243</v>
      </c>
      <c r="D134" s="1" t="s">
        <v>244</v>
      </c>
      <c r="E134" s="21">
        <v>0</v>
      </c>
      <c r="F134" s="22" t="s">
        <v>232</v>
      </c>
      <c r="G134" s="9">
        <v>900</v>
      </c>
      <c r="H134" s="28">
        <f>'Plan and Rates'!J20</f>
        <v>0.3</v>
      </c>
      <c r="I134" s="10">
        <f t="shared" si="6"/>
        <v>0</v>
      </c>
      <c r="J134" s="33" t="s">
        <v>387</v>
      </c>
      <c r="K134" s="1"/>
      <c r="L134" s="1"/>
      <c r="M134" s="1"/>
      <c r="N134" s="1"/>
      <c r="O134" s="1"/>
      <c r="P134" s="1"/>
    </row>
    <row r="135" spans="1:16" ht="22" customHeight="1">
      <c r="A135" s="1"/>
      <c r="B135" s="1"/>
      <c r="C135" s="1" t="s">
        <v>246</v>
      </c>
      <c r="D135" s="1" t="s">
        <v>247</v>
      </c>
      <c r="E135" s="21">
        <v>0</v>
      </c>
      <c r="F135" s="22" t="s">
        <v>248</v>
      </c>
      <c r="G135" s="9">
        <v>1250</v>
      </c>
      <c r="H135" s="11">
        <v>0</v>
      </c>
      <c r="I135" s="10">
        <f t="shared" si="6"/>
        <v>0</v>
      </c>
      <c r="J135" s="33" t="s">
        <v>249</v>
      </c>
      <c r="K135" s="1"/>
      <c r="L135" s="1"/>
      <c r="M135" s="1"/>
      <c r="N135" s="1"/>
      <c r="O135" s="1"/>
      <c r="P135" s="1"/>
    </row>
    <row r="136" spans="1:16" ht="22" customHeight="1">
      <c r="A136" s="1"/>
      <c r="B136" s="1"/>
      <c r="C136" s="1" t="s">
        <v>250</v>
      </c>
      <c r="D136" s="1" t="s">
        <v>251</v>
      </c>
      <c r="E136" s="21">
        <v>3</v>
      </c>
      <c r="F136" s="22" t="s">
        <v>232</v>
      </c>
      <c r="G136" s="9">
        <v>850</v>
      </c>
      <c r="H136" s="28">
        <f>'Plan and Rates'!J20</f>
        <v>0.3</v>
      </c>
      <c r="I136" s="10">
        <f t="shared" si="6"/>
        <v>3315</v>
      </c>
      <c r="J136" s="33" t="s">
        <v>252</v>
      </c>
      <c r="K136" s="1"/>
      <c r="L136" s="1"/>
      <c r="M136" s="1"/>
      <c r="N136" s="1"/>
      <c r="O136" s="1"/>
      <c r="P136" s="1"/>
    </row>
    <row r="137" spans="1:16" ht="22" customHeight="1">
      <c r="A137" s="1"/>
      <c r="B137" s="1"/>
      <c r="C137" s="1" t="s">
        <v>253</v>
      </c>
      <c r="D137" s="1" t="s">
        <v>254</v>
      </c>
      <c r="E137" s="21">
        <v>1</v>
      </c>
      <c r="F137" s="22" t="s">
        <v>255</v>
      </c>
      <c r="G137" s="9">
        <v>1500</v>
      </c>
      <c r="H137" s="28">
        <f>'Plan and Rates'!J20</f>
        <v>0.3</v>
      </c>
      <c r="I137" s="10">
        <f t="shared" si="6"/>
        <v>1950</v>
      </c>
      <c r="J137" s="33" t="s">
        <v>256</v>
      </c>
      <c r="K137" s="1"/>
      <c r="L137" s="1"/>
      <c r="M137" s="1"/>
      <c r="N137" s="1"/>
      <c r="O137" s="1"/>
      <c r="P137" s="1"/>
    </row>
    <row r="138" spans="1:16" ht="25" customHeight="1">
      <c r="A138" s="1"/>
      <c r="B138" s="1"/>
      <c r="C138" s="4" t="s">
        <v>257</v>
      </c>
      <c r="D138" s="4"/>
      <c r="E138" s="20"/>
      <c r="F138" s="20"/>
      <c r="G138" s="25"/>
      <c r="H138" s="27"/>
      <c r="I138" s="25"/>
      <c r="J138" s="31"/>
      <c r="K138" s="1"/>
      <c r="L138" s="1"/>
      <c r="M138" s="1"/>
      <c r="N138" s="1"/>
      <c r="O138" s="1"/>
      <c r="P138" s="1"/>
    </row>
    <row r="139" spans="1:16" ht="22" customHeight="1">
      <c r="A139" s="1"/>
      <c r="B139" s="1"/>
      <c r="C139" s="1" t="s">
        <v>258</v>
      </c>
      <c r="D139" s="1" t="s">
        <v>259</v>
      </c>
      <c r="E139" s="23">
        <f>'Plan and Rates'!J7</f>
        <v>16</v>
      </c>
      <c r="F139" s="22" t="s">
        <v>232</v>
      </c>
      <c r="G139" s="9">
        <v>900</v>
      </c>
      <c r="H139" s="28">
        <f>'Plan and Rates'!J21</f>
        <v>7.0000000000000007E-2</v>
      </c>
      <c r="I139" s="10">
        <f t="shared" ref="I139:I149" si="7">ROUND(E139*G139*(1+H139),0)</f>
        <v>15408</v>
      </c>
      <c r="J139" s="33" t="s">
        <v>260</v>
      </c>
      <c r="K139" s="1"/>
      <c r="L139" s="1"/>
      <c r="M139" s="1"/>
      <c r="N139" s="1"/>
      <c r="O139" s="1"/>
      <c r="P139" s="1"/>
    </row>
    <row r="140" spans="1:16" ht="22" customHeight="1">
      <c r="A140" s="1"/>
      <c r="B140" s="1"/>
      <c r="C140" s="1" t="s">
        <v>261</v>
      </c>
      <c r="D140" s="1" t="s">
        <v>262</v>
      </c>
      <c r="E140" s="23">
        <f>'Plan and Rates'!J7</f>
        <v>16</v>
      </c>
      <c r="F140" s="22" t="s">
        <v>232</v>
      </c>
      <c r="G140" s="9">
        <v>800</v>
      </c>
      <c r="H140" s="28">
        <f>'Plan and Rates'!J21</f>
        <v>7.0000000000000007E-2</v>
      </c>
      <c r="I140" s="10">
        <f t="shared" si="7"/>
        <v>13696</v>
      </c>
      <c r="J140" s="33" t="s">
        <v>263</v>
      </c>
      <c r="K140" s="1"/>
      <c r="L140" s="1"/>
      <c r="M140" s="1"/>
      <c r="N140" s="1"/>
      <c r="O140" s="1"/>
      <c r="P140" s="1"/>
    </row>
    <row r="141" spans="1:16" ht="22" customHeight="1">
      <c r="A141" s="1"/>
      <c r="B141" s="1"/>
      <c r="C141" s="1" t="s">
        <v>264</v>
      </c>
      <c r="D141" s="1" t="s">
        <v>265</v>
      </c>
      <c r="E141" s="23">
        <f>'Plan and Rates'!J7</f>
        <v>16</v>
      </c>
      <c r="F141" s="22" t="s">
        <v>232</v>
      </c>
      <c r="G141" s="9">
        <v>300</v>
      </c>
      <c r="H141" s="28">
        <f>'Plan and Rates'!J21</f>
        <v>7.0000000000000007E-2</v>
      </c>
      <c r="I141" s="10">
        <f t="shared" si="7"/>
        <v>5136</v>
      </c>
      <c r="J141" s="33" t="s">
        <v>266</v>
      </c>
      <c r="K141" s="1"/>
      <c r="L141" s="1"/>
      <c r="M141" s="1"/>
      <c r="N141" s="1"/>
      <c r="O141" s="1"/>
      <c r="P141" s="1"/>
    </row>
    <row r="142" spans="1:16" ht="22" customHeight="1">
      <c r="A142" s="1"/>
      <c r="B142" s="1"/>
      <c r="C142" s="1" t="s">
        <v>267</v>
      </c>
      <c r="D142" s="1" t="s">
        <v>268</v>
      </c>
      <c r="E142" s="21">
        <v>1</v>
      </c>
      <c r="F142" s="22" t="s">
        <v>148</v>
      </c>
      <c r="G142" s="9">
        <v>3500</v>
      </c>
      <c r="H142" s="28">
        <f>'Plan and Rates'!J21</f>
        <v>7.0000000000000007E-2</v>
      </c>
      <c r="I142" s="10">
        <f t="shared" si="7"/>
        <v>3745</v>
      </c>
      <c r="J142" s="33" t="s">
        <v>269</v>
      </c>
      <c r="K142" s="1"/>
      <c r="L142" s="1"/>
      <c r="M142" s="1"/>
      <c r="N142" s="1"/>
      <c r="O142" s="1"/>
      <c r="P142" s="1"/>
    </row>
    <row r="143" spans="1:16" ht="22" customHeight="1">
      <c r="A143" s="1"/>
      <c r="B143" s="1"/>
      <c r="C143" s="1" t="s">
        <v>270</v>
      </c>
      <c r="D143" s="1" t="s">
        <v>271</v>
      </c>
      <c r="E143" s="23">
        <f>'Plan and Rates'!J27</f>
        <v>24</v>
      </c>
      <c r="F143" s="22" t="s">
        <v>272</v>
      </c>
      <c r="G143" s="9">
        <v>800</v>
      </c>
      <c r="H143" s="28">
        <f>'Plan and Rates'!J21</f>
        <v>7.0000000000000007E-2</v>
      </c>
      <c r="I143" s="10">
        <f t="shared" si="7"/>
        <v>20544</v>
      </c>
      <c r="J143" s="33" t="s">
        <v>273</v>
      </c>
      <c r="K143" s="1"/>
      <c r="L143" s="1"/>
      <c r="M143" s="1"/>
      <c r="N143" s="1"/>
      <c r="O143" s="1"/>
      <c r="P143" s="1"/>
    </row>
    <row r="144" spans="1:16" ht="22" customHeight="1">
      <c r="A144" s="1"/>
      <c r="B144" s="1"/>
      <c r="C144" s="1" t="s">
        <v>274</v>
      </c>
      <c r="D144" s="1" t="s">
        <v>275</v>
      </c>
      <c r="E144" s="21">
        <v>1</v>
      </c>
      <c r="F144" s="22" t="s">
        <v>148</v>
      </c>
      <c r="G144" s="9">
        <v>8000</v>
      </c>
      <c r="H144" s="11">
        <v>0</v>
      </c>
      <c r="I144" s="10">
        <f t="shared" si="7"/>
        <v>8000</v>
      </c>
      <c r="J144" s="33" t="s">
        <v>276</v>
      </c>
      <c r="K144" s="1"/>
      <c r="L144" s="1"/>
      <c r="M144" s="1"/>
      <c r="N144" s="1"/>
      <c r="O144" s="1"/>
      <c r="P144" s="1"/>
    </row>
    <row r="145" spans="1:16" ht="32" customHeight="1">
      <c r="A145" s="1"/>
      <c r="B145" s="1"/>
      <c r="C145" s="1" t="s">
        <v>277</v>
      </c>
      <c r="D145" s="1" t="s">
        <v>278</v>
      </c>
      <c r="E145" s="21">
        <v>1</v>
      </c>
      <c r="F145" s="22" t="s">
        <v>148</v>
      </c>
      <c r="G145" s="26">
        <f>'Plan and Rates'!F45*'Plan and Rates'!F48</f>
        <v>33000</v>
      </c>
      <c r="H145" s="11">
        <v>0</v>
      </c>
      <c r="I145" s="10">
        <f t="shared" si="7"/>
        <v>33000</v>
      </c>
      <c r="J145" s="33" t="s">
        <v>279</v>
      </c>
      <c r="K145" s="1"/>
      <c r="L145" s="1"/>
      <c r="M145" s="1"/>
      <c r="N145" s="1"/>
      <c r="O145" s="1"/>
      <c r="P145" s="1"/>
    </row>
    <row r="146" spans="1:16" ht="32" customHeight="1">
      <c r="A146" s="1"/>
      <c r="B146" s="1"/>
      <c r="C146" s="1" t="s">
        <v>280</v>
      </c>
      <c r="D146" s="1" t="s">
        <v>281</v>
      </c>
      <c r="E146" s="21">
        <v>1</v>
      </c>
      <c r="F146" s="22" t="s">
        <v>148</v>
      </c>
      <c r="G146" s="9">
        <v>30000</v>
      </c>
      <c r="H146" s="28">
        <f>'Plan and Rates'!J21</f>
        <v>7.0000000000000007E-2</v>
      </c>
      <c r="I146" s="10">
        <f t="shared" si="7"/>
        <v>32100</v>
      </c>
      <c r="J146" s="33" t="s">
        <v>282</v>
      </c>
      <c r="K146" s="1"/>
      <c r="L146" s="1"/>
      <c r="M146" s="1"/>
      <c r="N146" s="1"/>
      <c r="O146" s="1"/>
      <c r="P146" s="1"/>
    </row>
    <row r="147" spans="1:16" ht="22" customHeight="1">
      <c r="A147" s="1"/>
      <c r="B147" s="1"/>
      <c r="C147" s="1" t="s">
        <v>283</v>
      </c>
      <c r="D147" s="1" t="s">
        <v>284</v>
      </c>
      <c r="E147" s="21">
        <v>1</v>
      </c>
      <c r="F147" s="22" t="s">
        <v>148</v>
      </c>
      <c r="G147" s="26">
        <f>SUMIFS(Props!M7:M59,Props!C7:C59,2)</f>
        <v>25110</v>
      </c>
      <c r="H147" s="28">
        <f>'Plan and Rates'!J21</f>
        <v>7.0000000000000007E-2</v>
      </c>
      <c r="I147" s="10">
        <f t="shared" si="7"/>
        <v>26868</v>
      </c>
      <c r="J147" s="33" t="s">
        <v>285</v>
      </c>
      <c r="K147" s="1"/>
      <c r="L147" s="1"/>
      <c r="M147" s="1"/>
      <c r="N147" s="1"/>
      <c r="O147" s="1"/>
      <c r="P147" s="1"/>
    </row>
    <row r="148" spans="1:16" ht="32" customHeight="1">
      <c r="A148" s="1"/>
      <c r="B148" s="1"/>
      <c r="C148" s="1" t="s">
        <v>286</v>
      </c>
      <c r="D148" s="1" t="s">
        <v>287</v>
      </c>
      <c r="E148" s="23">
        <f>'Plan and Rates'!J34</f>
        <v>110</v>
      </c>
      <c r="F148" s="22" t="s">
        <v>288</v>
      </c>
      <c r="G148" s="9">
        <v>140</v>
      </c>
      <c r="H148" s="28">
        <f>'Plan and Rates'!J21</f>
        <v>7.0000000000000007E-2</v>
      </c>
      <c r="I148" s="10">
        <f t="shared" si="7"/>
        <v>16478</v>
      </c>
      <c r="J148" s="33" t="s">
        <v>289</v>
      </c>
      <c r="K148" s="1"/>
      <c r="L148" s="1"/>
      <c r="M148" s="1"/>
      <c r="N148" s="1"/>
      <c r="O148" s="1"/>
      <c r="P148" s="1"/>
    </row>
    <row r="149" spans="1:16" ht="22" customHeight="1">
      <c r="A149" s="1"/>
      <c r="B149" s="1"/>
      <c r="C149" s="1" t="s">
        <v>290</v>
      </c>
      <c r="D149" s="1" t="s">
        <v>291</v>
      </c>
      <c r="E149" s="21">
        <v>1</v>
      </c>
      <c r="F149" s="22" t="s">
        <v>148</v>
      </c>
      <c r="G149" s="9">
        <v>6500</v>
      </c>
      <c r="H149" s="28">
        <f>'Plan and Rates'!J21</f>
        <v>7.0000000000000007E-2</v>
      </c>
      <c r="I149" s="10">
        <f t="shared" si="7"/>
        <v>6955</v>
      </c>
      <c r="J149" s="33" t="s">
        <v>292</v>
      </c>
      <c r="K149" s="1"/>
      <c r="L149" s="1"/>
      <c r="M149" s="1"/>
      <c r="N149" s="1"/>
      <c r="O149" s="1"/>
      <c r="P149" s="1"/>
    </row>
    <row r="150" spans="1:16" ht="25" customHeight="1">
      <c r="A150" s="1"/>
      <c r="B150" s="1"/>
      <c r="C150" s="4" t="s">
        <v>293</v>
      </c>
      <c r="D150" s="4"/>
      <c r="E150" s="20"/>
      <c r="F150" s="20"/>
      <c r="G150" s="25"/>
      <c r="H150" s="27"/>
      <c r="I150" s="25"/>
      <c r="J150" s="31"/>
      <c r="K150" s="1"/>
      <c r="L150" s="1"/>
      <c r="M150" s="1"/>
      <c r="N150" s="1"/>
      <c r="O150" s="1"/>
      <c r="P150" s="1"/>
    </row>
    <row r="151" spans="1:16" ht="22" customHeight="1">
      <c r="A151" s="1"/>
      <c r="B151" s="1"/>
      <c r="C151" s="1" t="s">
        <v>294</v>
      </c>
      <c r="D151" s="1" t="s">
        <v>295</v>
      </c>
      <c r="E151" s="23">
        <f>'Plan and Rates'!J28</f>
        <v>22</v>
      </c>
      <c r="F151" s="22" t="s">
        <v>296</v>
      </c>
      <c r="G151" s="9">
        <v>600</v>
      </c>
      <c r="H151" s="28">
        <f>'Plan and Rates'!J21</f>
        <v>7.0000000000000007E-2</v>
      </c>
      <c r="I151" s="10">
        <f t="shared" ref="I151:I159" si="8">ROUND(E151*G151*(1+H151),0)</f>
        <v>14124</v>
      </c>
      <c r="J151" s="33" t="s">
        <v>297</v>
      </c>
      <c r="K151" s="1"/>
      <c r="L151" s="1"/>
      <c r="M151" s="1"/>
      <c r="N151" s="1"/>
      <c r="O151" s="1"/>
      <c r="P151" s="1"/>
    </row>
    <row r="152" spans="1:16" ht="22" customHeight="1">
      <c r="A152" s="1"/>
      <c r="B152" s="1"/>
      <c r="C152" s="1" t="s">
        <v>298</v>
      </c>
      <c r="D152" s="1" t="s">
        <v>299</v>
      </c>
      <c r="E152" s="23">
        <f>'Plan and Rates'!J7</f>
        <v>16</v>
      </c>
      <c r="F152" s="22" t="s">
        <v>232</v>
      </c>
      <c r="G152" s="9">
        <v>650</v>
      </c>
      <c r="H152" s="28">
        <f>'Plan and Rates'!J21</f>
        <v>7.0000000000000007E-2</v>
      </c>
      <c r="I152" s="10">
        <f t="shared" si="8"/>
        <v>11128</v>
      </c>
      <c r="J152" s="33" t="s">
        <v>300</v>
      </c>
      <c r="K152" s="1"/>
      <c r="L152" s="1"/>
      <c r="M152" s="1"/>
      <c r="N152" s="1"/>
      <c r="O152" s="1"/>
      <c r="P152" s="1"/>
    </row>
    <row r="153" spans="1:16" ht="22" customHeight="1">
      <c r="A153" s="1"/>
      <c r="B153" s="1"/>
      <c r="C153" s="1" t="s">
        <v>301</v>
      </c>
      <c r="D153" s="1" t="s">
        <v>302</v>
      </c>
      <c r="E153" s="23">
        <f>'Plan and Rates'!J29</f>
        <v>75</v>
      </c>
      <c r="F153" s="22" t="s">
        <v>303</v>
      </c>
      <c r="G153" s="9">
        <v>160</v>
      </c>
      <c r="H153" s="28">
        <f>'Plan and Rates'!J21</f>
        <v>7.0000000000000007E-2</v>
      </c>
      <c r="I153" s="10">
        <f t="shared" si="8"/>
        <v>12840</v>
      </c>
      <c r="J153" s="33" t="s">
        <v>304</v>
      </c>
      <c r="K153" s="1"/>
      <c r="L153" s="1"/>
      <c r="M153" s="1"/>
      <c r="N153" s="1"/>
      <c r="O153" s="1"/>
      <c r="P153" s="1"/>
    </row>
    <row r="154" spans="1:16" ht="22" customHeight="1">
      <c r="A154" s="1"/>
      <c r="B154" s="1"/>
      <c r="C154" s="1" t="s">
        <v>305</v>
      </c>
      <c r="D154" s="1" t="s">
        <v>306</v>
      </c>
      <c r="E154" s="21">
        <v>1</v>
      </c>
      <c r="F154" s="22" t="s">
        <v>148</v>
      </c>
      <c r="G154" s="9">
        <v>7000</v>
      </c>
      <c r="H154" s="11">
        <v>0</v>
      </c>
      <c r="I154" s="10">
        <f t="shared" si="8"/>
        <v>7000</v>
      </c>
      <c r="J154" s="33" t="s">
        <v>307</v>
      </c>
      <c r="K154" s="1"/>
      <c r="L154" s="1"/>
      <c r="M154" s="1"/>
      <c r="N154" s="1"/>
      <c r="O154" s="1"/>
      <c r="P154" s="1"/>
    </row>
    <row r="155" spans="1:16" ht="22" customHeight="1">
      <c r="A155" s="1"/>
      <c r="B155" s="1"/>
      <c r="C155" s="1" t="s">
        <v>308</v>
      </c>
      <c r="D155" s="1" t="s">
        <v>309</v>
      </c>
      <c r="E155" s="23">
        <f>'Plan and Rates'!J7*(28+1+'Plan and Rates'!J35)+'Plan and Rates'!J10+'Plan and Rates'!J12+'Plan and Rates'!J13+'Plan and Rates'!J14*2+'Plan and Rates'!J15+0</f>
        <v>859</v>
      </c>
      <c r="F155" s="22" t="s">
        <v>165</v>
      </c>
      <c r="G155" s="9">
        <v>42</v>
      </c>
      <c r="H155" s="28">
        <f>'Plan and Rates'!J21</f>
        <v>7.0000000000000007E-2</v>
      </c>
      <c r="I155" s="10">
        <f t="shared" si="8"/>
        <v>38603</v>
      </c>
      <c r="J155" s="33" t="s">
        <v>310</v>
      </c>
      <c r="K155" s="1"/>
      <c r="L155" s="1"/>
      <c r="M155" s="1"/>
      <c r="N155" s="1"/>
      <c r="O155" s="1"/>
      <c r="P155" s="1"/>
    </row>
    <row r="156" spans="1:16" ht="22" customHeight="1">
      <c r="A156" s="1"/>
      <c r="B156" s="1"/>
      <c r="C156" s="1" t="s">
        <v>311</v>
      </c>
      <c r="D156" s="1" t="s">
        <v>312</v>
      </c>
      <c r="E156" s="23">
        <f>('Plan and Rates'!J8+'Plan and Rates'!J9)*10</f>
        <v>120</v>
      </c>
      <c r="F156" s="22" t="s">
        <v>165</v>
      </c>
      <c r="G156" s="9">
        <v>32</v>
      </c>
      <c r="H156" s="28">
        <f>'Plan and Rates'!J21</f>
        <v>7.0000000000000007E-2</v>
      </c>
      <c r="I156" s="10">
        <f t="shared" si="8"/>
        <v>4109</v>
      </c>
      <c r="J156" s="33" t="s">
        <v>313</v>
      </c>
      <c r="K156" s="1"/>
      <c r="L156" s="1"/>
      <c r="M156" s="1"/>
      <c r="N156" s="1"/>
      <c r="O156" s="1"/>
      <c r="P156" s="1"/>
    </row>
    <row r="157" spans="1:16" ht="22" customHeight="1">
      <c r="A157" s="1"/>
      <c r="B157" s="1"/>
      <c r="C157" s="1" t="s">
        <v>314</v>
      </c>
      <c r="D157" s="1" t="s">
        <v>315</v>
      </c>
      <c r="E157" s="35">
        <f>'Plan and Rates'!J29*0.35</f>
        <v>26.25</v>
      </c>
      <c r="F157" s="22" t="s">
        <v>176</v>
      </c>
      <c r="G157" s="9">
        <v>65</v>
      </c>
      <c r="H157" s="11">
        <v>0</v>
      </c>
      <c r="I157" s="10">
        <f t="shared" si="8"/>
        <v>1706</v>
      </c>
      <c r="J157" s="33" t="s">
        <v>316</v>
      </c>
      <c r="K157" s="1"/>
      <c r="L157" s="1"/>
      <c r="M157" s="1"/>
      <c r="N157" s="1"/>
      <c r="O157" s="1"/>
      <c r="P157" s="1"/>
    </row>
    <row r="158" spans="1:16" ht="32" customHeight="1">
      <c r="A158" s="1"/>
      <c r="B158" s="1"/>
      <c r="C158" s="1" t="s">
        <v>317</v>
      </c>
      <c r="D158" s="1" t="s">
        <v>388</v>
      </c>
      <c r="E158" s="21">
        <v>1</v>
      </c>
      <c r="F158" s="22" t="s">
        <v>319</v>
      </c>
      <c r="G158" s="9">
        <v>28000</v>
      </c>
      <c r="H158" s="11">
        <v>0</v>
      </c>
      <c r="I158" s="10">
        <f t="shared" si="8"/>
        <v>28000</v>
      </c>
      <c r="J158" s="33" t="s">
        <v>389</v>
      </c>
      <c r="K158" s="1"/>
      <c r="L158" s="1"/>
      <c r="M158" s="1"/>
      <c r="N158" s="1"/>
      <c r="O158" s="1"/>
      <c r="P158" s="1"/>
    </row>
    <row r="159" spans="1:16" ht="22" customHeight="1">
      <c r="A159" s="1"/>
      <c r="B159" s="1"/>
      <c r="C159" s="1" t="s">
        <v>321</v>
      </c>
      <c r="D159" s="1" t="s">
        <v>322</v>
      </c>
      <c r="E159" s="21">
        <v>1</v>
      </c>
      <c r="F159" s="22" t="s">
        <v>323</v>
      </c>
      <c r="G159" s="9">
        <v>6500</v>
      </c>
      <c r="H159" s="11">
        <v>0</v>
      </c>
      <c r="I159" s="10">
        <f t="shared" si="8"/>
        <v>6500</v>
      </c>
      <c r="J159" s="33" t="s">
        <v>324</v>
      </c>
      <c r="K159" s="1"/>
      <c r="L159" s="1"/>
      <c r="M159" s="1"/>
      <c r="N159" s="1"/>
      <c r="O159" s="1"/>
      <c r="P159" s="1"/>
    </row>
    <row r="160" spans="1:16" ht="25" customHeight="1">
      <c r="A160" s="1"/>
      <c r="B160" s="1"/>
      <c r="C160" s="4" t="s">
        <v>325</v>
      </c>
      <c r="D160" s="4"/>
      <c r="E160" s="20"/>
      <c r="F160" s="20"/>
      <c r="G160" s="25"/>
      <c r="H160" s="27"/>
      <c r="I160" s="25"/>
      <c r="J160" s="31"/>
      <c r="K160" s="1"/>
      <c r="L160" s="1"/>
      <c r="M160" s="1"/>
      <c r="N160" s="1"/>
      <c r="O160" s="1"/>
      <c r="P160" s="1"/>
    </row>
    <row r="161" spans="1:16" ht="22" customHeight="1">
      <c r="A161" s="1"/>
      <c r="B161" s="1"/>
      <c r="C161" s="1" t="s">
        <v>326</v>
      </c>
      <c r="D161" s="1" t="s">
        <v>327</v>
      </c>
      <c r="E161" s="21">
        <v>35</v>
      </c>
      <c r="F161" s="22" t="s">
        <v>232</v>
      </c>
      <c r="G161" s="9">
        <v>450</v>
      </c>
      <c r="H161" s="28">
        <f>'Plan and Rates'!J20</f>
        <v>0.3</v>
      </c>
      <c r="I161" s="10">
        <f t="shared" ref="I161:I172" si="9">ROUND(E161*G161*(1+H161),0)</f>
        <v>20475</v>
      </c>
      <c r="J161" s="33" t="s">
        <v>328</v>
      </c>
      <c r="K161" s="1"/>
      <c r="L161" s="1"/>
      <c r="M161" s="1"/>
      <c r="N161" s="1"/>
      <c r="O161" s="1"/>
      <c r="P161" s="1"/>
    </row>
    <row r="162" spans="1:16" ht="22" customHeight="1">
      <c r="A162" s="1"/>
      <c r="B162" s="1"/>
      <c r="C162" s="1" t="s">
        <v>329</v>
      </c>
      <c r="D162" s="1" t="s">
        <v>330</v>
      </c>
      <c r="E162" s="21">
        <v>15</v>
      </c>
      <c r="F162" s="22" t="s">
        <v>232</v>
      </c>
      <c r="G162" s="9">
        <v>300</v>
      </c>
      <c r="H162" s="28">
        <f>'Plan and Rates'!J20</f>
        <v>0.3</v>
      </c>
      <c r="I162" s="10">
        <f t="shared" si="9"/>
        <v>5850</v>
      </c>
      <c r="J162" s="33" t="s">
        <v>331</v>
      </c>
      <c r="K162" s="1"/>
      <c r="L162" s="1"/>
      <c r="M162" s="1"/>
      <c r="N162" s="1"/>
      <c r="O162" s="1"/>
      <c r="P162" s="1"/>
    </row>
    <row r="163" spans="1:16" ht="22" customHeight="1">
      <c r="A163" s="1"/>
      <c r="B163" s="1"/>
      <c r="C163" s="1" t="s">
        <v>332</v>
      </c>
      <c r="D163" s="1" t="s">
        <v>333</v>
      </c>
      <c r="E163" s="21">
        <v>1</v>
      </c>
      <c r="F163" s="22" t="s">
        <v>148</v>
      </c>
      <c r="G163" s="9">
        <v>14000</v>
      </c>
      <c r="H163" s="11">
        <v>0</v>
      </c>
      <c r="I163" s="10">
        <f t="shared" si="9"/>
        <v>14000</v>
      </c>
      <c r="J163" s="33" t="s">
        <v>334</v>
      </c>
      <c r="K163" s="1"/>
      <c r="L163" s="1"/>
      <c r="M163" s="1"/>
      <c r="N163" s="1"/>
      <c r="O163" s="1"/>
      <c r="P163" s="1"/>
    </row>
    <row r="164" spans="1:16" ht="22" customHeight="1">
      <c r="A164" s="1"/>
      <c r="B164" s="1"/>
      <c r="C164" s="1" t="s">
        <v>335</v>
      </c>
      <c r="D164" s="1" t="s">
        <v>336</v>
      </c>
      <c r="E164" s="21">
        <v>1</v>
      </c>
      <c r="F164" s="22" t="s">
        <v>148</v>
      </c>
      <c r="G164" s="9">
        <v>4000</v>
      </c>
      <c r="H164" s="11">
        <v>0</v>
      </c>
      <c r="I164" s="10">
        <f t="shared" si="9"/>
        <v>4000</v>
      </c>
      <c r="J164" s="33" t="s">
        <v>337</v>
      </c>
      <c r="K164" s="1"/>
      <c r="L164" s="1"/>
      <c r="M164" s="1"/>
      <c r="N164" s="1"/>
      <c r="O164" s="1"/>
      <c r="P164" s="1"/>
    </row>
    <row r="165" spans="1:16" ht="22" customHeight="1">
      <c r="A165" s="1"/>
      <c r="B165" s="1"/>
      <c r="C165" s="1" t="s">
        <v>338</v>
      </c>
      <c r="D165" s="1" t="s">
        <v>339</v>
      </c>
      <c r="E165" s="21">
        <v>1</v>
      </c>
      <c r="F165" s="22" t="s">
        <v>148</v>
      </c>
      <c r="G165" s="9">
        <v>11000</v>
      </c>
      <c r="H165" s="11">
        <v>0</v>
      </c>
      <c r="I165" s="10">
        <f t="shared" si="9"/>
        <v>11000</v>
      </c>
      <c r="J165" s="33" t="s">
        <v>340</v>
      </c>
      <c r="K165" s="1"/>
      <c r="L165" s="1"/>
      <c r="M165" s="1"/>
      <c r="N165" s="1"/>
      <c r="O165" s="1"/>
      <c r="P165" s="1"/>
    </row>
    <row r="166" spans="1:16" ht="22" customHeight="1">
      <c r="A166" s="1"/>
      <c r="B166" s="1"/>
      <c r="C166" s="1" t="s">
        <v>341</v>
      </c>
      <c r="D166" s="1" t="s">
        <v>342</v>
      </c>
      <c r="E166" s="21">
        <v>1</v>
      </c>
      <c r="F166" s="22" t="s">
        <v>148</v>
      </c>
      <c r="G166" s="9">
        <v>9000</v>
      </c>
      <c r="H166" s="11">
        <v>0</v>
      </c>
      <c r="I166" s="10">
        <f t="shared" si="9"/>
        <v>9000</v>
      </c>
      <c r="J166" s="33" t="s">
        <v>343</v>
      </c>
      <c r="K166" s="1"/>
      <c r="L166" s="1"/>
      <c r="M166" s="1"/>
      <c r="N166" s="1"/>
      <c r="O166" s="1"/>
      <c r="P166" s="1"/>
    </row>
    <row r="167" spans="1:16" ht="22" customHeight="1">
      <c r="A167" s="1"/>
      <c r="B167" s="1"/>
      <c r="C167" s="1" t="s">
        <v>344</v>
      </c>
      <c r="D167" s="1" t="s">
        <v>345</v>
      </c>
      <c r="E167" s="23">
        <f>'Plan and Rates'!J32</f>
        <v>25</v>
      </c>
      <c r="F167" s="22" t="s">
        <v>346</v>
      </c>
      <c r="G167" s="26">
        <f>'Plan and Rates'!J33</f>
        <v>900</v>
      </c>
      <c r="H167" s="11">
        <v>0</v>
      </c>
      <c r="I167" s="10">
        <f t="shared" si="9"/>
        <v>22500</v>
      </c>
      <c r="J167" s="33" t="s">
        <v>347</v>
      </c>
      <c r="K167" s="1"/>
      <c r="L167" s="1"/>
      <c r="M167" s="1"/>
      <c r="N167" s="1"/>
      <c r="O167" s="1"/>
      <c r="P167" s="1"/>
    </row>
    <row r="168" spans="1:16" ht="32" customHeight="1">
      <c r="A168" s="1"/>
      <c r="B168" s="1"/>
      <c r="C168" s="1" t="s">
        <v>348</v>
      </c>
      <c r="D168" s="1" t="s">
        <v>349</v>
      </c>
      <c r="E168" s="23">
        <f>'Plan and Rates'!J30</f>
        <v>90</v>
      </c>
      <c r="F168" s="22" t="s">
        <v>350</v>
      </c>
      <c r="G168" s="26">
        <f>'Plan and Rates'!J31</f>
        <v>150</v>
      </c>
      <c r="H168" s="11">
        <v>0</v>
      </c>
      <c r="I168" s="10">
        <f t="shared" si="9"/>
        <v>13500</v>
      </c>
      <c r="J168" s="33" t="s">
        <v>351</v>
      </c>
      <c r="K168" s="1"/>
      <c r="L168" s="1"/>
      <c r="M168" s="1"/>
      <c r="N168" s="1"/>
      <c r="O168" s="1"/>
      <c r="P168" s="1"/>
    </row>
    <row r="169" spans="1:16" ht="32" customHeight="1">
      <c r="A169" s="1"/>
      <c r="B169" s="1"/>
      <c r="C169" s="1" t="s">
        <v>352</v>
      </c>
      <c r="D169" s="1" t="s">
        <v>353</v>
      </c>
      <c r="E169" s="21">
        <v>1</v>
      </c>
      <c r="F169" s="22" t="s">
        <v>148</v>
      </c>
      <c r="G169" s="9">
        <v>6500</v>
      </c>
      <c r="H169" s="11">
        <v>0</v>
      </c>
      <c r="I169" s="10">
        <f t="shared" si="9"/>
        <v>6500</v>
      </c>
      <c r="J169" s="33" t="s">
        <v>354</v>
      </c>
      <c r="K169" s="1"/>
      <c r="L169" s="1"/>
      <c r="M169" s="1"/>
      <c r="N169" s="1"/>
      <c r="O169" s="1"/>
      <c r="P169" s="1"/>
    </row>
    <row r="170" spans="1:16" ht="22" customHeight="1">
      <c r="A170" s="1"/>
      <c r="B170" s="1"/>
      <c r="C170" s="1" t="s">
        <v>355</v>
      </c>
      <c r="D170" s="1" t="s">
        <v>356</v>
      </c>
      <c r="E170" s="21">
        <v>1</v>
      </c>
      <c r="F170" s="22" t="s">
        <v>148</v>
      </c>
      <c r="G170" s="9">
        <v>5000</v>
      </c>
      <c r="H170" s="11">
        <v>0</v>
      </c>
      <c r="I170" s="10">
        <f t="shared" si="9"/>
        <v>5000</v>
      </c>
      <c r="J170" s="33" t="s">
        <v>357</v>
      </c>
      <c r="K170" s="1"/>
      <c r="L170" s="1"/>
      <c r="M170" s="1"/>
      <c r="N170" s="1"/>
      <c r="O170" s="1"/>
      <c r="P170" s="1"/>
    </row>
    <row r="171" spans="1:16" ht="22" customHeight="1">
      <c r="A171" s="1"/>
      <c r="B171" s="1"/>
      <c r="C171" s="1" t="s">
        <v>358</v>
      </c>
      <c r="D171" s="1" t="s">
        <v>359</v>
      </c>
      <c r="E171" s="21">
        <v>1</v>
      </c>
      <c r="F171" s="22" t="s">
        <v>148</v>
      </c>
      <c r="G171" s="9">
        <v>11000</v>
      </c>
      <c r="H171" s="11">
        <v>0</v>
      </c>
      <c r="I171" s="10">
        <f t="shared" si="9"/>
        <v>11000</v>
      </c>
      <c r="J171" s="33" t="s">
        <v>360</v>
      </c>
      <c r="K171" s="1"/>
      <c r="L171" s="1"/>
      <c r="M171" s="1"/>
      <c r="N171" s="1"/>
      <c r="O171" s="1"/>
      <c r="P171" s="1"/>
    </row>
    <row r="172" spans="1:16" ht="22" customHeight="1">
      <c r="A172" s="1"/>
      <c r="B172" s="1"/>
      <c r="C172" s="1" t="s">
        <v>361</v>
      </c>
      <c r="D172" s="1" t="s">
        <v>362</v>
      </c>
      <c r="E172" s="21">
        <v>1</v>
      </c>
      <c r="F172" s="22" t="s">
        <v>148</v>
      </c>
      <c r="G172" s="9">
        <v>3500</v>
      </c>
      <c r="H172" s="11">
        <v>0</v>
      </c>
      <c r="I172" s="10">
        <f t="shared" si="9"/>
        <v>3500</v>
      </c>
      <c r="J172" s="33" t="s">
        <v>363</v>
      </c>
      <c r="K172" s="1"/>
      <c r="L172" s="1"/>
      <c r="M172" s="1"/>
      <c r="N172" s="1"/>
      <c r="O172" s="1"/>
      <c r="P172" s="1"/>
    </row>
    <row r="173" spans="1:16" ht="22" customHeight="1">
      <c r="A173" s="1"/>
      <c r="B173" s="1"/>
      <c r="C173" s="16"/>
      <c r="D173" s="16" t="s">
        <v>364</v>
      </c>
      <c r="E173" s="24"/>
      <c r="F173" s="24"/>
      <c r="G173" s="19"/>
      <c r="H173" s="29"/>
      <c r="I173" s="19">
        <f>I97+I98+I99+I100+I101+I103+I104+I105+I106+I107+I108+I109+I111+I112+I113+I114+I115+I116+I117+I118+I119+I120+I121+I122+I123+I124+I125+I126+I127+I128+I129+I130+I131+I132+I133+I134+I135+I136+I137+I139+I140+I141+I142+I143+I144+I145+I146+I147+I148+I149+I151+I152+I153+I154+I155+I156+I157+I158+I159+I161+I162+I163+I164+I165+I166+I167+I168+I169+I170+I171+I172</f>
        <v>1028317</v>
      </c>
      <c r="J173" s="32"/>
      <c r="K173" s="1"/>
      <c r="L173" s="1"/>
      <c r="M173" s="1"/>
      <c r="N173" s="1"/>
      <c r="O173" s="1"/>
      <c r="P173" s="1"/>
    </row>
    <row r="174" spans="1:16" ht="22" customHeight="1">
      <c r="A174" s="1"/>
      <c r="B174" s="1"/>
      <c r="C174" s="16"/>
      <c r="D174" s="16" t="s">
        <v>62</v>
      </c>
      <c r="E174" s="24"/>
      <c r="F174" s="24"/>
      <c r="G174" s="19"/>
      <c r="H174" s="29"/>
      <c r="I174" s="30">
        <f>ROUND(I173*'Plan and Rates'!J24,0)</f>
        <v>25708</v>
      </c>
      <c r="J174" s="32" t="s">
        <v>365</v>
      </c>
      <c r="K174" s="1"/>
      <c r="L174" s="1"/>
      <c r="M174" s="1"/>
      <c r="N174" s="1"/>
      <c r="O174" s="1"/>
      <c r="P174" s="1"/>
    </row>
    <row r="175" spans="1:16" ht="22" customHeight="1">
      <c r="A175" s="1"/>
      <c r="B175" s="1"/>
      <c r="C175" s="16"/>
      <c r="D175" s="16" t="s">
        <v>366</v>
      </c>
      <c r="E175" s="24"/>
      <c r="F175" s="24"/>
      <c r="G175" s="19"/>
      <c r="H175" s="29"/>
      <c r="I175" s="30">
        <f>ROUND(I173*'Plan and Rates'!J23,0)</f>
        <v>41133</v>
      </c>
      <c r="J175" s="32" t="s">
        <v>367</v>
      </c>
      <c r="K175" s="1"/>
      <c r="L175" s="1"/>
      <c r="M175" s="1"/>
      <c r="N175" s="1"/>
      <c r="O175" s="1"/>
      <c r="P175" s="1"/>
    </row>
    <row r="176" spans="1:16" ht="22" customHeight="1">
      <c r="A176" s="1"/>
      <c r="B176" s="1"/>
      <c r="C176" s="16"/>
      <c r="D176" s="16" t="s">
        <v>63</v>
      </c>
      <c r="E176" s="24"/>
      <c r="F176" s="24"/>
      <c r="G176" s="19"/>
      <c r="H176" s="29"/>
      <c r="I176" s="30">
        <f>ROUND(I173*'Plan and Rates'!J25,0)</f>
        <v>0</v>
      </c>
      <c r="J176" s="32" t="s">
        <v>368</v>
      </c>
      <c r="K176" s="1"/>
      <c r="L176" s="1"/>
      <c r="M176" s="1"/>
      <c r="N176" s="1"/>
      <c r="O176" s="1"/>
      <c r="P176" s="1"/>
    </row>
    <row r="177" spans="1:16" ht="22" customHeight="1">
      <c r="A177" s="1"/>
      <c r="B177" s="1"/>
      <c r="C177" s="16"/>
      <c r="D177" s="16" t="s">
        <v>60</v>
      </c>
      <c r="E177" s="24"/>
      <c r="F177" s="24"/>
      <c r="G177" s="19"/>
      <c r="H177" s="29"/>
      <c r="I177" s="30">
        <f>ROUND(SUM(I173:I176)*'Plan and Rates'!J22,0)</f>
        <v>191653</v>
      </c>
      <c r="J177" s="32" t="s">
        <v>369</v>
      </c>
      <c r="K177" s="1"/>
      <c r="L177" s="1"/>
      <c r="M177" s="1"/>
      <c r="N177" s="1"/>
      <c r="O177" s="1"/>
      <c r="P177" s="1"/>
    </row>
    <row r="178" spans="1:16" ht="30" customHeight="1">
      <c r="A178" s="1"/>
      <c r="B178" s="1"/>
      <c r="C178" s="4"/>
      <c r="D178" s="4" t="s">
        <v>370</v>
      </c>
      <c r="E178" s="20"/>
      <c r="F178" s="20"/>
      <c r="G178" s="25"/>
      <c r="H178" s="27"/>
      <c r="I178" s="25">
        <f>SUM(I173:I177)</f>
        <v>1286811</v>
      </c>
      <c r="J178" s="31" t="s">
        <v>371</v>
      </c>
      <c r="K178" s="1"/>
      <c r="L178" s="1"/>
      <c r="M178" s="1"/>
      <c r="N178" s="1"/>
      <c r="O178" s="1"/>
      <c r="P178" s="1"/>
    </row>
    <row r="179" spans="1:16" ht="2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2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2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25" customHeight="1">
      <c r="A182" s="1"/>
      <c r="B182" s="1"/>
      <c r="C182" s="4" t="s">
        <v>6</v>
      </c>
      <c r="D182" s="4"/>
      <c r="E182" s="4"/>
      <c r="F182" s="4"/>
      <c r="G182" s="4"/>
      <c r="H182" s="4"/>
      <c r="I182" s="4"/>
      <c r="J182" s="4"/>
      <c r="K182" s="1"/>
      <c r="L182" s="1"/>
      <c r="M182" s="1"/>
      <c r="N182" s="1"/>
      <c r="O182" s="1"/>
      <c r="P182" s="1"/>
    </row>
    <row r="183" spans="1:16" ht="25" customHeight="1">
      <c r="A183" s="1"/>
      <c r="B183" s="1"/>
      <c r="C183" s="4" t="s">
        <v>145</v>
      </c>
      <c r="D183" s="4"/>
      <c r="E183" s="20"/>
      <c r="F183" s="20"/>
      <c r="G183" s="25"/>
      <c r="H183" s="27"/>
      <c r="I183" s="25"/>
      <c r="J183" s="31"/>
      <c r="K183" s="1"/>
      <c r="L183" s="1"/>
      <c r="M183" s="1"/>
      <c r="N183" s="1"/>
      <c r="O183" s="1"/>
      <c r="P183" s="1"/>
    </row>
    <row r="184" spans="1:16" ht="22" customHeight="1">
      <c r="A184" s="1"/>
      <c r="B184" s="1"/>
      <c r="C184" s="1" t="s">
        <v>146</v>
      </c>
      <c r="D184" s="1" t="s">
        <v>147</v>
      </c>
      <c r="E184" s="21">
        <v>1</v>
      </c>
      <c r="F184" s="22" t="s">
        <v>148</v>
      </c>
      <c r="G184" s="9">
        <v>30000</v>
      </c>
      <c r="H184" s="11">
        <v>0</v>
      </c>
      <c r="I184" s="10">
        <f>ROUND(E184*G184*(1+H184),0)</f>
        <v>30000</v>
      </c>
      <c r="J184" s="33" t="s">
        <v>149</v>
      </c>
      <c r="K184" s="1"/>
      <c r="L184" s="1"/>
      <c r="M184" s="1"/>
      <c r="N184" s="1"/>
      <c r="O184" s="1"/>
      <c r="P184" s="1"/>
    </row>
    <row r="185" spans="1:16" ht="22" customHeight="1">
      <c r="A185" s="1"/>
      <c r="B185" s="1"/>
      <c r="C185" s="1" t="s">
        <v>150</v>
      </c>
      <c r="D185" s="1" t="s">
        <v>151</v>
      </c>
      <c r="E185" s="21">
        <v>1</v>
      </c>
      <c r="F185" s="22" t="s">
        <v>148</v>
      </c>
      <c r="G185" s="9">
        <v>35000</v>
      </c>
      <c r="H185" s="11">
        <v>0</v>
      </c>
      <c r="I185" s="10">
        <f>ROUND(E185*G185*(1+H185),0)</f>
        <v>35000</v>
      </c>
      <c r="J185" s="33" t="s">
        <v>152</v>
      </c>
      <c r="K185" s="1"/>
      <c r="L185" s="1"/>
      <c r="M185" s="1"/>
      <c r="N185" s="1"/>
      <c r="O185" s="1"/>
      <c r="P185" s="1"/>
    </row>
    <row r="186" spans="1:16" ht="22" customHeight="1">
      <c r="A186" s="1"/>
      <c r="B186" s="1"/>
      <c r="C186" s="1" t="s">
        <v>153</v>
      </c>
      <c r="D186" s="1" t="s">
        <v>154</v>
      </c>
      <c r="E186" s="21">
        <v>1</v>
      </c>
      <c r="F186" s="22" t="s">
        <v>148</v>
      </c>
      <c r="G186" s="9">
        <v>45000</v>
      </c>
      <c r="H186" s="28">
        <f>'Plan and Rates'!K20</f>
        <v>0.34</v>
      </c>
      <c r="I186" s="10">
        <f>ROUND(E186*G186*(1+H186),0)</f>
        <v>60300</v>
      </c>
      <c r="J186" s="33" t="s">
        <v>155</v>
      </c>
      <c r="K186" s="1"/>
      <c r="L186" s="1"/>
      <c r="M186" s="1"/>
      <c r="N186" s="1"/>
      <c r="O186" s="1"/>
      <c r="P186" s="1"/>
    </row>
    <row r="187" spans="1:16" ht="22" customHeight="1">
      <c r="A187" s="1"/>
      <c r="B187" s="1"/>
      <c r="C187" s="1" t="s">
        <v>156</v>
      </c>
      <c r="D187" s="1" t="s">
        <v>157</v>
      </c>
      <c r="E187" s="21">
        <v>1</v>
      </c>
      <c r="F187" s="22" t="s">
        <v>148</v>
      </c>
      <c r="G187" s="9">
        <v>14000</v>
      </c>
      <c r="H187" s="11">
        <v>0</v>
      </c>
      <c r="I187" s="10">
        <f>ROUND(E187*G187*(1+H187),0)</f>
        <v>14000</v>
      </c>
      <c r="J187" s="33" t="s">
        <v>158</v>
      </c>
      <c r="K187" s="1"/>
      <c r="L187" s="1"/>
      <c r="M187" s="1"/>
      <c r="N187" s="1"/>
      <c r="O187" s="1"/>
      <c r="P187" s="1"/>
    </row>
    <row r="188" spans="1:16" ht="22" customHeight="1">
      <c r="A188" s="1"/>
      <c r="B188" s="1"/>
      <c r="C188" s="1" t="s">
        <v>159</v>
      </c>
      <c r="D188" s="1" t="s">
        <v>160</v>
      </c>
      <c r="E188" s="21">
        <v>1</v>
      </c>
      <c r="F188" s="22" t="s">
        <v>148</v>
      </c>
      <c r="G188" s="9">
        <v>12000</v>
      </c>
      <c r="H188" s="11">
        <v>0</v>
      </c>
      <c r="I188" s="10">
        <f>ROUND(E188*G188*(1+H188),0)</f>
        <v>12000</v>
      </c>
      <c r="J188" s="33" t="s">
        <v>161</v>
      </c>
      <c r="K188" s="1"/>
      <c r="L188" s="1"/>
      <c r="M188" s="1"/>
      <c r="N188" s="1"/>
      <c r="O188" s="1"/>
      <c r="P188" s="1"/>
    </row>
    <row r="189" spans="1:16" ht="25" customHeight="1">
      <c r="A189" s="1"/>
      <c r="B189" s="1"/>
      <c r="C189" s="4" t="s">
        <v>162</v>
      </c>
      <c r="D189" s="4"/>
      <c r="E189" s="20"/>
      <c r="F189" s="20"/>
      <c r="G189" s="25"/>
      <c r="H189" s="27"/>
      <c r="I189" s="25"/>
      <c r="J189" s="31"/>
      <c r="K189" s="1"/>
      <c r="L189" s="1"/>
      <c r="M189" s="1"/>
      <c r="N189" s="1"/>
      <c r="O189" s="1"/>
      <c r="P189" s="1"/>
    </row>
    <row r="190" spans="1:16" ht="22" customHeight="1">
      <c r="A190" s="1"/>
      <c r="B190" s="1"/>
      <c r="C190" s="1" t="s">
        <v>163</v>
      </c>
      <c r="D190" s="1" t="s">
        <v>164</v>
      </c>
      <c r="E190" s="23">
        <f>'Plan and Rates'!K10</f>
        <v>145</v>
      </c>
      <c r="F190" s="22" t="s">
        <v>165</v>
      </c>
      <c r="G190" s="26">
        <f>'Plan and Rates'!K16</f>
        <v>1100</v>
      </c>
      <c r="H190" s="28">
        <f>'Plan and Rates'!K20</f>
        <v>0.34</v>
      </c>
      <c r="I190" s="10">
        <f t="shared" ref="I190:I196" si="10">ROUND(E190*G190*(1+H190),0)</f>
        <v>213730</v>
      </c>
      <c r="J190" s="33" t="s">
        <v>166</v>
      </c>
      <c r="K190" s="1"/>
      <c r="L190" s="1"/>
      <c r="M190" s="1"/>
      <c r="N190" s="1"/>
      <c r="O190" s="1"/>
      <c r="P190" s="1"/>
    </row>
    <row r="191" spans="1:16" ht="22" customHeight="1">
      <c r="A191" s="1"/>
      <c r="B191" s="1"/>
      <c r="C191" s="1" t="s">
        <v>167</v>
      </c>
      <c r="D191" s="1" t="s">
        <v>168</v>
      </c>
      <c r="E191" s="23">
        <f>'Plan and Rates'!K11</f>
        <v>8</v>
      </c>
      <c r="F191" s="22" t="s">
        <v>169</v>
      </c>
      <c r="G191" s="26">
        <f>'Plan and Rates'!K17</f>
        <v>1000</v>
      </c>
      <c r="H191" s="28">
        <f>'Plan and Rates'!K20</f>
        <v>0.34</v>
      </c>
      <c r="I191" s="10">
        <f t="shared" si="10"/>
        <v>10720</v>
      </c>
      <c r="J191" s="33" t="s">
        <v>170</v>
      </c>
      <c r="K191" s="1"/>
      <c r="L191" s="1"/>
      <c r="M191" s="1"/>
      <c r="N191" s="1"/>
      <c r="O191" s="1"/>
      <c r="P191" s="1"/>
    </row>
    <row r="192" spans="1:16" ht="22" customHeight="1">
      <c r="A192" s="1"/>
      <c r="B192" s="1"/>
      <c r="C192" s="1" t="s">
        <v>171</v>
      </c>
      <c r="D192" s="1" t="s">
        <v>172</v>
      </c>
      <c r="E192" s="23">
        <f>'Plan and Rates'!K12</f>
        <v>350</v>
      </c>
      <c r="F192" s="22" t="s">
        <v>165</v>
      </c>
      <c r="G192" s="26">
        <f>'Plan and Rates'!K18</f>
        <v>275</v>
      </c>
      <c r="H192" s="28">
        <f>'Plan and Rates'!K20</f>
        <v>0.34</v>
      </c>
      <c r="I192" s="10">
        <f t="shared" si="10"/>
        <v>128975</v>
      </c>
      <c r="J192" s="33" t="s">
        <v>173</v>
      </c>
      <c r="K192" s="1"/>
      <c r="L192" s="1"/>
      <c r="M192" s="1"/>
      <c r="N192" s="1"/>
      <c r="O192" s="1"/>
      <c r="P192" s="1"/>
    </row>
    <row r="193" spans="1:16" ht="22" customHeight="1">
      <c r="A193" s="1"/>
      <c r="B193" s="1"/>
      <c r="C193" s="1" t="s">
        <v>174</v>
      </c>
      <c r="D193" s="1" t="s">
        <v>175</v>
      </c>
      <c r="E193" s="34">
        <f>E190*0.15</f>
        <v>21.75</v>
      </c>
      <c r="F193" s="22" t="s">
        <v>176</v>
      </c>
      <c r="G193" s="26">
        <f>'Plan and Rates'!K16</f>
        <v>1100</v>
      </c>
      <c r="H193" s="28">
        <f>'Plan and Rates'!K20</f>
        <v>0.34</v>
      </c>
      <c r="I193" s="10">
        <f t="shared" si="10"/>
        <v>32060</v>
      </c>
      <c r="J193" s="33" t="s">
        <v>177</v>
      </c>
      <c r="K193" s="1"/>
      <c r="L193" s="1"/>
      <c r="M193" s="1"/>
      <c r="N193" s="1"/>
      <c r="O193" s="1"/>
      <c r="P193" s="1"/>
    </row>
    <row r="194" spans="1:16" ht="22" customHeight="1">
      <c r="A194" s="1"/>
      <c r="B194" s="1"/>
      <c r="C194" s="1" t="s">
        <v>178</v>
      </c>
      <c r="D194" s="1" t="s">
        <v>179</v>
      </c>
      <c r="E194" s="23">
        <f>'Plan and Rates'!K13</f>
        <v>10</v>
      </c>
      <c r="F194" s="22" t="s">
        <v>165</v>
      </c>
      <c r="G194" s="26">
        <f>'Plan and Rates'!K19</f>
        <v>1200</v>
      </c>
      <c r="H194" s="28">
        <f>'Plan and Rates'!K20</f>
        <v>0.34</v>
      </c>
      <c r="I194" s="10">
        <f t="shared" si="10"/>
        <v>16080</v>
      </c>
      <c r="J194" s="33" t="s">
        <v>180</v>
      </c>
      <c r="K194" s="1"/>
      <c r="L194" s="1"/>
      <c r="M194" s="1"/>
      <c r="N194" s="1"/>
      <c r="O194" s="1"/>
      <c r="P194" s="1"/>
    </row>
    <row r="195" spans="1:16" ht="22" customHeight="1">
      <c r="A195" s="1"/>
      <c r="B195" s="1"/>
      <c r="C195" s="1" t="s">
        <v>181</v>
      </c>
      <c r="D195" s="1" t="s">
        <v>182</v>
      </c>
      <c r="E195" s="10">
        <f>E190*G190</f>
        <v>159500</v>
      </c>
      <c r="F195" s="22" t="s">
        <v>65</v>
      </c>
      <c r="G195" s="11">
        <v>0.1</v>
      </c>
      <c r="H195" s="11">
        <v>0</v>
      </c>
      <c r="I195" s="10">
        <f t="shared" si="10"/>
        <v>15950</v>
      </c>
      <c r="J195" s="33" t="s">
        <v>183</v>
      </c>
      <c r="K195" s="1"/>
      <c r="L195" s="1"/>
      <c r="M195" s="1"/>
      <c r="N195" s="1"/>
      <c r="O195" s="1"/>
      <c r="P195" s="1"/>
    </row>
    <row r="196" spans="1:16" ht="22" customHeight="1">
      <c r="A196" s="1"/>
      <c r="B196" s="1"/>
      <c r="C196" s="1" t="s">
        <v>184</v>
      </c>
      <c r="D196" s="1" t="s">
        <v>64</v>
      </c>
      <c r="E196" s="10">
        <f>E190*G190</f>
        <v>159500</v>
      </c>
      <c r="F196" s="22" t="s">
        <v>65</v>
      </c>
      <c r="G196" s="28">
        <f>'Plan and Rates'!K26</f>
        <v>0.1</v>
      </c>
      <c r="H196" s="11">
        <v>0</v>
      </c>
      <c r="I196" s="10">
        <f t="shared" si="10"/>
        <v>15950</v>
      </c>
      <c r="J196" s="33" t="s">
        <v>185</v>
      </c>
      <c r="K196" s="1"/>
      <c r="L196" s="1"/>
      <c r="M196" s="1"/>
      <c r="N196" s="1"/>
      <c r="O196" s="1"/>
      <c r="P196" s="1"/>
    </row>
    <row r="197" spans="1:16" ht="25" customHeight="1">
      <c r="A197" s="1"/>
      <c r="B197" s="1"/>
      <c r="C197" s="4" t="s">
        <v>186</v>
      </c>
      <c r="D197" s="4"/>
      <c r="E197" s="20"/>
      <c r="F197" s="20"/>
      <c r="G197" s="25"/>
      <c r="H197" s="27"/>
      <c r="I197" s="25"/>
      <c r="J197" s="31"/>
      <c r="K197" s="1"/>
      <c r="L197" s="1"/>
      <c r="M197" s="1"/>
      <c r="N197" s="1"/>
      <c r="O197" s="1"/>
      <c r="P197" s="1"/>
    </row>
    <row r="198" spans="1:16" ht="22" customHeight="1">
      <c r="A198" s="1"/>
      <c r="B198" s="1"/>
      <c r="C198" s="1" t="s">
        <v>187</v>
      </c>
      <c r="D198" s="1" t="s">
        <v>188</v>
      </c>
      <c r="E198" s="23">
        <f>(SUM('Plan and Rates'!K7,'Plan and Rates'!K8,'Plan and Rates'!K9))*1</f>
        <v>37</v>
      </c>
      <c r="F198" s="22" t="s">
        <v>165</v>
      </c>
      <c r="G198" s="9">
        <v>900</v>
      </c>
      <c r="H198" s="28">
        <f>'Plan and Rates'!K20</f>
        <v>0.34</v>
      </c>
      <c r="I198" s="10">
        <f t="shared" ref="I198:I224" si="11">ROUND(E198*G198*(1+H198),0)</f>
        <v>44622</v>
      </c>
      <c r="J198" s="33" t="s">
        <v>189</v>
      </c>
      <c r="K198" s="1"/>
      <c r="L198" s="1"/>
      <c r="M198" s="1"/>
      <c r="N198" s="1"/>
      <c r="O198" s="1"/>
      <c r="P198" s="1"/>
    </row>
    <row r="199" spans="1:16" ht="22" customHeight="1">
      <c r="A199" s="1"/>
      <c r="B199" s="1"/>
      <c r="C199" s="1" t="s">
        <v>190</v>
      </c>
      <c r="D199" s="1" t="s">
        <v>191</v>
      </c>
      <c r="E199" s="23">
        <f>('Plan and Rates'!K7+ROUNDUP('Plan and Rates'!K8*0.5,0))*1</f>
        <v>27</v>
      </c>
      <c r="F199" s="22" t="s">
        <v>165</v>
      </c>
      <c r="G199" s="9">
        <v>750</v>
      </c>
      <c r="H199" s="28">
        <f>'Plan and Rates'!K20</f>
        <v>0.34</v>
      </c>
      <c r="I199" s="10">
        <f t="shared" si="11"/>
        <v>27135</v>
      </c>
      <c r="J199" s="33" t="s">
        <v>192</v>
      </c>
      <c r="K199" s="1"/>
      <c r="L199" s="1"/>
      <c r="M199" s="1"/>
      <c r="N199" s="1"/>
      <c r="O199" s="1"/>
      <c r="P199" s="1"/>
    </row>
    <row r="200" spans="1:16" ht="22" customHeight="1">
      <c r="A200" s="1"/>
      <c r="B200" s="1"/>
      <c r="C200" s="1" t="s">
        <v>193</v>
      </c>
      <c r="D200" s="1" t="s">
        <v>194</v>
      </c>
      <c r="E200" s="23">
        <f>('Plan and Rates'!K7)*1</f>
        <v>20</v>
      </c>
      <c r="F200" s="22" t="s">
        <v>165</v>
      </c>
      <c r="G200" s="9">
        <v>600</v>
      </c>
      <c r="H200" s="28">
        <f>'Plan and Rates'!K20</f>
        <v>0.34</v>
      </c>
      <c r="I200" s="10">
        <f t="shared" si="11"/>
        <v>16080</v>
      </c>
      <c r="J200" s="33" t="s">
        <v>200</v>
      </c>
      <c r="K200" s="1"/>
      <c r="L200" s="1"/>
      <c r="M200" s="1"/>
      <c r="N200" s="1"/>
      <c r="O200" s="1"/>
      <c r="P200" s="1"/>
    </row>
    <row r="201" spans="1:16" ht="22" customHeight="1">
      <c r="A201" s="1"/>
      <c r="B201" s="1"/>
      <c r="C201" s="1" t="s">
        <v>196</v>
      </c>
      <c r="D201" s="1" t="s">
        <v>197</v>
      </c>
      <c r="E201" s="23">
        <f>(SUM('Plan and Rates'!K7,'Plan and Rates'!K8,'Plan and Rates'!K9))*1</f>
        <v>37</v>
      </c>
      <c r="F201" s="22" t="s">
        <v>165</v>
      </c>
      <c r="G201" s="9">
        <v>550</v>
      </c>
      <c r="H201" s="28">
        <f>'Plan and Rates'!K20</f>
        <v>0.34</v>
      </c>
      <c r="I201" s="10">
        <f t="shared" si="11"/>
        <v>27269</v>
      </c>
      <c r="J201" s="33" t="s">
        <v>189</v>
      </c>
      <c r="K201" s="1"/>
      <c r="L201" s="1"/>
      <c r="M201" s="1"/>
      <c r="N201" s="1"/>
      <c r="O201" s="1"/>
      <c r="P201" s="1"/>
    </row>
    <row r="202" spans="1:16" ht="22" customHeight="1">
      <c r="A202" s="1"/>
      <c r="B202" s="1"/>
      <c r="C202" s="1" t="s">
        <v>198</v>
      </c>
      <c r="D202" s="1" t="s">
        <v>199</v>
      </c>
      <c r="E202" s="23">
        <f>('Plan and Rates'!K7)*1</f>
        <v>20</v>
      </c>
      <c r="F202" s="22" t="s">
        <v>165</v>
      </c>
      <c r="G202" s="9">
        <v>600</v>
      </c>
      <c r="H202" s="28">
        <f>'Plan and Rates'!K20</f>
        <v>0.34</v>
      </c>
      <c r="I202" s="10">
        <f t="shared" si="11"/>
        <v>16080</v>
      </c>
      <c r="J202" s="33" t="s">
        <v>200</v>
      </c>
      <c r="K202" s="1"/>
      <c r="L202" s="1"/>
      <c r="M202" s="1"/>
      <c r="N202" s="1"/>
      <c r="O202" s="1"/>
      <c r="P202" s="1"/>
    </row>
    <row r="203" spans="1:16" ht="22" customHeight="1">
      <c r="A203" s="1"/>
      <c r="B203" s="1"/>
      <c r="C203" s="1" t="s">
        <v>201</v>
      </c>
      <c r="D203" s="1" t="s">
        <v>202</v>
      </c>
      <c r="E203" s="23">
        <f>('Plan and Rates'!K7+ROUNDUP('Plan and Rates'!K8*0.5,0))*1</f>
        <v>27</v>
      </c>
      <c r="F203" s="22" t="s">
        <v>165</v>
      </c>
      <c r="G203" s="9">
        <v>1100</v>
      </c>
      <c r="H203" s="28">
        <f>'Plan and Rates'!K20</f>
        <v>0.34</v>
      </c>
      <c r="I203" s="10">
        <f t="shared" si="11"/>
        <v>39798</v>
      </c>
      <c r="J203" s="33" t="s">
        <v>192</v>
      </c>
      <c r="K203" s="1"/>
      <c r="L203" s="1"/>
      <c r="M203" s="1"/>
      <c r="N203" s="1"/>
      <c r="O203" s="1"/>
      <c r="P203" s="1"/>
    </row>
    <row r="204" spans="1:16" ht="22" customHeight="1">
      <c r="A204" s="1"/>
      <c r="B204" s="1"/>
      <c r="C204" s="1" t="s">
        <v>203</v>
      </c>
      <c r="D204" s="1" t="s">
        <v>204</v>
      </c>
      <c r="E204" s="23">
        <f>('Plan and Rates'!K7)*1</f>
        <v>20</v>
      </c>
      <c r="F204" s="22" t="s">
        <v>165</v>
      </c>
      <c r="G204" s="9">
        <v>750</v>
      </c>
      <c r="H204" s="28">
        <f>'Plan and Rates'!K20</f>
        <v>0.34</v>
      </c>
      <c r="I204" s="10">
        <f t="shared" si="11"/>
        <v>20100</v>
      </c>
      <c r="J204" s="33" t="s">
        <v>200</v>
      </c>
      <c r="K204" s="1"/>
      <c r="L204" s="1"/>
      <c r="M204" s="1"/>
      <c r="N204" s="1"/>
      <c r="O204" s="1"/>
      <c r="P204" s="1"/>
    </row>
    <row r="205" spans="1:16" ht="22" customHeight="1">
      <c r="A205" s="1"/>
      <c r="B205" s="1"/>
      <c r="C205" s="1" t="s">
        <v>205</v>
      </c>
      <c r="D205" s="1" t="s">
        <v>206</v>
      </c>
      <c r="E205" s="23">
        <f>('Plan and Rates'!K7)*3</f>
        <v>60</v>
      </c>
      <c r="F205" s="22" t="s">
        <v>165</v>
      </c>
      <c r="G205" s="9">
        <v>550</v>
      </c>
      <c r="H205" s="28">
        <f>'Plan and Rates'!K20</f>
        <v>0.34</v>
      </c>
      <c r="I205" s="10">
        <f t="shared" si="11"/>
        <v>44220</v>
      </c>
      <c r="J205" s="33" t="s">
        <v>373</v>
      </c>
      <c r="K205" s="1"/>
      <c r="L205" s="1"/>
      <c r="M205" s="1"/>
      <c r="N205" s="1"/>
      <c r="O205" s="1"/>
      <c r="P205" s="1"/>
    </row>
    <row r="206" spans="1:16" ht="22" customHeight="1">
      <c r="A206" s="1"/>
      <c r="B206" s="1"/>
      <c r="C206" s="1" t="s">
        <v>207</v>
      </c>
      <c r="D206" s="1" t="s">
        <v>208</v>
      </c>
      <c r="E206" s="23">
        <f>('Plan and Rates'!K7)*1</f>
        <v>20</v>
      </c>
      <c r="F206" s="22" t="s">
        <v>165</v>
      </c>
      <c r="G206" s="9">
        <v>700</v>
      </c>
      <c r="H206" s="28">
        <f>'Plan and Rates'!K20</f>
        <v>0.34</v>
      </c>
      <c r="I206" s="10">
        <f t="shared" si="11"/>
        <v>18760</v>
      </c>
      <c r="J206" s="33" t="s">
        <v>200</v>
      </c>
      <c r="K206" s="1"/>
      <c r="L206" s="1"/>
      <c r="M206" s="1"/>
      <c r="N206" s="1"/>
      <c r="O206" s="1"/>
      <c r="P206" s="1"/>
    </row>
    <row r="207" spans="1:16" ht="22" customHeight="1">
      <c r="A207" s="1"/>
      <c r="B207" s="1"/>
      <c r="C207" s="1" t="s">
        <v>209</v>
      </c>
      <c r="D207" s="1" t="s">
        <v>210</v>
      </c>
      <c r="E207" s="23">
        <f>('Plan and Rates'!K7)*5</f>
        <v>100</v>
      </c>
      <c r="F207" s="22" t="s">
        <v>165</v>
      </c>
      <c r="G207" s="9">
        <v>500</v>
      </c>
      <c r="H207" s="28">
        <f>'Plan and Rates'!K20</f>
        <v>0.34</v>
      </c>
      <c r="I207" s="10">
        <f t="shared" si="11"/>
        <v>67000</v>
      </c>
      <c r="J207" s="33" t="s">
        <v>376</v>
      </c>
      <c r="K207" s="1"/>
      <c r="L207" s="1"/>
      <c r="M207" s="1"/>
      <c r="N207" s="1"/>
      <c r="O207" s="1"/>
      <c r="P207" s="1"/>
    </row>
    <row r="208" spans="1:16" ht="22" customHeight="1">
      <c r="A208" s="1"/>
      <c r="B208" s="1"/>
      <c r="C208" s="1" t="s">
        <v>211</v>
      </c>
      <c r="D208" s="1" t="s">
        <v>212</v>
      </c>
      <c r="E208" s="23">
        <f>('Plan and Rates'!K7)*1</f>
        <v>20</v>
      </c>
      <c r="F208" s="22" t="s">
        <v>165</v>
      </c>
      <c r="G208" s="9">
        <v>750</v>
      </c>
      <c r="H208" s="28">
        <f>'Plan and Rates'!K20</f>
        <v>0.34</v>
      </c>
      <c r="I208" s="10">
        <f t="shared" si="11"/>
        <v>20100</v>
      </c>
      <c r="J208" s="33" t="s">
        <v>200</v>
      </c>
      <c r="K208" s="1"/>
      <c r="L208" s="1"/>
      <c r="M208" s="1"/>
      <c r="N208" s="1"/>
      <c r="O208" s="1"/>
      <c r="P208" s="1"/>
    </row>
    <row r="209" spans="1:16" ht="22" customHeight="1">
      <c r="A209" s="1"/>
      <c r="B209" s="1"/>
      <c r="C209" s="1" t="s">
        <v>213</v>
      </c>
      <c r="D209" s="1" t="s">
        <v>214</v>
      </c>
      <c r="E209" s="23">
        <f>('Plan and Rates'!K7)*1</f>
        <v>20</v>
      </c>
      <c r="F209" s="22" t="s">
        <v>165</v>
      </c>
      <c r="G209" s="9">
        <v>500</v>
      </c>
      <c r="H209" s="28">
        <f>'Plan and Rates'!K20</f>
        <v>0.34</v>
      </c>
      <c r="I209" s="10">
        <f t="shared" si="11"/>
        <v>13400</v>
      </c>
      <c r="J209" s="33" t="s">
        <v>200</v>
      </c>
      <c r="K209" s="1"/>
      <c r="L209" s="1"/>
      <c r="M209" s="1"/>
      <c r="N209" s="1"/>
      <c r="O209" s="1"/>
      <c r="P209" s="1"/>
    </row>
    <row r="210" spans="1:16" ht="22" customHeight="1">
      <c r="A210" s="1"/>
      <c r="B210" s="1"/>
      <c r="C210" s="1" t="s">
        <v>215</v>
      </c>
      <c r="D210" s="1" t="s">
        <v>216</v>
      </c>
      <c r="E210" s="23">
        <f>(SUM('Plan and Rates'!K7,'Plan and Rates'!K8,'Plan and Rates'!K9))*1</f>
        <v>37</v>
      </c>
      <c r="F210" s="22" t="s">
        <v>165</v>
      </c>
      <c r="G210" s="9">
        <v>800</v>
      </c>
      <c r="H210" s="28">
        <f>'Plan and Rates'!K20</f>
        <v>0.34</v>
      </c>
      <c r="I210" s="10">
        <f t="shared" si="11"/>
        <v>39664</v>
      </c>
      <c r="J210" s="33" t="s">
        <v>189</v>
      </c>
      <c r="K210" s="1"/>
      <c r="L210" s="1"/>
      <c r="M210" s="1"/>
      <c r="N210" s="1"/>
      <c r="O210" s="1"/>
      <c r="P210" s="1"/>
    </row>
    <row r="211" spans="1:16" ht="22" customHeight="1">
      <c r="A211" s="1"/>
      <c r="B211" s="1"/>
      <c r="C211" s="1" t="s">
        <v>217</v>
      </c>
      <c r="D211" s="1" t="s">
        <v>218</v>
      </c>
      <c r="E211" s="23">
        <f>(SUM('Plan and Rates'!K7,'Plan and Rates'!K8,'Plan and Rates'!K9))*4</f>
        <v>148</v>
      </c>
      <c r="F211" s="22" t="s">
        <v>165</v>
      </c>
      <c r="G211" s="9">
        <v>525</v>
      </c>
      <c r="H211" s="28">
        <f>'Plan and Rates'!K20</f>
        <v>0.34</v>
      </c>
      <c r="I211" s="10">
        <f t="shared" si="11"/>
        <v>104118</v>
      </c>
      <c r="J211" s="33" t="s">
        <v>377</v>
      </c>
      <c r="K211" s="1"/>
      <c r="L211" s="1"/>
      <c r="M211" s="1"/>
      <c r="N211" s="1"/>
      <c r="O211" s="1"/>
      <c r="P211" s="1"/>
    </row>
    <row r="212" spans="1:16" ht="22" customHeight="1">
      <c r="A212" s="1"/>
      <c r="B212" s="1"/>
      <c r="C212" s="1" t="s">
        <v>219</v>
      </c>
      <c r="D212" s="1" t="s">
        <v>220</v>
      </c>
      <c r="E212" s="23">
        <f>(SUM('Plan and Rates'!K7,'Plan and Rates'!K8,'Plan and Rates'!K9))*3</f>
        <v>111</v>
      </c>
      <c r="F212" s="22" t="s">
        <v>165</v>
      </c>
      <c r="G212" s="9">
        <v>550</v>
      </c>
      <c r="H212" s="28">
        <f>'Plan and Rates'!K20</f>
        <v>0.34</v>
      </c>
      <c r="I212" s="10">
        <f t="shared" si="11"/>
        <v>81807</v>
      </c>
      <c r="J212" s="33" t="s">
        <v>378</v>
      </c>
      <c r="K212" s="1"/>
      <c r="L212" s="1"/>
      <c r="M212" s="1"/>
      <c r="N212" s="1"/>
      <c r="O212" s="1"/>
      <c r="P212" s="1"/>
    </row>
    <row r="213" spans="1:16" ht="22" customHeight="1">
      <c r="A213" s="1"/>
      <c r="B213" s="1"/>
      <c r="C213" s="1" t="s">
        <v>221</v>
      </c>
      <c r="D213" s="1" t="s">
        <v>222</v>
      </c>
      <c r="E213" s="23">
        <f>('Plan and Rates'!K7+ROUNDUP('Plan and Rates'!K8*0.5,0))*3</f>
        <v>81</v>
      </c>
      <c r="F213" s="22" t="s">
        <v>165</v>
      </c>
      <c r="G213" s="9">
        <v>600</v>
      </c>
      <c r="H213" s="28">
        <f>'Plan and Rates'!K20</f>
        <v>0.34</v>
      </c>
      <c r="I213" s="10">
        <f t="shared" si="11"/>
        <v>65124</v>
      </c>
      <c r="J213" s="33" t="s">
        <v>375</v>
      </c>
      <c r="K213" s="1"/>
      <c r="L213" s="1"/>
      <c r="M213" s="1"/>
      <c r="N213" s="1"/>
      <c r="O213" s="1"/>
      <c r="P213" s="1"/>
    </row>
    <row r="214" spans="1:16" ht="22" customHeight="1">
      <c r="A214" s="1"/>
      <c r="B214" s="1"/>
      <c r="C214" s="1" t="s">
        <v>223</v>
      </c>
      <c r="D214" s="1" t="s">
        <v>224</v>
      </c>
      <c r="E214" s="23">
        <f>(SUM('Plan and Rates'!K7,'Plan and Rates'!K8,'Plan and Rates'!K9))*2</f>
        <v>74</v>
      </c>
      <c r="F214" s="22" t="s">
        <v>165</v>
      </c>
      <c r="G214" s="9">
        <v>600</v>
      </c>
      <c r="H214" s="28">
        <f>'Plan and Rates'!K20</f>
        <v>0.34</v>
      </c>
      <c r="I214" s="10">
        <f t="shared" si="11"/>
        <v>59496</v>
      </c>
      <c r="J214" s="33" t="s">
        <v>374</v>
      </c>
      <c r="K214" s="1"/>
      <c r="L214" s="1"/>
      <c r="M214" s="1"/>
      <c r="N214" s="1"/>
      <c r="O214" s="1"/>
      <c r="P214" s="1"/>
    </row>
    <row r="215" spans="1:16" ht="22" customHeight="1">
      <c r="A215" s="1"/>
      <c r="B215" s="1"/>
      <c r="C215" s="1" t="s">
        <v>225</v>
      </c>
      <c r="D215" s="1" t="s">
        <v>226</v>
      </c>
      <c r="E215" s="23">
        <f>('Plan and Rates'!K7)*3</f>
        <v>60</v>
      </c>
      <c r="F215" s="22" t="s">
        <v>165</v>
      </c>
      <c r="G215" s="9">
        <v>500</v>
      </c>
      <c r="H215" s="28">
        <f>'Plan and Rates'!K20</f>
        <v>0.34</v>
      </c>
      <c r="I215" s="10">
        <f t="shared" si="11"/>
        <v>40200</v>
      </c>
      <c r="J215" s="33" t="s">
        <v>373</v>
      </c>
      <c r="K215" s="1"/>
      <c r="L215" s="1"/>
      <c r="M215" s="1"/>
      <c r="N215" s="1"/>
      <c r="O215" s="1"/>
      <c r="P215" s="1"/>
    </row>
    <row r="216" spans="1:16" ht="22" customHeight="1">
      <c r="A216" s="1"/>
      <c r="B216" s="1"/>
      <c r="C216" s="1" t="s">
        <v>227</v>
      </c>
      <c r="D216" s="1" t="s">
        <v>228</v>
      </c>
      <c r="E216" s="23">
        <f>('Plan and Rates'!K7+ROUNDUP('Plan and Rates'!K8*0.5,0))*4</f>
        <v>108</v>
      </c>
      <c r="F216" s="22" t="s">
        <v>165</v>
      </c>
      <c r="G216" s="9">
        <v>300</v>
      </c>
      <c r="H216" s="28">
        <f>'Plan and Rates'!K20</f>
        <v>0.34</v>
      </c>
      <c r="I216" s="10">
        <f t="shared" si="11"/>
        <v>43416</v>
      </c>
      <c r="J216" s="33" t="s">
        <v>379</v>
      </c>
      <c r="K216" s="1"/>
      <c r="L216" s="1"/>
      <c r="M216" s="1"/>
      <c r="N216" s="1"/>
      <c r="O216" s="1"/>
      <c r="P216" s="1"/>
    </row>
    <row r="217" spans="1:16" ht="22" customHeight="1">
      <c r="A217" s="1"/>
      <c r="B217" s="1"/>
      <c r="C217" s="1" t="s">
        <v>230</v>
      </c>
      <c r="D217" s="1" t="s">
        <v>231</v>
      </c>
      <c r="E217" s="23">
        <f>'Plan and Rates'!K7</f>
        <v>20</v>
      </c>
      <c r="F217" s="22" t="s">
        <v>232</v>
      </c>
      <c r="G217" s="9">
        <v>650</v>
      </c>
      <c r="H217" s="28">
        <f>'Plan and Rates'!K20</f>
        <v>0.34</v>
      </c>
      <c r="I217" s="10">
        <f t="shared" si="11"/>
        <v>17420</v>
      </c>
      <c r="J217" s="33" t="s">
        <v>233</v>
      </c>
      <c r="K217" s="1"/>
      <c r="L217" s="1"/>
      <c r="M217" s="1"/>
      <c r="N217" s="1"/>
      <c r="O217" s="1"/>
      <c r="P217" s="1"/>
    </row>
    <row r="218" spans="1:16" ht="22" customHeight="1">
      <c r="A218" s="1"/>
      <c r="B218" s="1"/>
      <c r="C218" s="1" t="s">
        <v>234</v>
      </c>
      <c r="D218" s="1" t="s">
        <v>235</v>
      </c>
      <c r="E218" s="23">
        <f>'Plan and Rates'!K14</f>
        <v>7</v>
      </c>
      <c r="F218" s="22" t="s">
        <v>232</v>
      </c>
      <c r="G218" s="9">
        <v>1000</v>
      </c>
      <c r="H218" s="28">
        <f>'Plan and Rates'!K20</f>
        <v>0.34</v>
      </c>
      <c r="I218" s="10">
        <f t="shared" si="11"/>
        <v>9380</v>
      </c>
      <c r="J218" s="33" t="s">
        <v>236</v>
      </c>
      <c r="K218" s="1"/>
      <c r="L218" s="1"/>
      <c r="M218" s="1"/>
      <c r="N218" s="1"/>
      <c r="O218" s="1"/>
      <c r="P218" s="1"/>
    </row>
    <row r="219" spans="1:16" ht="22" customHeight="1">
      <c r="A219" s="1"/>
      <c r="B219" s="1"/>
      <c r="C219" s="1" t="s">
        <v>237</v>
      </c>
      <c r="D219" s="1" t="s">
        <v>238</v>
      </c>
      <c r="E219" s="23">
        <f>'Plan and Rates'!K14</f>
        <v>7</v>
      </c>
      <c r="F219" s="22" t="s">
        <v>232</v>
      </c>
      <c r="G219" s="9">
        <v>1250</v>
      </c>
      <c r="H219" s="28">
        <f>'Plan and Rates'!K20</f>
        <v>0.34</v>
      </c>
      <c r="I219" s="10">
        <f t="shared" si="11"/>
        <v>11725</v>
      </c>
      <c r="J219" s="33" t="s">
        <v>239</v>
      </c>
      <c r="K219" s="1"/>
      <c r="L219" s="1"/>
      <c r="M219" s="1"/>
      <c r="N219" s="1"/>
      <c r="O219" s="1"/>
      <c r="P219" s="1"/>
    </row>
    <row r="220" spans="1:16" ht="22" customHeight="1">
      <c r="A220" s="1"/>
      <c r="B220" s="1"/>
      <c r="C220" s="1" t="s">
        <v>240</v>
      </c>
      <c r="D220" s="1" t="s">
        <v>241</v>
      </c>
      <c r="E220" s="23">
        <f>'Plan and Rates'!K15</f>
        <v>6</v>
      </c>
      <c r="F220" s="22" t="s">
        <v>232</v>
      </c>
      <c r="G220" s="9">
        <v>700</v>
      </c>
      <c r="H220" s="28">
        <f>'Plan and Rates'!K20</f>
        <v>0.34</v>
      </c>
      <c r="I220" s="10">
        <f t="shared" si="11"/>
        <v>5628</v>
      </c>
      <c r="J220" s="33" t="s">
        <v>242</v>
      </c>
      <c r="K220" s="1"/>
      <c r="L220" s="1"/>
      <c r="M220" s="1"/>
      <c r="N220" s="1"/>
      <c r="O220" s="1"/>
      <c r="P220" s="1"/>
    </row>
    <row r="221" spans="1:16" ht="22" customHeight="1">
      <c r="A221" s="1"/>
      <c r="B221" s="1"/>
      <c r="C221" s="1" t="s">
        <v>243</v>
      </c>
      <c r="D221" s="1" t="s">
        <v>244</v>
      </c>
      <c r="E221" s="21">
        <v>0</v>
      </c>
      <c r="F221" s="22" t="s">
        <v>232</v>
      </c>
      <c r="G221" s="9">
        <v>1250</v>
      </c>
      <c r="H221" s="28">
        <f>'Plan and Rates'!K20</f>
        <v>0.34</v>
      </c>
      <c r="I221" s="10">
        <f t="shared" si="11"/>
        <v>0</v>
      </c>
      <c r="J221" s="33" t="s">
        <v>387</v>
      </c>
      <c r="K221" s="1"/>
      <c r="L221" s="1"/>
      <c r="M221" s="1"/>
      <c r="N221" s="1"/>
      <c r="O221" s="1"/>
      <c r="P221" s="1"/>
    </row>
    <row r="222" spans="1:16" ht="22" customHeight="1">
      <c r="A222" s="1"/>
      <c r="B222" s="1"/>
      <c r="C222" s="1" t="s">
        <v>246</v>
      </c>
      <c r="D222" s="1" t="s">
        <v>247</v>
      </c>
      <c r="E222" s="21">
        <v>0</v>
      </c>
      <c r="F222" s="22" t="s">
        <v>248</v>
      </c>
      <c r="G222" s="9">
        <v>2000</v>
      </c>
      <c r="H222" s="11">
        <v>0</v>
      </c>
      <c r="I222" s="10">
        <f t="shared" si="11"/>
        <v>0</v>
      </c>
      <c r="J222" s="33" t="s">
        <v>249</v>
      </c>
      <c r="K222" s="1"/>
      <c r="L222" s="1"/>
      <c r="M222" s="1"/>
      <c r="N222" s="1"/>
      <c r="O222" s="1"/>
      <c r="P222" s="1"/>
    </row>
    <row r="223" spans="1:16" ht="22" customHeight="1">
      <c r="A223" s="1"/>
      <c r="B223" s="1"/>
      <c r="C223" s="1" t="s">
        <v>250</v>
      </c>
      <c r="D223" s="1" t="s">
        <v>251</v>
      </c>
      <c r="E223" s="21">
        <v>4</v>
      </c>
      <c r="F223" s="22" t="s">
        <v>232</v>
      </c>
      <c r="G223" s="9">
        <v>1200</v>
      </c>
      <c r="H223" s="28">
        <f>'Plan and Rates'!K20</f>
        <v>0.34</v>
      </c>
      <c r="I223" s="10">
        <f t="shared" si="11"/>
        <v>6432</v>
      </c>
      <c r="J223" s="33" t="s">
        <v>252</v>
      </c>
      <c r="K223" s="1"/>
      <c r="L223" s="1"/>
      <c r="M223" s="1"/>
      <c r="N223" s="1"/>
      <c r="O223" s="1"/>
      <c r="P223" s="1"/>
    </row>
    <row r="224" spans="1:16" ht="22" customHeight="1">
      <c r="A224" s="1"/>
      <c r="B224" s="1"/>
      <c r="C224" s="1" t="s">
        <v>253</v>
      </c>
      <c r="D224" s="1" t="s">
        <v>254</v>
      </c>
      <c r="E224" s="21">
        <v>1</v>
      </c>
      <c r="F224" s="22" t="s">
        <v>255</v>
      </c>
      <c r="G224" s="9">
        <v>3500</v>
      </c>
      <c r="H224" s="28">
        <f>'Plan and Rates'!K20</f>
        <v>0.34</v>
      </c>
      <c r="I224" s="10">
        <f t="shared" si="11"/>
        <v>4690</v>
      </c>
      <c r="J224" s="33" t="s">
        <v>256</v>
      </c>
      <c r="K224" s="1"/>
      <c r="L224" s="1"/>
      <c r="M224" s="1"/>
      <c r="N224" s="1"/>
      <c r="O224" s="1"/>
      <c r="P224" s="1"/>
    </row>
    <row r="225" spans="1:16" ht="25" customHeight="1">
      <c r="A225" s="1"/>
      <c r="B225" s="1"/>
      <c r="C225" s="4" t="s">
        <v>257</v>
      </c>
      <c r="D225" s="4"/>
      <c r="E225" s="20"/>
      <c r="F225" s="20"/>
      <c r="G225" s="25"/>
      <c r="H225" s="27"/>
      <c r="I225" s="25"/>
      <c r="J225" s="31"/>
      <c r="K225" s="1"/>
      <c r="L225" s="1"/>
      <c r="M225" s="1"/>
      <c r="N225" s="1"/>
      <c r="O225" s="1"/>
      <c r="P225" s="1"/>
    </row>
    <row r="226" spans="1:16" ht="22" customHeight="1">
      <c r="A226" s="1"/>
      <c r="B226" s="1"/>
      <c r="C226" s="1" t="s">
        <v>258</v>
      </c>
      <c r="D226" s="1" t="s">
        <v>259</v>
      </c>
      <c r="E226" s="23">
        <f>'Plan and Rates'!K7</f>
        <v>20</v>
      </c>
      <c r="F226" s="22" t="s">
        <v>232</v>
      </c>
      <c r="G226" s="9">
        <v>1800</v>
      </c>
      <c r="H226" s="28">
        <f>'Plan and Rates'!K21</f>
        <v>7.0000000000000007E-2</v>
      </c>
      <c r="I226" s="10">
        <f t="shared" ref="I226:I236" si="12">ROUND(E226*G226*(1+H226),0)</f>
        <v>38520</v>
      </c>
      <c r="J226" s="33" t="s">
        <v>260</v>
      </c>
      <c r="K226" s="1"/>
      <c r="L226" s="1"/>
      <c r="M226" s="1"/>
      <c r="N226" s="1"/>
      <c r="O226" s="1"/>
      <c r="P226" s="1"/>
    </row>
    <row r="227" spans="1:16" ht="22" customHeight="1">
      <c r="A227" s="1"/>
      <c r="B227" s="1"/>
      <c r="C227" s="1" t="s">
        <v>261</v>
      </c>
      <c r="D227" s="1" t="s">
        <v>262</v>
      </c>
      <c r="E227" s="23">
        <f>'Plan and Rates'!K7</f>
        <v>20</v>
      </c>
      <c r="F227" s="22" t="s">
        <v>232</v>
      </c>
      <c r="G227" s="9">
        <v>1600</v>
      </c>
      <c r="H227" s="28">
        <f>'Plan and Rates'!K21</f>
        <v>7.0000000000000007E-2</v>
      </c>
      <c r="I227" s="10">
        <f t="shared" si="12"/>
        <v>34240</v>
      </c>
      <c r="J227" s="33" t="s">
        <v>263</v>
      </c>
      <c r="K227" s="1"/>
      <c r="L227" s="1"/>
      <c r="M227" s="1"/>
      <c r="N227" s="1"/>
      <c r="O227" s="1"/>
      <c r="P227" s="1"/>
    </row>
    <row r="228" spans="1:16" ht="22" customHeight="1">
      <c r="A228" s="1"/>
      <c r="B228" s="1"/>
      <c r="C228" s="1" t="s">
        <v>264</v>
      </c>
      <c r="D228" s="1" t="s">
        <v>265</v>
      </c>
      <c r="E228" s="23">
        <f>'Plan and Rates'!K7</f>
        <v>20</v>
      </c>
      <c r="F228" s="22" t="s">
        <v>232</v>
      </c>
      <c r="G228" s="9">
        <v>500</v>
      </c>
      <c r="H228" s="28">
        <f>'Plan and Rates'!K21</f>
        <v>7.0000000000000007E-2</v>
      </c>
      <c r="I228" s="10">
        <f t="shared" si="12"/>
        <v>10700</v>
      </c>
      <c r="J228" s="33" t="s">
        <v>266</v>
      </c>
      <c r="K228" s="1"/>
      <c r="L228" s="1"/>
      <c r="M228" s="1"/>
      <c r="N228" s="1"/>
      <c r="O228" s="1"/>
      <c r="P228" s="1"/>
    </row>
    <row r="229" spans="1:16" ht="22" customHeight="1">
      <c r="A229" s="1"/>
      <c r="B229" s="1"/>
      <c r="C229" s="1" t="s">
        <v>267</v>
      </c>
      <c r="D229" s="1" t="s">
        <v>268</v>
      </c>
      <c r="E229" s="21">
        <v>1</v>
      </c>
      <c r="F229" s="22" t="s">
        <v>148</v>
      </c>
      <c r="G229" s="9">
        <v>6500</v>
      </c>
      <c r="H229" s="28">
        <f>'Plan and Rates'!K21</f>
        <v>7.0000000000000007E-2</v>
      </c>
      <c r="I229" s="10">
        <f t="shared" si="12"/>
        <v>6955</v>
      </c>
      <c r="J229" s="33" t="s">
        <v>269</v>
      </c>
      <c r="K229" s="1"/>
      <c r="L229" s="1"/>
      <c r="M229" s="1"/>
      <c r="N229" s="1"/>
      <c r="O229" s="1"/>
      <c r="P229" s="1"/>
    </row>
    <row r="230" spans="1:16" ht="22" customHeight="1">
      <c r="A230" s="1"/>
      <c r="B230" s="1"/>
      <c r="C230" s="1" t="s">
        <v>270</v>
      </c>
      <c r="D230" s="1" t="s">
        <v>271</v>
      </c>
      <c r="E230" s="23">
        <f>'Plan and Rates'!K27</f>
        <v>32</v>
      </c>
      <c r="F230" s="22" t="s">
        <v>272</v>
      </c>
      <c r="G230" s="9">
        <v>1500</v>
      </c>
      <c r="H230" s="28">
        <f>'Plan and Rates'!K21</f>
        <v>7.0000000000000007E-2</v>
      </c>
      <c r="I230" s="10">
        <f t="shared" si="12"/>
        <v>51360</v>
      </c>
      <c r="J230" s="33" t="s">
        <v>273</v>
      </c>
      <c r="K230" s="1"/>
      <c r="L230" s="1"/>
      <c r="M230" s="1"/>
      <c r="N230" s="1"/>
      <c r="O230" s="1"/>
      <c r="P230" s="1"/>
    </row>
    <row r="231" spans="1:16" ht="22" customHeight="1">
      <c r="A231" s="1"/>
      <c r="B231" s="1"/>
      <c r="C231" s="1" t="s">
        <v>274</v>
      </c>
      <c r="D231" s="1" t="s">
        <v>275</v>
      </c>
      <c r="E231" s="21">
        <v>1</v>
      </c>
      <c r="F231" s="22" t="s">
        <v>148</v>
      </c>
      <c r="G231" s="9">
        <v>18000</v>
      </c>
      <c r="H231" s="11">
        <v>0</v>
      </c>
      <c r="I231" s="10">
        <f t="shared" si="12"/>
        <v>18000</v>
      </c>
      <c r="J231" s="33" t="s">
        <v>276</v>
      </c>
      <c r="K231" s="1"/>
      <c r="L231" s="1"/>
      <c r="M231" s="1"/>
      <c r="N231" s="1"/>
      <c r="O231" s="1"/>
      <c r="P231" s="1"/>
    </row>
    <row r="232" spans="1:16" ht="32" customHeight="1">
      <c r="A232" s="1"/>
      <c r="B232" s="1"/>
      <c r="C232" s="1" t="s">
        <v>277</v>
      </c>
      <c r="D232" s="1" t="s">
        <v>278</v>
      </c>
      <c r="E232" s="21">
        <v>1</v>
      </c>
      <c r="F232" s="22" t="s">
        <v>148</v>
      </c>
      <c r="G232" s="26">
        <f>'Plan and Rates'!G45*'Plan and Rates'!G48</f>
        <v>73250</v>
      </c>
      <c r="H232" s="11">
        <v>0</v>
      </c>
      <c r="I232" s="10">
        <f t="shared" si="12"/>
        <v>73250</v>
      </c>
      <c r="J232" s="33" t="s">
        <v>279</v>
      </c>
      <c r="K232" s="1"/>
      <c r="L232" s="1"/>
      <c r="M232" s="1"/>
      <c r="N232" s="1"/>
      <c r="O232" s="1"/>
      <c r="P232" s="1"/>
    </row>
    <row r="233" spans="1:16" ht="32" customHeight="1">
      <c r="A233" s="1"/>
      <c r="B233" s="1"/>
      <c r="C233" s="1" t="s">
        <v>280</v>
      </c>
      <c r="D233" s="1" t="s">
        <v>281</v>
      </c>
      <c r="E233" s="21">
        <v>1</v>
      </c>
      <c r="F233" s="22" t="s">
        <v>148</v>
      </c>
      <c r="G233" s="9">
        <v>65000</v>
      </c>
      <c r="H233" s="28">
        <f>'Plan and Rates'!K21</f>
        <v>7.0000000000000007E-2</v>
      </c>
      <c r="I233" s="10">
        <f t="shared" si="12"/>
        <v>69550</v>
      </c>
      <c r="J233" s="33" t="s">
        <v>282</v>
      </c>
      <c r="K233" s="1"/>
      <c r="L233" s="1"/>
      <c r="M233" s="1"/>
      <c r="N233" s="1"/>
      <c r="O233" s="1"/>
      <c r="P233" s="1"/>
    </row>
    <row r="234" spans="1:16" ht="22" customHeight="1">
      <c r="A234" s="1"/>
      <c r="B234" s="1"/>
      <c r="C234" s="1" t="s">
        <v>283</v>
      </c>
      <c r="D234" s="1" t="s">
        <v>284</v>
      </c>
      <c r="E234" s="21">
        <v>1</v>
      </c>
      <c r="F234" s="22" t="s">
        <v>148</v>
      </c>
      <c r="G234" s="26">
        <f>SUMIFS(Props!N7:N59,Props!C7:C59,2)</f>
        <v>46300</v>
      </c>
      <c r="H234" s="28">
        <f>'Plan and Rates'!K21</f>
        <v>7.0000000000000007E-2</v>
      </c>
      <c r="I234" s="10">
        <f t="shared" si="12"/>
        <v>49541</v>
      </c>
      <c r="J234" s="33" t="s">
        <v>285</v>
      </c>
      <c r="K234" s="1"/>
      <c r="L234" s="1"/>
      <c r="M234" s="1"/>
      <c r="N234" s="1"/>
      <c r="O234" s="1"/>
      <c r="P234" s="1"/>
    </row>
    <row r="235" spans="1:16" ht="32" customHeight="1">
      <c r="A235" s="1"/>
      <c r="B235" s="1"/>
      <c r="C235" s="1" t="s">
        <v>286</v>
      </c>
      <c r="D235" s="1" t="s">
        <v>287</v>
      </c>
      <c r="E235" s="23">
        <f>'Plan and Rates'!K34</f>
        <v>170</v>
      </c>
      <c r="F235" s="22" t="s">
        <v>288</v>
      </c>
      <c r="G235" s="9">
        <v>240</v>
      </c>
      <c r="H235" s="28">
        <f>'Plan and Rates'!K21</f>
        <v>7.0000000000000007E-2</v>
      </c>
      <c r="I235" s="10">
        <f t="shared" si="12"/>
        <v>43656</v>
      </c>
      <c r="J235" s="33" t="s">
        <v>289</v>
      </c>
      <c r="K235" s="1"/>
      <c r="L235" s="1"/>
      <c r="M235" s="1"/>
      <c r="N235" s="1"/>
      <c r="O235" s="1"/>
      <c r="P235" s="1"/>
    </row>
    <row r="236" spans="1:16" ht="22" customHeight="1">
      <c r="A236" s="1"/>
      <c r="B236" s="1"/>
      <c r="C236" s="1" t="s">
        <v>290</v>
      </c>
      <c r="D236" s="1" t="s">
        <v>291</v>
      </c>
      <c r="E236" s="21">
        <v>1</v>
      </c>
      <c r="F236" s="22" t="s">
        <v>148</v>
      </c>
      <c r="G236" s="9">
        <v>14000</v>
      </c>
      <c r="H236" s="28">
        <f>'Plan and Rates'!K21</f>
        <v>7.0000000000000007E-2</v>
      </c>
      <c r="I236" s="10">
        <f t="shared" si="12"/>
        <v>14980</v>
      </c>
      <c r="J236" s="33" t="s">
        <v>292</v>
      </c>
      <c r="K236" s="1"/>
      <c r="L236" s="1"/>
      <c r="M236" s="1"/>
      <c r="N236" s="1"/>
      <c r="O236" s="1"/>
      <c r="P236" s="1"/>
    </row>
    <row r="237" spans="1:16" ht="25" customHeight="1">
      <c r="A237" s="1"/>
      <c r="B237" s="1"/>
      <c r="C237" s="4" t="s">
        <v>293</v>
      </c>
      <c r="D237" s="4"/>
      <c r="E237" s="20"/>
      <c r="F237" s="20"/>
      <c r="G237" s="25"/>
      <c r="H237" s="27"/>
      <c r="I237" s="25"/>
      <c r="J237" s="31"/>
      <c r="K237" s="1"/>
      <c r="L237" s="1"/>
      <c r="M237" s="1"/>
      <c r="N237" s="1"/>
      <c r="O237" s="1"/>
      <c r="P237" s="1"/>
    </row>
    <row r="238" spans="1:16" ht="22" customHeight="1">
      <c r="A238" s="1"/>
      <c r="B238" s="1"/>
      <c r="C238" s="1" t="s">
        <v>294</v>
      </c>
      <c r="D238" s="1" t="s">
        <v>295</v>
      </c>
      <c r="E238" s="23">
        <f>'Plan and Rates'!K28</f>
        <v>32</v>
      </c>
      <c r="F238" s="22" t="s">
        <v>296</v>
      </c>
      <c r="G238" s="9">
        <v>1000</v>
      </c>
      <c r="H238" s="28">
        <f>'Plan and Rates'!K21</f>
        <v>7.0000000000000007E-2</v>
      </c>
      <c r="I238" s="10">
        <f t="shared" ref="I238:I246" si="13">ROUND(E238*G238*(1+H238),0)</f>
        <v>34240</v>
      </c>
      <c r="J238" s="33" t="s">
        <v>297</v>
      </c>
      <c r="K238" s="1"/>
      <c r="L238" s="1"/>
      <c r="M238" s="1"/>
      <c r="N238" s="1"/>
      <c r="O238" s="1"/>
      <c r="P238" s="1"/>
    </row>
    <row r="239" spans="1:16" ht="22" customHeight="1">
      <c r="A239" s="1"/>
      <c r="B239" s="1"/>
      <c r="C239" s="1" t="s">
        <v>298</v>
      </c>
      <c r="D239" s="1" t="s">
        <v>299</v>
      </c>
      <c r="E239" s="23">
        <f>'Plan and Rates'!K7</f>
        <v>20</v>
      </c>
      <c r="F239" s="22" t="s">
        <v>232</v>
      </c>
      <c r="G239" s="9">
        <v>1200</v>
      </c>
      <c r="H239" s="28">
        <f>'Plan and Rates'!K21</f>
        <v>7.0000000000000007E-2</v>
      </c>
      <c r="I239" s="10">
        <f t="shared" si="13"/>
        <v>25680</v>
      </c>
      <c r="J239" s="33" t="s">
        <v>300</v>
      </c>
      <c r="K239" s="1"/>
      <c r="L239" s="1"/>
      <c r="M239" s="1"/>
      <c r="N239" s="1"/>
      <c r="O239" s="1"/>
      <c r="P239" s="1"/>
    </row>
    <row r="240" spans="1:16" ht="22" customHeight="1">
      <c r="A240" s="1"/>
      <c r="B240" s="1"/>
      <c r="C240" s="1" t="s">
        <v>301</v>
      </c>
      <c r="D240" s="1" t="s">
        <v>302</v>
      </c>
      <c r="E240" s="23">
        <f>'Plan and Rates'!K29</f>
        <v>140</v>
      </c>
      <c r="F240" s="22" t="s">
        <v>303</v>
      </c>
      <c r="G240" s="9">
        <v>200</v>
      </c>
      <c r="H240" s="28">
        <f>'Plan and Rates'!K21</f>
        <v>7.0000000000000007E-2</v>
      </c>
      <c r="I240" s="10">
        <f t="shared" si="13"/>
        <v>29960</v>
      </c>
      <c r="J240" s="33" t="s">
        <v>304</v>
      </c>
      <c r="K240" s="1"/>
      <c r="L240" s="1"/>
      <c r="M240" s="1"/>
      <c r="N240" s="1"/>
      <c r="O240" s="1"/>
      <c r="P240" s="1"/>
    </row>
    <row r="241" spans="1:16" ht="22" customHeight="1">
      <c r="A241" s="1"/>
      <c r="B241" s="1"/>
      <c r="C241" s="1" t="s">
        <v>305</v>
      </c>
      <c r="D241" s="1" t="s">
        <v>306</v>
      </c>
      <c r="E241" s="21">
        <v>1</v>
      </c>
      <c r="F241" s="22" t="s">
        <v>148</v>
      </c>
      <c r="G241" s="9">
        <v>16000</v>
      </c>
      <c r="H241" s="11">
        <v>0</v>
      </c>
      <c r="I241" s="10">
        <f t="shared" si="13"/>
        <v>16000</v>
      </c>
      <c r="J241" s="33" t="s">
        <v>307</v>
      </c>
      <c r="K241" s="1"/>
      <c r="L241" s="1"/>
      <c r="M241" s="1"/>
      <c r="N241" s="1"/>
      <c r="O241" s="1"/>
      <c r="P241" s="1"/>
    </row>
    <row r="242" spans="1:16" ht="22" customHeight="1">
      <c r="A242" s="1"/>
      <c r="B242" s="1"/>
      <c r="C242" s="1" t="s">
        <v>308</v>
      </c>
      <c r="D242" s="1" t="s">
        <v>309</v>
      </c>
      <c r="E242" s="23">
        <f>'Plan and Rates'!K7*(38+1+'Plan and Rates'!K35)+'Plan and Rates'!K10+'Plan and Rates'!K12+'Plan and Rates'!K13+'Plan and Rates'!K14*2+'Plan and Rates'!K15+0</f>
        <v>1445</v>
      </c>
      <c r="F242" s="22" t="s">
        <v>165</v>
      </c>
      <c r="G242" s="9">
        <v>55</v>
      </c>
      <c r="H242" s="28">
        <f>'Plan and Rates'!K21</f>
        <v>7.0000000000000007E-2</v>
      </c>
      <c r="I242" s="10">
        <f t="shared" si="13"/>
        <v>85038</v>
      </c>
      <c r="J242" s="33" t="s">
        <v>310</v>
      </c>
      <c r="K242" s="1"/>
      <c r="L242" s="1"/>
      <c r="M242" s="1"/>
      <c r="N242" s="1"/>
      <c r="O242" s="1"/>
      <c r="P242" s="1"/>
    </row>
    <row r="243" spans="1:16" ht="22" customHeight="1">
      <c r="A243" s="1"/>
      <c r="B243" s="1"/>
      <c r="C243" s="1" t="s">
        <v>311</v>
      </c>
      <c r="D243" s="1" t="s">
        <v>312</v>
      </c>
      <c r="E243" s="23">
        <f>('Plan and Rates'!K8+'Plan and Rates'!K9)*16</f>
        <v>272</v>
      </c>
      <c r="F243" s="22" t="s">
        <v>165</v>
      </c>
      <c r="G243" s="9">
        <v>42</v>
      </c>
      <c r="H243" s="28">
        <f>'Plan and Rates'!K21</f>
        <v>7.0000000000000007E-2</v>
      </c>
      <c r="I243" s="10">
        <f t="shared" si="13"/>
        <v>12224</v>
      </c>
      <c r="J243" s="33" t="s">
        <v>313</v>
      </c>
      <c r="K243" s="1"/>
      <c r="L243" s="1"/>
      <c r="M243" s="1"/>
      <c r="N243" s="1"/>
      <c r="O243" s="1"/>
      <c r="P243" s="1"/>
    </row>
    <row r="244" spans="1:16" ht="22" customHeight="1">
      <c r="A244" s="1"/>
      <c r="B244" s="1"/>
      <c r="C244" s="1" t="s">
        <v>314</v>
      </c>
      <c r="D244" s="1" t="s">
        <v>315</v>
      </c>
      <c r="E244" s="35">
        <f>'Plan and Rates'!K29*0.35</f>
        <v>49</v>
      </c>
      <c r="F244" s="22" t="s">
        <v>176</v>
      </c>
      <c r="G244" s="9">
        <v>75</v>
      </c>
      <c r="H244" s="11">
        <v>0</v>
      </c>
      <c r="I244" s="10">
        <f t="shared" si="13"/>
        <v>3675</v>
      </c>
      <c r="J244" s="33" t="s">
        <v>316</v>
      </c>
      <c r="K244" s="1"/>
      <c r="L244" s="1"/>
      <c r="M244" s="1"/>
      <c r="N244" s="1"/>
      <c r="O244" s="1"/>
      <c r="P244" s="1"/>
    </row>
    <row r="245" spans="1:16" ht="32" customHeight="1">
      <c r="A245" s="1"/>
      <c r="B245" s="1"/>
      <c r="C245" s="1" t="s">
        <v>317</v>
      </c>
      <c r="D245" s="1" t="s">
        <v>388</v>
      </c>
      <c r="E245" s="21">
        <v>1</v>
      </c>
      <c r="F245" s="22" t="s">
        <v>319</v>
      </c>
      <c r="G245" s="9">
        <v>70000</v>
      </c>
      <c r="H245" s="11">
        <v>0</v>
      </c>
      <c r="I245" s="10">
        <f t="shared" si="13"/>
        <v>70000</v>
      </c>
      <c r="J245" s="33" t="s">
        <v>389</v>
      </c>
      <c r="K245" s="1"/>
      <c r="L245" s="1"/>
      <c r="M245" s="1"/>
      <c r="N245" s="1"/>
      <c r="O245" s="1"/>
      <c r="P245" s="1"/>
    </row>
    <row r="246" spans="1:16" ht="22" customHeight="1">
      <c r="A246" s="1"/>
      <c r="B246" s="1"/>
      <c r="C246" s="1" t="s">
        <v>321</v>
      </c>
      <c r="D246" s="1" t="s">
        <v>322</v>
      </c>
      <c r="E246" s="21">
        <v>2</v>
      </c>
      <c r="F246" s="22" t="s">
        <v>323</v>
      </c>
      <c r="G246" s="9">
        <v>12000</v>
      </c>
      <c r="H246" s="11">
        <v>0</v>
      </c>
      <c r="I246" s="10">
        <f t="shared" si="13"/>
        <v>24000</v>
      </c>
      <c r="J246" s="33" t="s">
        <v>324</v>
      </c>
      <c r="K246" s="1"/>
      <c r="L246" s="1"/>
      <c r="M246" s="1"/>
      <c r="N246" s="1"/>
      <c r="O246" s="1"/>
      <c r="P246" s="1"/>
    </row>
    <row r="247" spans="1:16" ht="25" customHeight="1">
      <c r="A247" s="1"/>
      <c r="B247" s="1"/>
      <c r="C247" s="4" t="s">
        <v>325</v>
      </c>
      <c r="D247" s="4"/>
      <c r="E247" s="20"/>
      <c r="F247" s="20"/>
      <c r="G247" s="25"/>
      <c r="H247" s="27"/>
      <c r="I247" s="25"/>
      <c r="J247" s="31"/>
      <c r="K247" s="1"/>
      <c r="L247" s="1"/>
      <c r="M247" s="1"/>
      <c r="N247" s="1"/>
      <c r="O247" s="1"/>
      <c r="P247" s="1"/>
    </row>
    <row r="248" spans="1:16" ht="22" customHeight="1">
      <c r="A248" s="1"/>
      <c r="B248" s="1"/>
      <c r="C248" s="1" t="s">
        <v>326</v>
      </c>
      <c r="D248" s="1" t="s">
        <v>327</v>
      </c>
      <c r="E248" s="21">
        <v>50</v>
      </c>
      <c r="F248" s="22" t="s">
        <v>232</v>
      </c>
      <c r="G248" s="9">
        <v>650</v>
      </c>
      <c r="H248" s="28">
        <f>'Plan and Rates'!K20</f>
        <v>0.34</v>
      </c>
      <c r="I248" s="10">
        <f t="shared" ref="I248:I259" si="14">ROUND(E248*G248*(1+H248),0)</f>
        <v>43550</v>
      </c>
      <c r="J248" s="33" t="s">
        <v>328</v>
      </c>
      <c r="K248" s="1"/>
      <c r="L248" s="1"/>
      <c r="M248" s="1"/>
      <c r="N248" s="1"/>
      <c r="O248" s="1"/>
      <c r="P248" s="1"/>
    </row>
    <row r="249" spans="1:16" ht="22" customHeight="1">
      <c r="A249" s="1"/>
      <c r="B249" s="1"/>
      <c r="C249" s="1" t="s">
        <v>329</v>
      </c>
      <c r="D249" s="1" t="s">
        <v>330</v>
      </c>
      <c r="E249" s="21">
        <v>25</v>
      </c>
      <c r="F249" s="22" t="s">
        <v>232</v>
      </c>
      <c r="G249" s="9">
        <v>450</v>
      </c>
      <c r="H249" s="28">
        <f>'Plan and Rates'!K20</f>
        <v>0.34</v>
      </c>
      <c r="I249" s="10">
        <f t="shared" si="14"/>
        <v>15075</v>
      </c>
      <c r="J249" s="33" t="s">
        <v>331</v>
      </c>
      <c r="K249" s="1"/>
      <c r="L249" s="1"/>
      <c r="M249" s="1"/>
      <c r="N249" s="1"/>
      <c r="O249" s="1"/>
      <c r="P249" s="1"/>
    </row>
    <row r="250" spans="1:16" ht="22" customHeight="1">
      <c r="A250" s="1"/>
      <c r="B250" s="1"/>
      <c r="C250" s="1" t="s">
        <v>332</v>
      </c>
      <c r="D250" s="1" t="s">
        <v>333</v>
      </c>
      <c r="E250" s="21">
        <v>1</v>
      </c>
      <c r="F250" s="22" t="s">
        <v>148</v>
      </c>
      <c r="G250" s="9">
        <v>28000</v>
      </c>
      <c r="H250" s="11">
        <v>0</v>
      </c>
      <c r="I250" s="10">
        <f t="shared" si="14"/>
        <v>28000</v>
      </c>
      <c r="J250" s="33" t="s">
        <v>334</v>
      </c>
      <c r="K250" s="1"/>
      <c r="L250" s="1"/>
      <c r="M250" s="1"/>
      <c r="N250" s="1"/>
      <c r="O250" s="1"/>
      <c r="P250" s="1"/>
    </row>
    <row r="251" spans="1:16" ht="22" customHeight="1">
      <c r="A251" s="1"/>
      <c r="B251" s="1"/>
      <c r="C251" s="1" t="s">
        <v>335</v>
      </c>
      <c r="D251" s="1" t="s">
        <v>336</v>
      </c>
      <c r="E251" s="21">
        <v>1</v>
      </c>
      <c r="F251" s="22" t="s">
        <v>148</v>
      </c>
      <c r="G251" s="9">
        <v>8000</v>
      </c>
      <c r="H251" s="11">
        <v>0</v>
      </c>
      <c r="I251" s="10">
        <f t="shared" si="14"/>
        <v>8000</v>
      </c>
      <c r="J251" s="33" t="s">
        <v>337</v>
      </c>
      <c r="K251" s="1"/>
      <c r="L251" s="1"/>
      <c r="M251" s="1"/>
      <c r="N251" s="1"/>
      <c r="O251" s="1"/>
      <c r="P251" s="1"/>
    </row>
    <row r="252" spans="1:16" ht="22" customHeight="1">
      <c r="A252" s="1"/>
      <c r="B252" s="1"/>
      <c r="C252" s="1" t="s">
        <v>338</v>
      </c>
      <c r="D252" s="1" t="s">
        <v>339</v>
      </c>
      <c r="E252" s="21">
        <v>1</v>
      </c>
      <c r="F252" s="22" t="s">
        <v>148</v>
      </c>
      <c r="G252" s="9">
        <v>25000</v>
      </c>
      <c r="H252" s="11">
        <v>0</v>
      </c>
      <c r="I252" s="10">
        <f t="shared" si="14"/>
        <v>25000</v>
      </c>
      <c r="J252" s="33" t="s">
        <v>340</v>
      </c>
      <c r="K252" s="1"/>
      <c r="L252" s="1"/>
      <c r="M252" s="1"/>
      <c r="N252" s="1"/>
      <c r="O252" s="1"/>
      <c r="P252" s="1"/>
    </row>
    <row r="253" spans="1:16" ht="22" customHeight="1">
      <c r="A253" s="1"/>
      <c r="B253" s="1"/>
      <c r="C253" s="1" t="s">
        <v>341</v>
      </c>
      <c r="D253" s="1" t="s">
        <v>342</v>
      </c>
      <c r="E253" s="21">
        <v>1</v>
      </c>
      <c r="F253" s="22" t="s">
        <v>148</v>
      </c>
      <c r="G253" s="9">
        <v>18000</v>
      </c>
      <c r="H253" s="11">
        <v>0</v>
      </c>
      <c r="I253" s="10">
        <f t="shared" si="14"/>
        <v>18000</v>
      </c>
      <c r="J253" s="33" t="s">
        <v>343</v>
      </c>
      <c r="K253" s="1"/>
      <c r="L253" s="1"/>
      <c r="M253" s="1"/>
      <c r="N253" s="1"/>
      <c r="O253" s="1"/>
      <c r="P253" s="1"/>
    </row>
    <row r="254" spans="1:16" ht="22" customHeight="1">
      <c r="A254" s="1"/>
      <c r="B254" s="1"/>
      <c r="C254" s="1" t="s">
        <v>344</v>
      </c>
      <c r="D254" s="1" t="s">
        <v>345</v>
      </c>
      <c r="E254" s="23">
        <f>'Plan and Rates'!K32</f>
        <v>40</v>
      </c>
      <c r="F254" s="22" t="s">
        <v>346</v>
      </c>
      <c r="G254" s="26">
        <f>'Plan and Rates'!K33</f>
        <v>1600</v>
      </c>
      <c r="H254" s="11">
        <v>0</v>
      </c>
      <c r="I254" s="10">
        <f t="shared" si="14"/>
        <v>64000</v>
      </c>
      <c r="J254" s="33" t="s">
        <v>347</v>
      </c>
      <c r="K254" s="1"/>
      <c r="L254" s="1"/>
      <c r="M254" s="1"/>
      <c r="N254" s="1"/>
      <c r="O254" s="1"/>
      <c r="P254" s="1"/>
    </row>
    <row r="255" spans="1:16" ht="32" customHeight="1">
      <c r="A255" s="1"/>
      <c r="B255" s="1"/>
      <c r="C255" s="1" t="s">
        <v>348</v>
      </c>
      <c r="D255" s="1" t="s">
        <v>349</v>
      </c>
      <c r="E255" s="23">
        <f>'Plan and Rates'!K30</f>
        <v>120</v>
      </c>
      <c r="F255" s="22" t="s">
        <v>350</v>
      </c>
      <c r="G255" s="26">
        <f>'Plan and Rates'!K31</f>
        <v>200</v>
      </c>
      <c r="H255" s="11">
        <v>0</v>
      </c>
      <c r="I255" s="10">
        <f t="shared" si="14"/>
        <v>24000</v>
      </c>
      <c r="J255" s="33" t="s">
        <v>351</v>
      </c>
      <c r="K255" s="1"/>
      <c r="L255" s="1"/>
      <c r="M255" s="1"/>
      <c r="N255" s="1"/>
      <c r="O255" s="1"/>
      <c r="P255" s="1"/>
    </row>
    <row r="256" spans="1:16" ht="32" customHeight="1">
      <c r="A256" s="1"/>
      <c r="B256" s="1"/>
      <c r="C256" s="1" t="s">
        <v>352</v>
      </c>
      <c r="D256" s="1" t="s">
        <v>353</v>
      </c>
      <c r="E256" s="21">
        <v>1</v>
      </c>
      <c r="F256" s="22" t="s">
        <v>148</v>
      </c>
      <c r="G256" s="9">
        <v>14000</v>
      </c>
      <c r="H256" s="11">
        <v>0</v>
      </c>
      <c r="I256" s="10">
        <f t="shared" si="14"/>
        <v>14000</v>
      </c>
      <c r="J256" s="33" t="s">
        <v>354</v>
      </c>
      <c r="K256" s="1"/>
      <c r="L256" s="1"/>
      <c r="M256" s="1"/>
      <c r="N256" s="1"/>
      <c r="O256" s="1"/>
      <c r="P256" s="1"/>
    </row>
    <row r="257" spans="1:16" ht="22" customHeight="1">
      <c r="A257" s="1"/>
      <c r="B257" s="1"/>
      <c r="C257" s="1" t="s">
        <v>355</v>
      </c>
      <c r="D257" s="1" t="s">
        <v>356</v>
      </c>
      <c r="E257" s="21">
        <v>1</v>
      </c>
      <c r="F257" s="22" t="s">
        <v>148</v>
      </c>
      <c r="G257" s="9">
        <v>10000</v>
      </c>
      <c r="H257" s="11">
        <v>0</v>
      </c>
      <c r="I257" s="10">
        <f t="shared" si="14"/>
        <v>10000</v>
      </c>
      <c r="J257" s="33" t="s">
        <v>357</v>
      </c>
      <c r="K257" s="1"/>
      <c r="L257" s="1"/>
      <c r="M257" s="1"/>
      <c r="N257" s="1"/>
      <c r="O257" s="1"/>
      <c r="P257" s="1"/>
    </row>
    <row r="258" spans="1:16" ht="22" customHeight="1">
      <c r="A258" s="1"/>
      <c r="B258" s="1"/>
      <c r="C258" s="1" t="s">
        <v>358</v>
      </c>
      <c r="D258" s="1" t="s">
        <v>359</v>
      </c>
      <c r="E258" s="21">
        <v>1</v>
      </c>
      <c r="F258" s="22" t="s">
        <v>148</v>
      </c>
      <c r="G258" s="9">
        <v>24000</v>
      </c>
      <c r="H258" s="11">
        <v>0</v>
      </c>
      <c r="I258" s="10">
        <f t="shared" si="14"/>
        <v>24000</v>
      </c>
      <c r="J258" s="33" t="s">
        <v>360</v>
      </c>
      <c r="K258" s="1"/>
      <c r="L258" s="1"/>
      <c r="M258" s="1"/>
      <c r="N258" s="1"/>
      <c r="O258" s="1"/>
      <c r="P258" s="1"/>
    </row>
    <row r="259" spans="1:16" ht="22" customHeight="1">
      <c r="A259" s="1"/>
      <c r="B259" s="1"/>
      <c r="C259" s="1" t="s">
        <v>361</v>
      </c>
      <c r="D259" s="1" t="s">
        <v>362</v>
      </c>
      <c r="E259" s="21">
        <v>1</v>
      </c>
      <c r="F259" s="22" t="s">
        <v>148</v>
      </c>
      <c r="G259" s="9">
        <v>8000</v>
      </c>
      <c r="H259" s="11">
        <v>0</v>
      </c>
      <c r="I259" s="10">
        <f t="shared" si="14"/>
        <v>8000</v>
      </c>
      <c r="J259" s="33" t="s">
        <v>363</v>
      </c>
      <c r="K259" s="1"/>
      <c r="L259" s="1"/>
      <c r="M259" s="1"/>
      <c r="N259" s="1"/>
      <c r="O259" s="1"/>
      <c r="P259" s="1"/>
    </row>
    <row r="260" spans="1:16" ht="22" customHeight="1">
      <c r="A260" s="1"/>
      <c r="B260" s="1"/>
      <c r="C260" s="16"/>
      <c r="D260" s="16" t="s">
        <v>364</v>
      </c>
      <c r="E260" s="24"/>
      <c r="F260" s="24"/>
      <c r="G260" s="19"/>
      <c r="H260" s="29"/>
      <c r="I260" s="19">
        <f>I184+I185+I186+I187+I188+I190+I191+I192+I193+I194+I195+I196+I198+I199+I200+I201+I202+I203+I204+I205+I206+I207+I208+I209+I210+I211+I212+I213+I214+I215+I216+I217+I218+I219+I220+I221+I222+I223+I224+I226+I227+I228+I229+I230+I231+I232+I233+I234+I235+I236+I238+I239+I240+I241+I242+I243+I244+I245+I246+I248+I249+I250+I251+I252+I253+I254+I255+I256+I257+I258+I259</f>
        <v>2421623</v>
      </c>
      <c r="J260" s="32"/>
      <c r="K260" s="1"/>
      <c r="L260" s="1"/>
      <c r="M260" s="1"/>
      <c r="N260" s="1"/>
      <c r="O260" s="1"/>
      <c r="P260" s="1"/>
    </row>
    <row r="261" spans="1:16" ht="22" customHeight="1">
      <c r="A261" s="1"/>
      <c r="B261" s="1"/>
      <c r="C261" s="16"/>
      <c r="D261" s="16" t="s">
        <v>62</v>
      </c>
      <c r="E261" s="24"/>
      <c r="F261" s="24"/>
      <c r="G261" s="19"/>
      <c r="H261" s="29"/>
      <c r="I261" s="30">
        <f>ROUND(I260*'Plan and Rates'!K24,0)</f>
        <v>60541</v>
      </c>
      <c r="J261" s="32" t="s">
        <v>365</v>
      </c>
      <c r="K261" s="1"/>
      <c r="L261" s="1"/>
      <c r="M261" s="1"/>
      <c r="N261" s="1"/>
      <c r="O261" s="1"/>
      <c r="P261" s="1"/>
    </row>
    <row r="262" spans="1:16" ht="22" customHeight="1">
      <c r="A262" s="1"/>
      <c r="B262" s="1"/>
      <c r="C262" s="16"/>
      <c r="D262" s="16" t="s">
        <v>366</v>
      </c>
      <c r="E262" s="24"/>
      <c r="F262" s="24"/>
      <c r="G262" s="19"/>
      <c r="H262" s="29"/>
      <c r="I262" s="30">
        <f>ROUND(I260*'Plan and Rates'!K23,0)</f>
        <v>121081</v>
      </c>
      <c r="J262" s="32" t="s">
        <v>367</v>
      </c>
      <c r="K262" s="1"/>
      <c r="L262" s="1"/>
      <c r="M262" s="1"/>
      <c r="N262" s="1"/>
      <c r="O262" s="1"/>
      <c r="P262" s="1"/>
    </row>
    <row r="263" spans="1:16" ht="22" customHeight="1">
      <c r="A263" s="1"/>
      <c r="B263" s="1"/>
      <c r="C263" s="16"/>
      <c r="D263" s="16" t="s">
        <v>63</v>
      </c>
      <c r="E263" s="24"/>
      <c r="F263" s="24"/>
      <c r="G263" s="19"/>
      <c r="H263" s="29"/>
      <c r="I263" s="30">
        <f>ROUND(I260*'Plan and Rates'!K25,0)</f>
        <v>24216</v>
      </c>
      <c r="J263" s="32" t="s">
        <v>368</v>
      </c>
      <c r="K263" s="1"/>
      <c r="L263" s="1"/>
      <c r="M263" s="1"/>
      <c r="N263" s="1"/>
      <c r="O263" s="1"/>
      <c r="P263" s="1"/>
    </row>
    <row r="264" spans="1:16" ht="22" customHeight="1">
      <c r="A264" s="1"/>
      <c r="B264" s="1"/>
      <c r="C264" s="16"/>
      <c r="D264" s="16" t="s">
        <v>60</v>
      </c>
      <c r="E264" s="24"/>
      <c r="F264" s="24"/>
      <c r="G264" s="19"/>
      <c r="H264" s="29"/>
      <c r="I264" s="30">
        <f>ROUND(SUM(I260:I263)*'Plan and Rates'!K22,0)</f>
        <v>394119</v>
      </c>
      <c r="J264" s="32" t="s">
        <v>369</v>
      </c>
      <c r="K264" s="1"/>
      <c r="L264" s="1"/>
      <c r="M264" s="1"/>
      <c r="N264" s="1"/>
      <c r="O264" s="1"/>
      <c r="P264" s="1"/>
    </row>
    <row r="265" spans="1:16" ht="30" customHeight="1">
      <c r="A265" s="1"/>
      <c r="B265" s="1"/>
      <c r="C265" s="4"/>
      <c r="D265" s="4" t="s">
        <v>370</v>
      </c>
      <c r="E265" s="20"/>
      <c r="F265" s="20"/>
      <c r="G265" s="25"/>
      <c r="H265" s="27"/>
      <c r="I265" s="25">
        <f>SUM(I260:I264)</f>
        <v>3021580</v>
      </c>
      <c r="J265" s="31" t="s">
        <v>371</v>
      </c>
      <c r="K265" s="1"/>
      <c r="L265" s="1"/>
      <c r="M265" s="1"/>
      <c r="N265" s="1"/>
      <c r="O265" s="1"/>
      <c r="P265" s="1"/>
    </row>
    <row r="266" spans="1:16" ht="2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2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2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25" customHeight="1">
      <c r="A269" s="1"/>
      <c r="B269" s="1"/>
      <c r="C269" s="4" t="s">
        <v>7</v>
      </c>
      <c r="D269" s="4"/>
      <c r="E269" s="4"/>
      <c r="F269" s="4"/>
      <c r="G269" s="4"/>
      <c r="H269" s="4"/>
      <c r="I269" s="4"/>
      <c r="J269" s="4"/>
      <c r="K269" s="1"/>
      <c r="L269" s="1"/>
      <c r="M269" s="1"/>
      <c r="N269" s="1"/>
      <c r="O269" s="1"/>
      <c r="P269" s="1"/>
    </row>
    <row r="270" spans="1:16" ht="25" customHeight="1">
      <c r="A270" s="1"/>
      <c r="B270" s="1"/>
      <c r="C270" s="4" t="s">
        <v>145</v>
      </c>
      <c r="D270" s="4"/>
      <c r="E270" s="20"/>
      <c r="F270" s="20"/>
      <c r="G270" s="25"/>
      <c r="H270" s="27"/>
      <c r="I270" s="25"/>
      <c r="J270" s="31"/>
      <c r="K270" s="1"/>
      <c r="L270" s="1"/>
      <c r="M270" s="1"/>
      <c r="N270" s="1"/>
      <c r="O270" s="1"/>
      <c r="P270" s="1"/>
    </row>
    <row r="271" spans="1:16" ht="22" customHeight="1">
      <c r="A271" s="1"/>
      <c r="B271" s="1"/>
      <c r="C271" s="1" t="s">
        <v>146</v>
      </c>
      <c r="D271" s="1" t="s">
        <v>147</v>
      </c>
      <c r="E271" s="21">
        <v>1</v>
      </c>
      <c r="F271" s="22" t="s">
        <v>148</v>
      </c>
      <c r="G271" s="9">
        <v>60000</v>
      </c>
      <c r="H271" s="11">
        <v>0</v>
      </c>
      <c r="I271" s="10">
        <f>ROUND(E271*G271*(1+H271),0)</f>
        <v>60000</v>
      </c>
      <c r="J271" s="33" t="s">
        <v>149</v>
      </c>
      <c r="K271" s="1"/>
      <c r="L271" s="1"/>
      <c r="M271" s="1"/>
      <c r="N271" s="1"/>
      <c r="O271" s="1"/>
      <c r="P271" s="1"/>
    </row>
    <row r="272" spans="1:16" ht="22" customHeight="1">
      <c r="A272" s="1"/>
      <c r="B272" s="1"/>
      <c r="C272" s="1" t="s">
        <v>150</v>
      </c>
      <c r="D272" s="1" t="s">
        <v>151</v>
      </c>
      <c r="E272" s="21">
        <v>1</v>
      </c>
      <c r="F272" s="22" t="s">
        <v>148</v>
      </c>
      <c r="G272" s="9">
        <v>75000</v>
      </c>
      <c r="H272" s="11">
        <v>0</v>
      </c>
      <c r="I272" s="10">
        <f>ROUND(E272*G272*(1+H272),0)</f>
        <v>75000</v>
      </c>
      <c r="J272" s="33" t="s">
        <v>152</v>
      </c>
      <c r="K272" s="1"/>
      <c r="L272" s="1"/>
      <c r="M272" s="1"/>
      <c r="N272" s="1"/>
      <c r="O272" s="1"/>
      <c r="P272" s="1"/>
    </row>
    <row r="273" spans="1:16" ht="22" customHeight="1">
      <c r="A273" s="1"/>
      <c r="B273" s="1"/>
      <c r="C273" s="1" t="s">
        <v>153</v>
      </c>
      <c r="D273" s="1" t="s">
        <v>154</v>
      </c>
      <c r="E273" s="21">
        <v>1</v>
      </c>
      <c r="F273" s="22" t="s">
        <v>148</v>
      </c>
      <c r="G273" s="9">
        <v>90000</v>
      </c>
      <c r="H273" s="28">
        <f>'Plan and Rates'!L20</f>
        <v>0.4</v>
      </c>
      <c r="I273" s="10">
        <f>ROUND(E273*G273*(1+H273),0)</f>
        <v>126000</v>
      </c>
      <c r="J273" s="33" t="s">
        <v>155</v>
      </c>
      <c r="K273" s="1"/>
      <c r="L273" s="1"/>
      <c r="M273" s="1"/>
      <c r="N273" s="1"/>
      <c r="O273" s="1"/>
      <c r="P273" s="1"/>
    </row>
    <row r="274" spans="1:16" ht="22" customHeight="1">
      <c r="A274" s="1"/>
      <c r="B274" s="1"/>
      <c r="C274" s="1" t="s">
        <v>156</v>
      </c>
      <c r="D274" s="1" t="s">
        <v>157</v>
      </c>
      <c r="E274" s="21">
        <v>1</v>
      </c>
      <c r="F274" s="22" t="s">
        <v>148</v>
      </c>
      <c r="G274" s="9">
        <v>28000</v>
      </c>
      <c r="H274" s="11">
        <v>0</v>
      </c>
      <c r="I274" s="10">
        <f>ROUND(E274*G274*(1+H274),0)</f>
        <v>28000</v>
      </c>
      <c r="J274" s="33" t="s">
        <v>158</v>
      </c>
      <c r="K274" s="1"/>
      <c r="L274" s="1"/>
      <c r="M274" s="1"/>
      <c r="N274" s="1"/>
      <c r="O274" s="1"/>
      <c r="P274" s="1"/>
    </row>
    <row r="275" spans="1:16" ht="22" customHeight="1">
      <c r="A275" s="1"/>
      <c r="B275" s="1"/>
      <c r="C275" s="1" t="s">
        <v>159</v>
      </c>
      <c r="D275" s="1" t="s">
        <v>160</v>
      </c>
      <c r="E275" s="21">
        <v>1</v>
      </c>
      <c r="F275" s="22" t="s">
        <v>148</v>
      </c>
      <c r="G275" s="9">
        <v>24000</v>
      </c>
      <c r="H275" s="11">
        <v>0</v>
      </c>
      <c r="I275" s="10">
        <f>ROUND(E275*G275*(1+H275),0)</f>
        <v>24000</v>
      </c>
      <c r="J275" s="33" t="s">
        <v>161</v>
      </c>
      <c r="K275" s="1"/>
      <c r="L275" s="1"/>
      <c r="M275" s="1"/>
      <c r="N275" s="1"/>
      <c r="O275" s="1"/>
      <c r="P275" s="1"/>
    </row>
    <row r="276" spans="1:16" ht="25" customHeight="1">
      <c r="A276" s="1"/>
      <c r="B276" s="1"/>
      <c r="C276" s="4" t="s">
        <v>162</v>
      </c>
      <c r="D276" s="4"/>
      <c r="E276" s="20"/>
      <c r="F276" s="20"/>
      <c r="G276" s="25"/>
      <c r="H276" s="27"/>
      <c r="I276" s="25"/>
      <c r="J276" s="31"/>
      <c r="K276" s="1"/>
      <c r="L276" s="1"/>
      <c r="M276" s="1"/>
      <c r="N276" s="1"/>
      <c r="O276" s="1"/>
      <c r="P276" s="1"/>
    </row>
    <row r="277" spans="1:16" ht="22" customHeight="1">
      <c r="A277" s="1"/>
      <c r="B277" s="1"/>
      <c r="C277" s="1" t="s">
        <v>163</v>
      </c>
      <c r="D277" s="1" t="s">
        <v>164</v>
      </c>
      <c r="E277" s="23">
        <f>'Plan and Rates'!L10</f>
        <v>180</v>
      </c>
      <c r="F277" s="22" t="s">
        <v>165</v>
      </c>
      <c r="G277" s="26">
        <f>'Plan and Rates'!L16</f>
        <v>2000</v>
      </c>
      <c r="H277" s="28">
        <f>'Plan and Rates'!L20</f>
        <v>0.4</v>
      </c>
      <c r="I277" s="10">
        <f t="shared" ref="I277:I283" si="15">ROUND(E277*G277*(1+H277),0)</f>
        <v>504000</v>
      </c>
      <c r="J277" s="33" t="s">
        <v>166</v>
      </c>
      <c r="K277" s="1"/>
      <c r="L277" s="1"/>
      <c r="M277" s="1"/>
      <c r="N277" s="1"/>
      <c r="O277" s="1"/>
      <c r="P277" s="1"/>
    </row>
    <row r="278" spans="1:16" ht="22" customHeight="1">
      <c r="A278" s="1"/>
      <c r="B278" s="1"/>
      <c r="C278" s="1" t="s">
        <v>167</v>
      </c>
      <c r="D278" s="1" t="s">
        <v>168</v>
      </c>
      <c r="E278" s="23">
        <f>'Plan and Rates'!L11</f>
        <v>10</v>
      </c>
      <c r="F278" s="22" t="s">
        <v>169</v>
      </c>
      <c r="G278" s="26">
        <f>'Plan and Rates'!L17</f>
        <v>1500</v>
      </c>
      <c r="H278" s="28">
        <f>'Plan and Rates'!L20</f>
        <v>0.4</v>
      </c>
      <c r="I278" s="10">
        <f t="shared" si="15"/>
        <v>21000</v>
      </c>
      <c r="J278" s="33" t="s">
        <v>170</v>
      </c>
      <c r="K278" s="1"/>
      <c r="L278" s="1"/>
      <c r="M278" s="1"/>
      <c r="N278" s="1"/>
      <c r="O278" s="1"/>
      <c r="P278" s="1"/>
    </row>
    <row r="279" spans="1:16" ht="22" customHeight="1">
      <c r="A279" s="1"/>
      <c r="B279" s="1"/>
      <c r="C279" s="1" t="s">
        <v>171</v>
      </c>
      <c r="D279" s="1" t="s">
        <v>172</v>
      </c>
      <c r="E279" s="23">
        <f>'Plan and Rates'!L12</f>
        <v>700</v>
      </c>
      <c r="F279" s="22" t="s">
        <v>165</v>
      </c>
      <c r="G279" s="26">
        <f>'Plan and Rates'!L18</f>
        <v>350</v>
      </c>
      <c r="H279" s="28">
        <f>'Plan and Rates'!L20</f>
        <v>0.4</v>
      </c>
      <c r="I279" s="10">
        <f t="shared" si="15"/>
        <v>343000</v>
      </c>
      <c r="J279" s="33" t="s">
        <v>173</v>
      </c>
      <c r="K279" s="1"/>
      <c r="L279" s="1"/>
      <c r="M279" s="1"/>
      <c r="N279" s="1"/>
      <c r="O279" s="1"/>
      <c r="P279" s="1"/>
    </row>
    <row r="280" spans="1:16" ht="22" customHeight="1">
      <c r="A280" s="1"/>
      <c r="B280" s="1"/>
      <c r="C280" s="1" t="s">
        <v>174</v>
      </c>
      <c r="D280" s="1" t="s">
        <v>175</v>
      </c>
      <c r="E280" s="34">
        <f>E277*0.15</f>
        <v>27</v>
      </c>
      <c r="F280" s="22" t="s">
        <v>176</v>
      </c>
      <c r="G280" s="26">
        <f>'Plan and Rates'!L16</f>
        <v>2000</v>
      </c>
      <c r="H280" s="28">
        <f>'Plan and Rates'!L20</f>
        <v>0.4</v>
      </c>
      <c r="I280" s="10">
        <f t="shared" si="15"/>
        <v>75600</v>
      </c>
      <c r="J280" s="33" t="s">
        <v>177</v>
      </c>
      <c r="K280" s="1"/>
      <c r="L280" s="1"/>
      <c r="M280" s="1"/>
      <c r="N280" s="1"/>
      <c r="O280" s="1"/>
      <c r="P280" s="1"/>
    </row>
    <row r="281" spans="1:16" ht="22" customHeight="1">
      <c r="A281" s="1"/>
      <c r="B281" s="1"/>
      <c r="C281" s="1" t="s">
        <v>178</v>
      </c>
      <c r="D281" s="1" t="s">
        <v>179</v>
      </c>
      <c r="E281" s="23">
        <f>'Plan and Rates'!L13</f>
        <v>16</v>
      </c>
      <c r="F281" s="22" t="s">
        <v>165</v>
      </c>
      <c r="G281" s="26">
        <f>'Plan and Rates'!L19</f>
        <v>1800</v>
      </c>
      <c r="H281" s="28">
        <f>'Plan and Rates'!L20</f>
        <v>0.4</v>
      </c>
      <c r="I281" s="10">
        <f t="shared" si="15"/>
        <v>40320</v>
      </c>
      <c r="J281" s="33" t="s">
        <v>180</v>
      </c>
      <c r="K281" s="1"/>
      <c r="L281" s="1"/>
      <c r="M281" s="1"/>
      <c r="N281" s="1"/>
      <c r="O281" s="1"/>
      <c r="P281" s="1"/>
    </row>
    <row r="282" spans="1:16" ht="22" customHeight="1">
      <c r="A282" s="1"/>
      <c r="B282" s="1"/>
      <c r="C282" s="1" t="s">
        <v>181</v>
      </c>
      <c r="D282" s="1" t="s">
        <v>182</v>
      </c>
      <c r="E282" s="10">
        <f>E277*G277</f>
        <v>360000</v>
      </c>
      <c r="F282" s="22" t="s">
        <v>65</v>
      </c>
      <c r="G282" s="11">
        <v>0.1</v>
      </c>
      <c r="H282" s="11">
        <v>0</v>
      </c>
      <c r="I282" s="10">
        <f t="shared" si="15"/>
        <v>36000</v>
      </c>
      <c r="J282" s="33" t="s">
        <v>183</v>
      </c>
      <c r="K282" s="1"/>
      <c r="L282" s="1"/>
      <c r="M282" s="1"/>
      <c r="N282" s="1"/>
      <c r="O282" s="1"/>
      <c r="P282" s="1"/>
    </row>
    <row r="283" spans="1:16" ht="22" customHeight="1">
      <c r="A283" s="1"/>
      <c r="B283" s="1"/>
      <c r="C283" s="1" t="s">
        <v>184</v>
      </c>
      <c r="D283" s="1" t="s">
        <v>64</v>
      </c>
      <c r="E283" s="10">
        <f>E277*G277</f>
        <v>360000</v>
      </c>
      <c r="F283" s="22" t="s">
        <v>65</v>
      </c>
      <c r="G283" s="28">
        <f>'Plan and Rates'!L26</f>
        <v>0.25</v>
      </c>
      <c r="H283" s="11">
        <v>0</v>
      </c>
      <c r="I283" s="10">
        <f t="shared" si="15"/>
        <v>90000</v>
      </c>
      <c r="J283" s="33" t="s">
        <v>185</v>
      </c>
      <c r="K283" s="1"/>
      <c r="L283" s="1"/>
      <c r="M283" s="1"/>
      <c r="N283" s="1"/>
      <c r="O283" s="1"/>
      <c r="P283" s="1"/>
    </row>
    <row r="284" spans="1:16" ht="25" customHeight="1">
      <c r="A284" s="1"/>
      <c r="B284" s="1"/>
      <c r="C284" s="4" t="s">
        <v>186</v>
      </c>
      <c r="D284" s="4"/>
      <c r="E284" s="20"/>
      <c r="F284" s="20"/>
      <c r="G284" s="25"/>
      <c r="H284" s="27"/>
      <c r="I284" s="25"/>
      <c r="J284" s="31"/>
      <c r="K284" s="1"/>
      <c r="L284" s="1"/>
      <c r="M284" s="1"/>
      <c r="N284" s="1"/>
      <c r="O284" s="1"/>
      <c r="P284" s="1"/>
    </row>
    <row r="285" spans="1:16" ht="22" customHeight="1">
      <c r="A285" s="1"/>
      <c r="B285" s="1"/>
      <c r="C285" s="1" t="s">
        <v>187</v>
      </c>
      <c r="D285" s="1" t="s">
        <v>188</v>
      </c>
      <c r="E285" s="23">
        <f>(SUM('Plan and Rates'!L7,'Plan and Rates'!L8,'Plan and Rates'!L9))*1</f>
        <v>47</v>
      </c>
      <c r="F285" s="22" t="s">
        <v>165</v>
      </c>
      <c r="G285" s="9">
        <v>1300</v>
      </c>
      <c r="H285" s="28">
        <f>'Plan and Rates'!L20</f>
        <v>0.4</v>
      </c>
      <c r="I285" s="10">
        <f t="shared" ref="I285:I311" si="16">ROUND(E285*G285*(1+H285),0)</f>
        <v>85540</v>
      </c>
      <c r="J285" s="33" t="s">
        <v>189</v>
      </c>
      <c r="K285" s="1"/>
      <c r="L285" s="1"/>
      <c r="M285" s="1"/>
      <c r="N285" s="1"/>
      <c r="O285" s="1"/>
      <c r="P285" s="1"/>
    </row>
    <row r="286" spans="1:16" ht="22" customHeight="1">
      <c r="A286" s="1"/>
      <c r="B286" s="1"/>
      <c r="C286" s="1" t="s">
        <v>190</v>
      </c>
      <c r="D286" s="1" t="s">
        <v>191</v>
      </c>
      <c r="E286" s="23">
        <f>('Plan and Rates'!L7+ROUNDUP('Plan and Rates'!L8*0.5,0))*1</f>
        <v>33</v>
      </c>
      <c r="F286" s="22" t="s">
        <v>165</v>
      </c>
      <c r="G286" s="9">
        <v>1100</v>
      </c>
      <c r="H286" s="28">
        <f>'Plan and Rates'!L20</f>
        <v>0.4</v>
      </c>
      <c r="I286" s="10">
        <f t="shared" si="16"/>
        <v>50820</v>
      </c>
      <c r="J286" s="33" t="s">
        <v>192</v>
      </c>
      <c r="K286" s="1"/>
      <c r="L286" s="1"/>
      <c r="M286" s="1"/>
      <c r="N286" s="1"/>
      <c r="O286" s="1"/>
      <c r="P286" s="1"/>
    </row>
    <row r="287" spans="1:16" ht="22" customHeight="1">
      <c r="A287" s="1"/>
      <c r="B287" s="1"/>
      <c r="C287" s="1" t="s">
        <v>193</v>
      </c>
      <c r="D287" s="1" t="s">
        <v>194</v>
      </c>
      <c r="E287" s="23">
        <f>('Plan and Rates'!L7)*2</f>
        <v>48</v>
      </c>
      <c r="F287" s="22" t="s">
        <v>165</v>
      </c>
      <c r="G287" s="9">
        <v>850</v>
      </c>
      <c r="H287" s="28">
        <f>'Plan and Rates'!L20</f>
        <v>0.4</v>
      </c>
      <c r="I287" s="10">
        <f t="shared" si="16"/>
        <v>57120</v>
      </c>
      <c r="J287" s="33" t="s">
        <v>372</v>
      </c>
      <c r="K287" s="1"/>
      <c r="L287" s="1"/>
      <c r="M287" s="1"/>
      <c r="N287" s="1"/>
      <c r="O287" s="1"/>
      <c r="P287" s="1"/>
    </row>
    <row r="288" spans="1:16" ht="22" customHeight="1">
      <c r="A288" s="1"/>
      <c r="B288" s="1"/>
      <c r="C288" s="1" t="s">
        <v>196</v>
      </c>
      <c r="D288" s="1" t="s">
        <v>197</v>
      </c>
      <c r="E288" s="23">
        <f>(SUM('Plan and Rates'!L7,'Plan and Rates'!L8,'Plan and Rates'!L9))*2</f>
        <v>94</v>
      </c>
      <c r="F288" s="22" t="s">
        <v>165</v>
      </c>
      <c r="G288" s="9">
        <v>800</v>
      </c>
      <c r="H288" s="28">
        <f>'Plan and Rates'!L20</f>
        <v>0.4</v>
      </c>
      <c r="I288" s="10">
        <f t="shared" si="16"/>
        <v>105280</v>
      </c>
      <c r="J288" s="33" t="s">
        <v>374</v>
      </c>
      <c r="K288" s="1"/>
      <c r="L288" s="1"/>
      <c r="M288" s="1"/>
      <c r="N288" s="1"/>
      <c r="O288" s="1"/>
      <c r="P288" s="1"/>
    </row>
    <row r="289" spans="1:16" ht="22" customHeight="1">
      <c r="A289" s="1"/>
      <c r="B289" s="1"/>
      <c r="C289" s="1" t="s">
        <v>198</v>
      </c>
      <c r="D289" s="1" t="s">
        <v>199</v>
      </c>
      <c r="E289" s="23">
        <f>('Plan and Rates'!L7)*1</f>
        <v>24</v>
      </c>
      <c r="F289" s="22" t="s">
        <v>165</v>
      </c>
      <c r="G289" s="9">
        <v>850</v>
      </c>
      <c r="H289" s="28">
        <f>'Plan and Rates'!L20</f>
        <v>0.4</v>
      </c>
      <c r="I289" s="10">
        <f t="shared" si="16"/>
        <v>28560</v>
      </c>
      <c r="J289" s="33" t="s">
        <v>200</v>
      </c>
      <c r="K289" s="1"/>
      <c r="L289" s="1"/>
      <c r="M289" s="1"/>
      <c r="N289" s="1"/>
      <c r="O289" s="1"/>
      <c r="P289" s="1"/>
    </row>
    <row r="290" spans="1:16" ht="22" customHeight="1">
      <c r="A290" s="1"/>
      <c r="B290" s="1"/>
      <c r="C290" s="1" t="s">
        <v>201</v>
      </c>
      <c r="D290" s="1" t="s">
        <v>202</v>
      </c>
      <c r="E290" s="23">
        <f>('Plan and Rates'!L7+ROUNDUP('Plan and Rates'!L8*0.5,0))*1</f>
        <v>33</v>
      </c>
      <c r="F290" s="22" t="s">
        <v>165</v>
      </c>
      <c r="G290" s="9">
        <v>1700</v>
      </c>
      <c r="H290" s="28">
        <f>'Plan and Rates'!L20</f>
        <v>0.4</v>
      </c>
      <c r="I290" s="10">
        <f t="shared" si="16"/>
        <v>78540</v>
      </c>
      <c r="J290" s="33" t="s">
        <v>192</v>
      </c>
      <c r="K290" s="1"/>
      <c r="L290" s="1"/>
      <c r="M290" s="1"/>
      <c r="N290" s="1"/>
      <c r="O290" s="1"/>
      <c r="P290" s="1"/>
    </row>
    <row r="291" spans="1:16" ht="22" customHeight="1">
      <c r="A291" s="1"/>
      <c r="B291" s="1"/>
      <c r="C291" s="1" t="s">
        <v>203</v>
      </c>
      <c r="D291" s="1" t="s">
        <v>204</v>
      </c>
      <c r="E291" s="23">
        <f>('Plan and Rates'!L7)*2</f>
        <v>48</v>
      </c>
      <c r="F291" s="22" t="s">
        <v>165</v>
      </c>
      <c r="G291" s="9">
        <v>1100</v>
      </c>
      <c r="H291" s="28">
        <f>'Plan and Rates'!L20</f>
        <v>0.4</v>
      </c>
      <c r="I291" s="10">
        <f t="shared" si="16"/>
        <v>73920</v>
      </c>
      <c r="J291" s="33" t="s">
        <v>372</v>
      </c>
      <c r="K291" s="1"/>
      <c r="L291" s="1"/>
      <c r="M291" s="1"/>
      <c r="N291" s="1"/>
      <c r="O291" s="1"/>
      <c r="P291" s="1"/>
    </row>
    <row r="292" spans="1:16" ht="22" customHeight="1">
      <c r="A292" s="1"/>
      <c r="B292" s="1"/>
      <c r="C292" s="1" t="s">
        <v>205</v>
      </c>
      <c r="D292" s="1" t="s">
        <v>206</v>
      </c>
      <c r="E292" s="23">
        <f>('Plan and Rates'!L7)*4</f>
        <v>96</v>
      </c>
      <c r="F292" s="22" t="s">
        <v>165</v>
      </c>
      <c r="G292" s="9">
        <v>800</v>
      </c>
      <c r="H292" s="28">
        <f>'Plan and Rates'!L20</f>
        <v>0.4</v>
      </c>
      <c r="I292" s="10">
        <f t="shared" si="16"/>
        <v>107520</v>
      </c>
      <c r="J292" s="33" t="s">
        <v>380</v>
      </c>
      <c r="K292" s="1"/>
      <c r="L292" s="1"/>
      <c r="M292" s="1"/>
      <c r="N292" s="1"/>
      <c r="O292" s="1"/>
      <c r="P292" s="1"/>
    </row>
    <row r="293" spans="1:16" ht="22" customHeight="1">
      <c r="A293" s="1"/>
      <c r="B293" s="1"/>
      <c r="C293" s="1" t="s">
        <v>207</v>
      </c>
      <c r="D293" s="1" t="s">
        <v>208</v>
      </c>
      <c r="E293" s="23">
        <f>('Plan and Rates'!L7)*1</f>
        <v>24</v>
      </c>
      <c r="F293" s="22" t="s">
        <v>165</v>
      </c>
      <c r="G293" s="9">
        <v>950</v>
      </c>
      <c r="H293" s="28">
        <f>'Plan and Rates'!L20</f>
        <v>0.4</v>
      </c>
      <c r="I293" s="10">
        <f t="shared" si="16"/>
        <v>31920</v>
      </c>
      <c r="J293" s="33" t="s">
        <v>200</v>
      </c>
      <c r="K293" s="1"/>
      <c r="L293" s="1"/>
      <c r="M293" s="1"/>
      <c r="N293" s="1"/>
      <c r="O293" s="1"/>
      <c r="P293" s="1"/>
    </row>
    <row r="294" spans="1:16" ht="22" customHeight="1">
      <c r="A294" s="1"/>
      <c r="B294" s="1"/>
      <c r="C294" s="1" t="s">
        <v>209</v>
      </c>
      <c r="D294" s="1" t="s">
        <v>210</v>
      </c>
      <c r="E294" s="23">
        <f>('Plan and Rates'!L7)*8</f>
        <v>192</v>
      </c>
      <c r="F294" s="22" t="s">
        <v>165</v>
      </c>
      <c r="G294" s="9">
        <v>700</v>
      </c>
      <c r="H294" s="28">
        <f>'Plan and Rates'!L20</f>
        <v>0.4</v>
      </c>
      <c r="I294" s="10">
        <f t="shared" si="16"/>
        <v>188160</v>
      </c>
      <c r="J294" s="33" t="s">
        <v>381</v>
      </c>
      <c r="K294" s="1"/>
      <c r="L294" s="1"/>
      <c r="M294" s="1"/>
      <c r="N294" s="1"/>
      <c r="O294" s="1"/>
      <c r="P294" s="1"/>
    </row>
    <row r="295" spans="1:16" ht="22" customHeight="1">
      <c r="A295" s="1"/>
      <c r="B295" s="1"/>
      <c r="C295" s="1" t="s">
        <v>211</v>
      </c>
      <c r="D295" s="1" t="s">
        <v>212</v>
      </c>
      <c r="E295" s="23">
        <f>('Plan and Rates'!L7)*1</f>
        <v>24</v>
      </c>
      <c r="F295" s="22" t="s">
        <v>165</v>
      </c>
      <c r="G295" s="9">
        <v>1050</v>
      </c>
      <c r="H295" s="28">
        <f>'Plan and Rates'!L20</f>
        <v>0.4</v>
      </c>
      <c r="I295" s="10">
        <f t="shared" si="16"/>
        <v>35280</v>
      </c>
      <c r="J295" s="33" t="s">
        <v>200</v>
      </c>
      <c r="K295" s="1"/>
      <c r="L295" s="1"/>
      <c r="M295" s="1"/>
      <c r="N295" s="1"/>
      <c r="O295" s="1"/>
      <c r="P295" s="1"/>
    </row>
    <row r="296" spans="1:16" ht="22" customHeight="1">
      <c r="A296" s="1"/>
      <c r="B296" s="1"/>
      <c r="C296" s="1" t="s">
        <v>213</v>
      </c>
      <c r="D296" s="1" t="s">
        <v>214</v>
      </c>
      <c r="E296" s="23">
        <f>('Plan and Rates'!L7)*2</f>
        <v>48</v>
      </c>
      <c r="F296" s="22" t="s">
        <v>165</v>
      </c>
      <c r="G296" s="9">
        <v>700</v>
      </c>
      <c r="H296" s="28">
        <f>'Plan and Rates'!L20</f>
        <v>0.4</v>
      </c>
      <c r="I296" s="10">
        <f t="shared" si="16"/>
        <v>47040</v>
      </c>
      <c r="J296" s="33" t="s">
        <v>372</v>
      </c>
      <c r="K296" s="1"/>
      <c r="L296" s="1"/>
      <c r="M296" s="1"/>
      <c r="N296" s="1"/>
      <c r="O296" s="1"/>
      <c r="P296" s="1"/>
    </row>
    <row r="297" spans="1:16" ht="22" customHeight="1">
      <c r="A297" s="1"/>
      <c r="B297" s="1"/>
      <c r="C297" s="1" t="s">
        <v>215</v>
      </c>
      <c r="D297" s="1" t="s">
        <v>216</v>
      </c>
      <c r="E297" s="23">
        <f>(SUM('Plan and Rates'!L7,'Plan and Rates'!L8,'Plan and Rates'!L9))*1</f>
        <v>47</v>
      </c>
      <c r="F297" s="22" t="s">
        <v>165</v>
      </c>
      <c r="G297" s="9">
        <v>1200</v>
      </c>
      <c r="H297" s="28">
        <f>'Plan and Rates'!L20</f>
        <v>0.4</v>
      </c>
      <c r="I297" s="10">
        <f t="shared" si="16"/>
        <v>78960</v>
      </c>
      <c r="J297" s="33" t="s">
        <v>189</v>
      </c>
      <c r="K297" s="1"/>
      <c r="L297" s="1"/>
      <c r="M297" s="1"/>
      <c r="N297" s="1"/>
      <c r="O297" s="1"/>
      <c r="P297" s="1"/>
    </row>
    <row r="298" spans="1:16" ht="22" customHeight="1">
      <c r="A298" s="1"/>
      <c r="B298" s="1"/>
      <c r="C298" s="1" t="s">
        <v>217</v>
      </c>
      <c r="D298" s="1" t="s">
        <v>218</v>
      </c>
      <c r="E298" s="23">
        <f>(SUM('Plan and Rates'!L7,'Plan and Rates'!L8,'Plan and Rates'!L9))*7</f>
        <v>329</v>
      </c>
      <c r="F298" s="22" t="s">
        <v>165</v>
      </c>
      <c r="G298" s="9">
        <v>750</v>
      </c>
      <c r="H298" s="28">
        <f>'Plan and Rates'!L20</f>
        <v>0.4</v>
      </c>
      <c r="I298" s="10">
        <f t="shared" si="16"/>
        <v>345450</v>
      </c>
      <c r="J298" s="33" t="s">
        <v>382</v>
      </c>
      <c r="K298" s="1"/>
      <c r="L298" s="1"/>
      <c r="M298" s="1"/>
      <c r="N298" s="1"/>
      <c r="O298" s="1"/>
      <c r="P298" s="1"/>
    </row>
    <row r="299" spans="1:16" ht="22" customHeight="1">
      <c r="A299" s="1"/>
      <c r="B299" s="1"/>
      <c r="C299" s="1" t="s">
        <v>219</v>
      </c>
      <c r="D299" s="1" t="s">
        <v>220</v>
      </c>
      <c r="E299" s="23">
        <f>(SUM('Plan and Rates'!L7,'Plan and Rates'!L8,'Plan and Rates'!L9))*5</f>
        <v>235</v>
      </c>
      <c r="F299" s="22" t="s">
        <v>165</v>
      </c>
      <c r="G299" s="9">
        <v>800</v>
      </c>
      <c r="H299" s="28">
        <f>'Plan and Rates'!L20</f>
        <v>0.4</v>
      </c>
      <c r="I299" s="10">
        <f t="shared" si="16"/>
        <v>263200</v>
      </c>
      <c r="J299" s="33" t="s">
        <v>383</v>
      </c>
      <c r="K299" s="1"/>
      <c r="L299" s="1"/>
      <c r="M299" s="1"/>
      <c r="N299" s="1"/>
      <c r="O299" s="1"/>
      <c r="P299" s="1"/>
    </row>
    <row r="300" spans="1:16" ht="22" customHeight="1">
      <c r="A300" s="1"/>
      <c r="B300" s="1"/>
      <c r="C300" s="1" t="s">
        <v>221</v>
      </c>
      <c r="D300" s="1" t="s">
        <v>222</v>
      </c>
      <c r="E300" s="23">
        <f>('Plan and Rates'!L7+ROUNDUP('Plan and Rates'!L8*0.5,0))*5</f>
        <v>165</v>
      </c>
      <c r="F300" s="22" t="s">
        <v>165</v>
      </c>
      <c r="G300" s="9">
        <v>900</v>
      </c>
      <c r="H300" s="28">
        <f>'Plan and Rates'!L20</f>
        <v>0.4</v>
      </c>
      <c r="I300" s="10">
        <f t="shared" si="16"/>
        <v>207900</v>
      </c>
      <c r="J300" s="33" t="s">
        <v>384</v>
      </c>
      <c r="K300" s="1"/>
      <c r="L300" s="1"/>
      <c r="M300" s="1"/>
      <c r="N300" s="1"/>
      <c r="O300" s="1"/>
      <c r="P300" s="1"/>
    </row>
    <row r="301" spans="1:16" ht="22" customHeight="1">
      <c r="A301" s="1"/>
      <c r="B301" s="1"/>
      <c r="C301" s="1" t="s">
        <v>223</v>
      </c>
      <c r="D301" s="1" t="s">
        <v>224</v>
      </c>
      <c r="E301" s="23">
        <f>(SUM('Plan and Rates'!L7,'Plan and Rates'!L8,'Plan and Rates'!L9))*3</f>
        <v>141</v>
      </c>
      <c r="F301" s="22" t="s">
        <v>165</v>
      </c>
      <c r="G301" s="9">
        <v>850</v>
      </c>
      <c r="H301" s="28">
        <f>'Plan and Rates'!L20</f>
        <v>0.4</v>
      </c>
      <c r="I301" s="10">
        <f t="shared" si="16"/>
        <v>167790</v>
      </c>
      <c r="J301" s="33" t="s">
        <v>378</v>
      </c>
      <c r="K301" s="1"/>
      <c r="L301" s="1"/>
      <c r="M301" s="1"/>
      <c r="N301" s="1"/>
      <c r="O301" s="1"/>
      <c r="P301" s="1"/>
    </row>
    <row r="302" spans="1:16" ht="22" customHeight="1">
      <c r="A302" s="1"/>
      <c r="B302" s="1"/>
      <c r="C302" s="1" t="s">
        <v>225</v>
      </c>
      <c r="D302" s="1" t="s">
        <v>226</v>
      </c>
      <c r="E302" s="23">
        <f>('Plan and Rates'!L7)*5</f>
        <v>120</v>
      </c>
      <c r="F302" s="22" t="s">
        <v>165</v>
      </c>
      <c r="G302" s="9">
        <v>700</v>
      </c>
      <c r="H302" s="28">
        <f>'Plan and Rates'!L20</f>
        <v>0.4</v>
      </c>
      <c r="I302" s="10">
        <f t="shared" si="16"/>
        <v>117600</v>
      </c>
      <c r="J302" s="33" t="s">
        <v>376</v>
      </c>
      <c r="K302" s="1"/>
      <c r="L302" s="1"/>
      <c r="M302" s="1"/>
      <c r="N302" s="1"/>
      <c r="O302" s="1"/>
      <c r="P302" s="1"/>
    </row>
    <row r="303" spans="1:16" ht="22" customHeight="1">
      <c r="A303" s="1"/>
      <c r="B303" s="1"/>
      <c r="C303" s="1" t="s">
        <v>227</v>
      </c>
      <c r="D303" s="1" t="s">
        <v>228</v>
      </c>
      <c r="E303" s="23">
        <f>('Plan and Rates'!L7+ROUNDUP('Plan and Rates'!L8*0.5,0))*6</f>
        <v>198</v>
      </c>
      <c r="F303" s="22" t="s">
        <v>165</v>
      </c>
      <c r="G303" s="9">
        <v>400</v>
      </c>
      <c r="H303" s="28">
        <f>'Plan and Rates'!L20</f>
        <v>0.4</v>
      </c>
      <c r="I303" s="10">
        <f t="shared" si="16"/>
        <v>110880</v>
      </c>
      <c r="J303" s="33" t="s">
        <v>385</v>
      </c>
      <c r="K303" s="1"/>
      <c r="L303" s="1"/>
      <c r="M303" s="1"/>
      <c r="N303" s="1"/>
      <c r="O303" s="1"/>
      <c r="P303" s="1"/>
    </row>
    <row r="304" spans="1:16" ht="22" customHeight="1">
      <c r="A304" s="1"/>
      <c r="B304" s="1"/>
      <c r="C304" s="1" t="s">
        <v>230</v>
      </c>
      <c r="D304" s="1" t="s">
        <v>231</v>
      </c>
      <c r="E304" s="23">
        <f>'Plan and Rates'!L7</f>
        <v>24</v>
      </c>
      <c r="F304" s="22" t="s">
        <v>232</v>
      </c>
      <c r="G304" s="9">
        <v>850</v>
      </c>
      <c r="H304" s="28">
        <f>'Plan and Rates'!L20</f>
        <v>0.4</v>
      </c>
      <c r="I304" s="10">
        <f t="shared" si="16"/>
        <v>28560</v>
      </c>
      <c r="J304" s="33" t="s">
        <v>233</v>
      </c>
      <c r="K304" s="1"/>
      <c r="L304" s="1"/>
      <c r="M304" s="1"/>
      <c r="N304" s="1"/>
      <c r="O304" s="1"/>
      <c r="P304" s="1"/>
    </row>
    <row r="305" spans="1:16" ht="22" customHeight="1">
      <c r="A305" s="1"/>
      <c r="B305" s="1"/>
      <c r="C305" s="1" t="s">
        <v>234</v>
      </c>
      <c r="D305" s="1" t="s">
        <v>235</v>
      </c>
      <c r="E305" s="23">
        <f>'Plan and Rates'!L14</f>
        <v>10</v>
      </c>
      <c r="F305" s="22" t="s">
        <v>232</v>
      </c>
      <c r="G305" s="9">
        <v>1400</v>
      </c>
      <c r="H305" s="28">
        <f>'Plan and Rates'!L20</f>
        <v>0.4</v>
      </c>
      <c r="I305" s="10">
        <f t="shared" si="16"/>
        <v>19600</v>
      </c>
      <c r="J305" s="33" t="s">
        <v>236</v>
      </c>
      <c r="K305" s="1"/>
      <c r="L305" s="1"/>
      <c r="M305" s="1"/>
      <c r="N305" s="1"/>
      <c r="O305" s="1"/>
      <c r="P305" s="1"/>
    </row>
    <row r="306" spans="1:16" ht="22" customHeight="1">
      <c r="A306" s="1"/>
      <c r="B306" s="1"/>
      <c r="C306" s="1" t="s">
        <v>237</v>
      </c>
      <c r="D306" s="1" t="s">
        <v>238</v>
      </c>
      <c r="E306" s="23">
        <f>'Plan and Rates'!L14</f>
        <v>10</v>
      </c>
      <c r="F306" s="22" t="s">
        <v>232</v>
      </c>
      <c r="G306" s="9">
        <v>1800</v>
      </c>
      <c r="H306" s="28">
        <f>'Plan and Rates'!L20</f>
        <v>0.4</v>
      </c>
      <c r="I306" s="10">
        <f t="shared" si="16"/>
        <v>25200</v>
      </c>
      <c r="J306" s="33" t="s">
        <v>239</v>
      </c>
      <c r="K306" s="1"/>
      <c r="L306" s="1"/>
      <c r="M306" s="1"/>
      <c r="N306" s="1"/>
      <c r="O306" s="1"/>
      <c r="P306" s="1"/>
    </row>
    <row r="307" spans="1:16" ht="22" customHeight="1">
      <c r="A307" s="1"/>
      <c r="B307" s="1"/>
      <c r="C307" s="1" t="s">
        <v>240</v>
      </c>
      <c r="D307" s="1" t="s">
        <v>241</v>
      </c>
      <c r="E307" s="23">
        <f>'Plan and Rates'!L15</f>
        <v>8</v>
      </c>
      <c r="F307" s="22" t="s">
        <v>232</v>
      </c>
      <c r="G307" s="9">
        <v>950</v>
      </c>
      <c r="H307" s="28">
        <f>'Plan and Rates'!L20</f>
        <v>0.4</v>
      </c>
      <c r="I307" s="10">
        <f t="shared" si="16"/>
        <v>10640</v>
      </c>
      <c r="J307" s="33" t="s">
        <v>242</v>
      </c>
      <c r="K307" s="1"/>
      <c r="L307" s="1"/>
      <c r="M307" s="1"/>
      <c r="N307" s="1"/>
      <c r="O307" s="1"/>
      <c r="P307" s="1"/>
    </row>
    <row r="308" spans="1:16" ht="22" customHeight="1">
      <c r="A308" s="1"/>
      <c r="B308" s="1"/>
      <c r="C308" s="1" t="s">
        <v>243</v>
      </c>
      <c r="D308" s="1" t="s">
        <v>244</v>
      </c>
      <c r="E308" s="21">
        <v>0</v>
      </c>
      <c r="F308" s="22" t="s">
        <v>232</v>
      </c>
      <c r="G308" s="9">
        <v>1800</v>
      </c>
      <c r="H308" s="28">
        <f>'Plan and Rates'!L20</f>
        <v>0.4</v>
      </c>
      <c r="I308" s="10">
        <f t="shared" si="16"/>
        <v>0</v>
      </c>
      <c r="J308" s="33" t="s">
        <v>387</v>
      </c>
      <c r="K308" s="1"/>
      <c r="L308" s="1"/>
      <c r="M308" s="1"/>
      <c r="N308" s="1"/>
      <c r="O308" s="1"/>
      <c r="P308" s="1"/>
    </row>
    <row r="309" spans="1:16" ht="22" customHeight="1">
      <c r="A309" s="1"/>
      <c r="B309" s="1"/>
      <c r="C309" s="1" t="s">
        <v>246</v>
      </c>
      <c r="D309" s="1" t="s">
        <v>247</v>
      </c>
      <c r="E309" s="21">
        <v>0</v>
      </c>
      <c r="F309" s="22" t="s">
        <v>248</v>
      </c>
      <c r="G309" s="9">
        <v>3500</v>
      </c>
      <c r="H309" s="11">
        <v>0</v>
      </c>
      <c r="I309" s="10">
        <f t="shared" si="16"/>
        <v>0</v>
      </c>
      <c r="J309" s="33" t="s">
        <v>249</v>
      </c>
      <c r="K309" s="1"/>
      <c r="L309" s="1"/>
      <c r="M309" s="1"/>
      <c r="N309" s="1"/>
      <c r="O309" s="1"/>
      <c r="P309" s="1"/>
    </row>
    <row r="310" spans="1:16" ht="22" customHeight="1">
      <c r="A310" s="1"/>
      <c r="B310" s="1"/>
      <c r="C310" s="1" t="s">
        <v>250</v>
      </c>
      <c r="D310" s="1" t="s">
        <v>251</v>
      </c>
      <c r="E310" s="21">
        <v>6</v>
      </c>
      <c r="F310" s="22" t="s">
        <v>232</v>
      </c>
      <c r="G310" s="9">
        <v>1800</v>
      </c>
      <c r="H310" s="28">
        <f>'Plan and Rates'!L20</f>
        <v>0.4</v>
      </c>
      <c r="I310" s="10">
        <f t="shared" si="16"/>
        <v>15120</v>
      </c>
      <c r="J310" s="33" t="s">
        <v>252</v>
      </c>
      <c r="K310" s="1"/>
      <c r="L310" s="1"/>
      <c r="M310" s="1"/>
      <c r="N310" s="1"/>
      <c r="O310" s="1"/>
      <c r="P310" s="1"/>
    </row>
    <row r="311" spans="1:16" ht="22" customHeight="1">
      <c r="A311" s="1"/>
      <c r="B311" s="1"/>
      <c r="C311" s="1" t="s">
        <v>253</v>
      </c>
      <c r="D311" s="1" t="s">
        <v>254</v>
      </c>
      <c r="E311" s="21">
        <v>1</v>
      </c>
      <c r="F311" s="22" t="s">
        <v>255</v>
      </c>
      <c r="G311" s="9">
        <v>8000</v>
      </c>
      <c r="H311" s="28">
        <f>'Plan and Rates'!L20</f>
        <v>0.4</v>
      </c>
      <c r="I311" s="10">
        <f t="shared" si="16"/>
        <v>11200</v>
      </c>
      <c r="J311" s="33" t="s">
        <v>256</v>
      </c>
      <c r="K311" s="1"/>
      <c r="L311" s="1"/>
      <c r="M311" s="1"/>
      <c r="N311" s="1"/>
      <c r="O311" s="1"/>
      <c r="P311" s="1"/>
    </row>
    <row r="312" spans="1:16" ht="25" customHeight="1">
      <c r="A312" s="1"/>
      <c r="B312" s="1"/>
      <c r="C312" s="4" t="s">
        <v>257</v>
      </c>
      <c r="D312" s="4"/>
      <c r="E312" s="20"/>
      <c r="F312" s="20"/>
      <c r="G312" s="25"/>
      <c r="H312" s="27"/>
      <c r="I312" s="25"/>
      <c r="J312" s="31"/>
      <c r="K312" s="1"/>
      <c r="L312" s="1"/>
      <c r="M312" s="1"/>
      <c r="N312" s="1"/>
      <c r="O312" s="1"/>
      <c r="P312" s="1"/>
    </row>
    <row r="313" spans="1:16" ht="22" customHeight="1">
      <c r="A313" s="1"/>
      <c r="B313" s="1"/>
      <c r="C313" s="1" t="s">
        <v>258</v>
      </c>
      <c r="D313" s="1" t="s">
        <v>259</v>
      </c>
      <c r="E313" s="23">
        <f>'Plan and Rates'!L7</f>
        <v>24</v>
      </c>
      <c r="F313" s="22" t="s">
        <v>232</v>
      </c>
      <c r="G313" s="9">
        <v>3500</v>
      </c>
      <c r="H313" s="28">
        <f>'Plan and Rates'!L21</f>
        <v>7.0000000000000007E-2</v>
      </c>
      <c r="I313" s="10">
        <f t="shared" ref="I313:I323" si="17">ROUND(E313*G313*(1+H313),0)</f>
        <v>89880</v>
      </c>
      <c r="J313" s="33" t="s">
        <v>260</v>
      </c>
      <c r="K313" s="1"/>
      <c r="L313" s="1"/>
      <c r="M313" s="1"/>
      <c r="N313" s="1"/>
      <c r="O313" s="1"/>
      <c r="P313" s="1"/>
    </row>
    <row r="314" spans="1:16" ht="22" customHeight="1">
      <c r="A314" s="1"/>
      <c r="B314" s="1"/>
      <c r="C314" s="1" t="s">
        <v>261</v>
      </c>
      <c r="D314" s="1" t="s">
        <v>262</v>
      </c>
      <c r="E314" s="23">
        <f>'Plan and Rates'!L7</f>
        <v>24</v>
      </c>
      <c r="F314" s="22" t="s">
        <v>232</v>
      </c>
      <c r="G314" s="9">
        <v>3200</v>
      </c>
      <c r="H314" s="28">
        <f>'Plan and Rates'!L21</f>
        <v>7.0000000000000007E-2</v>
      </c>
      <c r="I314" s="10">
        <f t="shared" si="17"/>
        <v>82176</v>
      </c>
      <c r="J314" s="33" t="s">
        <v>263</v>
      </c>
      <c r="K314" s="1"/>
      <c r="L314" s="1"/>
      <c r="M314" s="1"/>
      <c r="N314" s="1"/>
      <c r="O314" s="1"/>
      <c r="P314" s="1"/>
    </row>
    <row r="315" spans="1:16" ht="22" customHeight="1">
      <c r="A315" s="1"/>
      <c r="B315" s="1"/>
      <c r="C315" s="1" t="s">
        <v>264</v>
      </c>
      <c r="D315" s="1" t="s">
        <v>265</v>
      </c>
      <c r="E315" s="23">
        <f>'Plan and Rates'!L7</f>
        <v>24</v>
      </c>
      <c r="F315" s="22" t="s">
        <v>232</v>
      </c>
      <c r="G315" s="9">
        <v>900</v>
      </c>
      <c r="H315" s="28">
        <f>'Plan and Rates'!L21</f>
        <v>7.0000000000000007E-2</v>
      </c>
      <c r="I315" s="10">
        <f t="shared" si="17"/>
        <v>23112</v>
      </c>
      <c r="J315" s="33" t="s">
        <v>266</v>
      </c>
      <c r="K315" s="1"/>
      <c r="L315" s="1"/>
      <c r="M315" s="1"/>
      <c r="N315" s="1"/>
      <c r="O315" s="1"/>
      <c r="P315" s="1"/>
    </row>
    <row r="316" spans="1:16" ht="22" customHeight="1">
      <c r="A316" s="1"/>
      <c r="B316" s="1"/>
      <c r="C316" s="1" t="s">
        <v>267</v>
      </c>
      <c r="D316" s="1" t="s">
        <v>268</v>
      </c>
      <c r="E316" s="21">
        <v>1</v>
      </c>
      <c r="F316" s="22" t="s">
        <v>148</v>
      </c>
      <c r="G316" s="9">
        <v>12000</v>
      </c>
      <c r="H316" s="28">
        <f>'Plan and Rates'!L21</f>
        <v>7.0000000000000007E-2</v>
      </c>
      <c r="I316" s="10">
        <f t="shared" si="17"/>
        <v>12840</v>
      </c>
      <c r="J316" s="33" t="s">
        <v>269</v>
      </c>
      <c r="K316" s="1"/>
      <c r="L316" s="1"/>
      <c r="M316" s="1"/>
      <c r="N316" s="1"/>
      <c r="O316" s="1"/>
      <c r="P316" s="1"/>
    </row>
    <row r="317" spans="1:16" ht="22" customHeight="1">
      <c r="A317" s="1"/>
      <c r="B317" s="1"/>
      <c r="C317" s="1" t="s">
        <v>270</v>
      </c>
      <c r="D317" s="1" t="s">
        <v>271</v>
      </c>
      <c r="E317" s="23">
        <f>'Plan and Rates'!L27</f>
        <v>42</v>
      </c>
      <c r="F317" s="22" t="s">
        <v>272</v>
      </c>
      <c r="G317" s="9">
        <v>2800</v>
      </c>
      <c r="H317" s="28">
        <f>'Plan and Rates'!L21</f>
        <v>7.0000000000000007E-2</v>
      </c>
      <c r="I317" s="10">
        <f t="shared" si="17"/>
        <v>125832</v>
      </c>
      <c r="J317" s="33" t="s">
        <v>273</v>
      </c>
      <c r="K317" s="1"/>
      <c r="L317" s="1"/>
      <c r="M317" s="1"/>
      <c r="N317" s="1"/>
      <c r="O317" s="1"/>
      <c r="P317" s="1"/>
    </row>
    <row r="318" spans="1:16" ht="22" customHeight="1">
      <c r="A318" s="1"/>
      <c r="B318" s="1"/>
      <c r="C318" s="1" t="s">
        <v>274</v>
      </c>
      <c r="D318" s="1" t="s">
        <v>275</v>
      </c>
      <c r="E318" s="21">
        <v>1</v>
      </c>
      <c r="F318" s="22" t="s">
        <v>148</v>
      </c>
      <c r="G318" s="9">
        <v>35000</v>
      </c>
      <c r="H318" s="11">
        <v>0</v>
      </c>
      <c r="I318" s="10">
        <f t="shared" si="17"/>
        <v>35000</v>
      </c>
      <c r="J318" s="33" t="s">
        <v>276</v>
      </c>
      <c r="K318" s="1"/>
      <c r="L318" s="1"/>
      <c r="M318" s="1"/>
      <c r="N318" s="1"/>
      <c r="O318" s="1"/>
      <c r="P318" s="1"/>
    </row>
    <row r="319" spans="1:16" ht="32" customHeight="1">
      <c r="A319" s="1"/>
      <c r="B319" s="1"/>
      <c r="C319" s="1" t="s">
        <v>277</v>
      </c>
      <c r="D319" s="1" t="s">
        <v>278</v>
      </c>
      <c r="E319" s="21">
        <v>1</v>
      </c>
      <c r="F319" s="22" t="s">
        <v>148</v>
      </c>
      <c r="G319" s="26">
        <f>'Plan and Rates'!H45*'Plan and Rates'!H48</f>
        <v>152500</v>
      </c>
      <c r="H319" s="11">
        <v>0</v>
      </c>
      <c r="I319" s="10">
        <f t="shared" si="17"/>
        <v>152500</v>
      </c>
      <c r="J319" s="33" t="s">
        <v>279</v>
      </c>
      <c r="K319" s="1"/>
      <c r="L319" s="1"/>
      <c r="M319" s="1"/>
      <c r="N319" s="1"/>
      <c r="O319" s="1"/>
      <c r="P319" s="1"/>
    </row>
    <row r="320" spans="1:16" ht="32" customHeight="1">
      <c r="A320" s="1"/>
      <c r="B320" s="1"/>
      <c r="C320" s="1" t="s">
        <v>280</v>
      </c>
      <c r="D320" s="1" t="s">
        <v>281</v>
      </c>
      <c r="E320" s="21">
        <v>1</v>
      </c>
      <c r="F320" s="22" t="s">
        <v>148</v>
      </c>
      <c r="G320" s="9">
        <v>140000</v>
      </c>
      <c r="H320" s="28">
        <f>'Plan and Rates'!L21</f>
        <v>7.0000000000000007E-2</v>
      </c>
      <c r="I320" s="10">
        <f t="shared" si="17"/>
        <v>149800</v>
      </c>
      <c r="J320" s="33" t="s">
        <v>282</v>
      </c>
      <c r="K320" s="1"/>
      <c r="L320" s="1"/>
      <c r="M320" s="1"/>
      <c r="N320" s="1"/>
      <c r="O320" s="1"/>
      <c r="P320" s="1"/>
    </row>
    <row r="321" spans="1:16" ht="22" customHeight="1">
      <c r="A321" s="1"/>
      <c r="B321" s="1"/>
      <c r="C321" s="1" t="s">
        <v>283</v>
      </c>
      <c r="D321" s="1" t="s">
        <v>284</v>
      </c>
      <c r="E321" s="21">
        <v>1</v>
      </c>
      <c r="F321" s="22" t="s">
        <v>148</v>
      </c>
      <c r="G321" s="26">
        <f>SUMIFS(Props!O7:O59,Props!C7:C59,2)</f>
        <v>86200</v>
      </c>
      <c r="H321" s="28">
        <f>'Plan and Rates'!L21</f>
        <v>7.0000000000000007E-2</v>
      </c>
      <c r="I321" s="10">
        <f t="shared" si="17"/>
        <v>92234</v>
      </c>
      <c r="J321" s="33" t="s">
        <v>285</v>
      </c>
      <c r="K321" s="1"/>
      <c r="L321" s="1"/>
      <c r="M321" s="1"/>
      <c r="N321" s="1"/>
      <c r="O321" s="1"/>
      <c r="P321" s="1"/>
    </row>
    <row r="322" spans="1:16" ht="32" customHeight="1">
      <c r="A322" s="1"/>
      <c r="B322" s="1"/>
      <c r="C322" s="1" t="s">
        <v>286</v>
      </c>
      <c r="D322" s="1" t="s">
        <v>287</v>
      </c>
      <c r="E322" s="23">
        <f>'Plan and Rates'!L34</f>
        <v>270</v>
      </c>
      <c r="F322" s="22" t="s">
        <v>288</v>
      </c>
      <c r="G322" s="9">
        <v>420</v>
      </c>
      <c r="H322" s="28">
        <f>'Plan and Rates'!L21</f>
        <v>7.0000000000000007E-2</v>
      </c>
      <c r="I322" s="10">
        <f t="shared" si="17"/>
        <v>121338</v>
      </c>
      <c r="J322" s="33" t="s">
        <v>289</v>
      </c>
      <c r="K322" s="1"/>
      <c r="L322" s="1"/>
      <c r="M322" s="1"/>
      <c r="N322" s="1"/>
      <c r="O322" s="1"/>
      <c r="P322" s="1"/>
    </row>
    <row r="323" spans="1:16" ht="22" customHeight="1">
      <c r="A323" s="1"/>
      <c r="B323" s="1"/>
      <c r="C323" s="1" t="s">
        <v>290</v>
      </c>
      <c r="D323" s="1" t="s">
        <v>291</v>
      </c>
      <c r="E323" s="21">
        <v>1</v>
      </c>
      <c r="F323" s="22" t="s">
        <v>148</v>
      </c>
      <c r="G323" s="9">
        <v>30000</v>
      </c>
      <c r="H323" s="28">
        <f>'Plan and Rates'!L21</f>
        <v>7.0000000000000007E-2</v>
      </c>
      <c r="I323" s="10">
        <f t="shared" si="17"/>
        <v>32100</v>
      </c>
      <c r="J323" s="33" t="s">
        <v>292</v>
      </c>
      <c r="K323" s="1"/>
      <c r="L323" s="1"/>
      <c r="M323" s="1"/>
      <c r="N323" s="1"/>
      <c r="O323" s="1"/>
      <c r="P323" s="1"/>
    </row>
    <row r="324" spans="1:16" ht="25" customHeight="1">
      <c r="A324" s="1"/>
      <c r="B324" s="1"/>
      <c r="C324" s="4" t="s">
        <v>293</v>
      </c>
      <c r="D324" s="4"/>
      <c r="E324" s="20"/>
      <c r="F324" s="20"/>
      <c r="G324" s="25"/>
      <c r="H324" s="27"/>
      <c r="I324" s="25"/>
      <c r="J324" s="31"/>
      <c r="K324" s="1"/>
      <c r="L324" s="1"/>
      <c r="M324" s="1"/>
      <c r="N324" s="1"/>
      <c r="O324" s="1"/>
      <c r="P324" s="1"/>
    </row>
    <row r="325" spans="1:16" ht="22" customHeight="1">
      <c r="A325" s="1"/>
      <c r="B325" s="1"/>
      <c r="C325" s="1" t="s">
        <v>294</v>
      </c>
      <c r="D325" s="1" t="s">
        <v>295</v>
      </c>
      <c r="E325" s="23">
        <f>'Plan and Rates'!L28</f>
        <v>50</v>
      </c>
      <c r="F325" s="22" t="s">
        <v>296</v>
      </c>
      <c r="G325" s="9">
        <v>1800</v>
      </c>
      <c r="H325" s="28">
        <f>'Plan and Rates'!L21</f>
        <v>7.0000000000000007E-2</v>
      </c>
      <c r="I325" s="10">
        <f t="shared" ref="I325:I333" si="18">ROUND(E325*G325*(1+H325),0)</f>
        <v>96300</v>
      </c>
      <c r="J325" s="33" t="s">
        <v>297</v>
      </c>
      <c r="K325" s="1"/>
      <c r="L325" s="1"/>
      <c r="M325" s="1"/>
      <c r="N325" s="1"/>
      <c r="O325" s="1"/>
      <c r="P325" s="1"/>
    </row>
    <row r="326" spans="1:16" ht="22" customHeight="1">
      <c r="A326" s="1"/>
      <c r="B326" s="1"/>
      <c r="C326" s="1" t="s">
        <v>298</v>
      </c>
      <c r="D326" s="1" t="s">
        <v>299</v>
      </c>
      <c r="E326" s="23">
        <f>'Plan and Rates'!L7</f>
        <v>24</v>
      </c>
      <c r="F326" s="22" t="s">
        <v>232</v>
      </c>
      <c r="G326" s="9">
        <v>2200</v>
      </c>
      <c r="H326" s="28">
        <f>'Plan and Rates'!L21</f>
        <v>7.0000000000000007E-2</v>
      </c>
      <c r="I326" s="10">
        <f t="shared" si="18"/>
        <v>56496</v>
      </c>
      <c r="J326" s="33" t="s">
        <v>300</v>
      </c>
      <c r="K326" s="1"/>
      <c r="L326" s="1"/>
      <c r="M326" s="1"/>
      <c r="N326" s="1"/>
      <c r="O326" s="1"/>
      <c r="P326" s="1"/>
    </row>
    <row r="327" spans="1:16" ht="22" customHeight="1">
      <c r="A327" s="1"/>
      <c r="B327" s="1"/>
      <c r="C327" s="1" t="s">
        <v>301</v>
      </c>
      <c r="D327" s="1" t="s">
        <v>302</v>
      </c>
      <c r="E327" s="23">
        <f>'Plan and Rates'!L29</f>
        <v>260</v>
      </c>
      <c r="F327" s="22" t="s">
        <v>303</v>
      </c>
      <c r="G327" s="9">
        <v>260</v>
      </c>
      <c r="H327" s="28">
        <f>'Plan and Rates'!L21</f>
        <v>7.0000000000000007E-2</v>
      </c>
      <c r="I327" s="10">
        <f t="shared" si="18"/>
        <v>72332</v>
      </c>
      <c r="J327" s="33" t="s">
        <v>304</v>
      </c>
      <c r="K327" s="1"/>
      <c r="L327" s="1"/>
      <c r="M327" s="1"/>
      <c r="N327" s="1"/>
      <c r="O327" s="1"/>
      <c r="P327" s="1"/>
    </row>
    <row r="328" spans="1:16" ht="22" customHeight="1">
      <c r="A328" s="1"/>
      <c r="B328" s="1"/>
      <c r="C328" s="1" t="s">
        <v>305</v>
      </c>
      <c r="D328" s="1" t="s">
        <v>306</v>
      </c>
      <c r="E328" s="21">
        <v>1</v>
      </c>
      <c r="F328" s="22" t="s">
        <v>148</v>
      </c>
      <c r="G328" s="9">
        <v>35000</v>
      </c>
      <c r="H328" s="11">
        <v>0</v>
      </c>
      <c r="I328" s="10">
        <f t="shared" si="18"/>
        <v>35000</v>
      </c>
      <c r="J328" s="33" t="s">
        <v>307</v>
      </c>
      <c r="K328" s="1"/>
      <c r="L328" s="1"/>
      <c r="M328" s="1"/>
      <c r="N328" s="1"/>
      <c r="O328" s="1"/>
      <c r="P328" s="1"/>
    </row>
    <row r="329" spans="1:16" ht="22" customHeight="1">
      <c r="A329" s="1"/>
      <c r="B329" s="1"/>
      <c r="C329" s="1" t="s">
        <v>308</v>
      </c>
      <c r="D329" s="1" t="s">
        <v>309</v>
      </c>
      <c r="E329" s="23">
        <f>'Plan and Rates'!L7*(58+1+'Plan and Rates'!L35)+'Plan and Rates'!L10+'Plan and Rates'!L12+'Plan and Rates'!L13+'Plan and Rates'!L14*2+'Plan and Rates'!L15+0</f>
        <v>2580</v>
      </c>
      <c r="F329" s="22" t="s">
        <v>165</v>
      </c>
      <c r="G329" s="9">
        <v>75</v>
      </c>
      <c r="H329" s="28">
        <f>'Plan and Rates'!L21</f>
        <v>7.0000000000000007E-2</v>
      </c>
      <c r="I329" s="10">
        <f t="shared" si="18"/>
        <v>207045</v>
      </c>
      <c r="J329" s="33" t="s">
        <v>310</v>
      </c>
      <c r="K329" s="1"/>
      <c r="L329" s="1"/>
      <c r="M329" s="1"/>
      <c r="N329" s="1"/>
      <c r="O329" s="1"/>
      <c r="P329" s="1"/>
    </row>
    <row r="330" spans="1:16" ht="22" customHeight="1">
      <c r="A330" s="1"/>
      <c r="B330" s="1"/>
      <c r="C330" s="1" t="s">
        <v>311</v>
      </c>
      <c r="D330" s="1" t="s">
        <v>312</v>
      </c>
      <c r="E330" s="23">
        <f>('Plan and Rates'!L8+'Plan and Rates'!L9)*25</f>
        <v>575</v>
      </c>
      <c r="F330" s="22" t="s">
        <v>165</v>
      </c>
      <c r="G330" s="9">
        <v>55</v>
      </c>
      <c r="H330" s="28">
        <f>'Plan and Rates'!L21</f>
        <v>7.0000000000000007E-2</v>
      </c>
      <c r="I330" s="10">
        <f t="shared" si="18"/>
        <v>33839</v>
      </c>
      <c r="J330" s="33" t="s">
        <v>313</v>
      </c>
      <c r="K330" s="1"/>
      <c r="L330" s="1"/>
      <c r="M330" s="1"/>
      <c r="N330" s="1"/>
      <c r="O330" s="1"/>
      <c r="P330" s="1"/>
    </row>
    <row r="331" spans="1:16" ht="22" customHeight="1">
      <c r="A331" s="1"/>
      <c r="B331" s="1"/>
      <c r="C331" s="1" t="s">
        <v>314</v>
      </c>
      <c r="D331" s="1" t="s">
        <v>315</v>
      </c>
      <c r="E331" s="35">
        <f>'Plan and Rates'!L29*0.35</f>
        <v>91</v>
      </c>
      <c r="F331" s="22" t="s">
        <v>176</v>
      </c>
      <c r="G331" s="9">
        <v>90</v>
      </c>
      <c r="H331" s="11">
        <v>0</v>
      </c>
      <c r="I331" s="10">
        <f t="shared" si="18"/>
        <v>8190</v>
      </c>
      <c r="J331" s="33" t="s">
        <v>316</v>
      </c>
      <c r="K331" s="1"/>
      <c r="L331" s="1"/>
      <c r="M331" s="1"/>
      <c r="N331" s="1"/>
      <c r="O331" s="1"/>
      <c r="P331" s="1"/>
    </row>
    <row r="332" spans="1:16" ht="32" customHeight="1">
      <c r="A332" s="1"/>
      <c r="B332" s="1"/>
      <c r="C332" s="1" t="s">
        <v>317</v>
      </c>
      <c r="D332" s="1" t="s">
        <v>388</v>
      </c>
      <c r="E332" s="21">
        <v>1</v>
      </c>
      <c r="F332" s="22" t="s">
        <v>319</v>
      </c>
      <c r="G332" s="9">
        <v>160000</v>
      </c>
      <c r="H332" s="11">
        <v>0</v>
      </c>
      <c r="I332" s="10">
        <f t="shared" si="18"/>
        <v>160000</v>
      </c>
      <c r="J332" s="33" t="s">
        <v>389</v>
      </c>
      <c r="K332" s="1"/>
      <c r="L332" s="1"/>
      <c r="M332" s="1"/>
      <c r="N332" s="1"/>
      <c r="O332" s="1"/>
      <c r="P332" s="1"/>
    </row>
    <row r="333" spans="1:16" ht="22" customHeight="1">
      <c r="A333" s="1"/>
      <c r="B333" s="1"/>
      <c r="C333" s="1" t="s">
        <v>321</v>
      </c>
      <c r="D333" s="1" t="s">
        <v>322</v>
      </c>
      <c r="E333" s="21">
        <v>3</v>
      </c>
      <c r="F333" s="22" t="s">
        <v>323</v>
      </c>
      <c r="G333" s="9">
        <v>22000</v>
      </c>
      <c r="H333" s="11">
        <v>0</v>
      </c>
      <c r="I333" s="10">
        <f t="shared" si="18"/>
        <v>66000</v>
      </c>
      <c r="J333" s="33" t="s">
        <v>324</v>
      </c>
      <c r="K333" s="1"/>
      <c r="L333" s="1"/>
      <c r="M333" s="1"/>
      <c r="N333" s="1"/>
      <c r="O333" s="1"/>
      <c r="P333" s="1"/>
    </row>
    <row r="334" spans="1:16" ht="25" customHeight="1">
      <c r="A334" s="1"/>
      <c r="B334" s="1"/>
      <c r="C334" s="4" t="s">
        <v>325</v>
      </c>
      <c r="D334" s="4"/>
      <c r="E334" s="20"/>
      <c r="F334" s="20"/>
      <c r="G334" s="25"/>
      <c r="H334" s="27"/>
      <c r="I334" s="25"/>
      <c r="J334" s="31"/>
      <c r="K334" s="1"/>
      <c r="L334" s="1"/>
      <c r="M334" s="1"/>
      <c r="N334" s="1"/>
      <c r="O334" s="1"/>
      <c r="P334" s="1"/>
    </row>
    <row r="335" spans="1:16" ht="22" customHeight="1">
      <c r="A335" s="1"/>
      <c r="B335" s="1"/>
      <c r="C335" s="1" t="s">
        <v>326</v>
      </c>
      <c r="D335" s="1" t="s">
        <v>327</v>
      </c>
      <c r="E335" s="21">
        <v>70</v>
      </c>
      <c r="F335" s="22" t="s">
        <v>232</v>
      </c>
      <c r="G335" s="9">
        <v>1000</v>
      </c>
      <c r="H335" s="28">
        <f>'Plan and Rates'!L20</f>
        <v>0.4</v>
      </c>
      <c r="I335" s="10">
        <f t="shared" ref="I335:I346" si="19">ROUND(E335*G335*(1+H335),0)</f>
        <v>98000</v>
      </c>
      <c r="J335" s="33" t="s">
        <v>328</v>
      </c>
      <c r="K335" s="1"/>
      <c r="L335" s="1"/>
      <c r="M335" s="1"/>
      <c r="N335" s="1"/>
      <c r="O335" s="1"/>
      <c r="P335" s="1"/>
    </row>
    <row r="336" spans="1:16" ht="22" customHeight="1">
      <c r="A336" s="1"/>
      <c r="B336" s="1"/>
      <c r="C336" s="1" t="s">
        <v>329</v>
      </c>
      <c r="D336" s="1" t="s">
        <v>330</v>
      </c>
      <c r="E336" s="21">
        <v>40</v>
      </c>
      <c r="F336" s="22" t="s">
        <v>232</v>
      </c>
      <c r="G336" s="9">
        <v>650</v>
      </c>
      <c r="H336" s="28">
        <f>'Plan and Rates'!L20</f>
        <v>0.4</v>
      </c>
      <c r="I336" s="10">
        <f t="shared" si="19"/>
        <v>36400</v>
      </c>
      <c r="J336" s="33" t="s">
        <v>331</v>
      </c>
      <c r="K336" s="1"/>
      <c r="L336" s="1"/>
      <c r="M336" s="1"/>
      <c r="N336" s="1"/>
      <c r="O336" s="1"/>
      <c r="P336" s="1"/>
    </row>
    <row r="337" spans="1:16" ht="22" customHeight="1">
      <c r="A337" s="1"/>
      <c r="B337" s="1"/>
      <c r="C337" s="1" t="s">
        <v>332</v>
      </c>
      <c r="D337" s="1" t="s">
        <v>333</v>
      </c>
      <c r="E337" s="21">
        <v>1</v>
      </c>
      <c r="F337" s="22" t="s">
        <v>148</v>
      </c>
      <c r="G337" s="9">
        <v>60000</v>
      </c>
      <c r="H337" s="11">
        <v>0</v>
      </c>
      <c r="I337" s="10">
        <f t="shared" si="19"/>
        <v>60000</v>
      </c>
      <c r="J337" s="33" t="s">
        <v>334</v>
      </c>
      <c r="K337" s="1"/>
      <c r="L337" s="1"/>
      <c r="M337" s="1"/>
      <c r="N337" s="1"/>
      <c r="O337" s="1"/>
      <c r="P337" s="1"/>
    </row>
    <row r="338" spans="1:16" ht="22" customHeight="1">
      <c r="A338" s="1"/>
      <c r="B338" s="1"/>
      <c r="C338" s="1" t="s">
        <v>335</v>
      </c>
      <c r="D338" s="1" t="s">
        <v>336</v>
      </c>
      <c r="E338" s="21">
        <v>1</v>
      </c>
      <c r="F338" s="22" t="s">
        <v>148</v>
      </c>
      <c r="G338" s="9">
        <v>16000</v>
      </c>
      <c r="H338" s="11">
        <v>0</v>
      </c>
      <c r="I338" s="10">
        <f t="shared" si="19"/>
        <v>16000</v>
      </c>
      <c r="J338" s="33" t="s">
        <v>337</v>
      </c>
      <c r="K338" s="1"/>
      <c r="L338" s="1"/>
      <c r="M338" s="1"/>
      <c r="N338" s="1"/>
      <c r="O338" s="1"/>
      <c r="P338" s="1"/>
    </row>
    <row r="339" spans="1:16" ht="22" customHeight="1">
      <c r="A339" s="1"/>
      <c r="B339" s="1"/>
      <c r="C339" s="1" t="s">
        <v>338</v>
      </c>
      <c r="D339" s="1" t="s">
        <v>339</v>
      </c>
      <c r="E339" s="21">
        <v>1</v>
      </c>
      <c r="F339" s="22" t="s">
        <v>148</v>
      </c>
      <c r="G339" s="9">
        <v>60000</v>
      </c>
      <c r="H339" s="11">
        <v>0</v>
      </c>
      <c r="I339" s="10">
        <f t="shared" si="19"/>
        <v>60000</v>
      </c>
      <c r="J339" s="33" t="s">
        <v>340</v>
      </c>
      <c r="K339" s="1"/>
      <c r="L339" s="1"/>
      <c r="M339" s="1"/>
      <c r="N339" s="1"/>
      <c r="O339" s="1"/>
      <c r="P339" s="1"/>
    </row>
    <row r="340" spans="1:16" ht="22" customHeight="1">
      <c r="A340" s="1"/>
      <c r="B340" s="1"/>
      <c r="C340" s="1" t="s">
        <v>341</v>
      </c>
      <c r="D340" s="1" t="s">
        <v>342</v>
      </c>
      <c r="E340" s="21">
        <v>1</v>
      </c>
      <c r="F340" s="22" t="s">
        <v>148</v>
      </c>
      <c r="G340" s="9">
        <v>40000</v>
      </c>
      <c r="H340" s="11">
        <v>0</v>
      </c>
      <c r="I340" s="10">
        <f t="shared" si="19"/>
        <v>40000</v>
      </c>
      <c r="J340" s="33" t="s">
        <v>343</v>
      </c>
      <c r="K340" s="1"/>
      <c r="L340" s="1"/>
      <c r="M340" s="1"/>
      <c r="N340" s="1"/>
      <c r="O340" s="1"/>
      <c r="P340" s="1"/>
    </row>
    <row r="341" spans="1:16" ht="22" customHeight="1">
      <c r="A341" s="1"/>
      <c r="B341" s="1"/>
      <c r="C341" s="1" t="s">
        <v>344</v>
      </c>
      <c r="D341" s="1" t="s">
        <v>345</v>
      </c>
      <c r="E341" s="23">
        <f>'Plan and Rates'!L32</f>
        <v>65</v>
      </c>
      <c r="F341" s="22" t="s">
        <v>346</v>
      </c>
      <c r="G341" s="26">
        <f>'Plan and Rates'!L33</f>
        <v>2800</v>
      </c>
      <c r="H341" s="11">
        <v>0</v>
      </c>
      <c r="I341" s="10">
        <f t="shared" si="19"/>
        <v>182000</v>
      </c>
      <c r="J341" s="33" t="s">
        <v>347</v>
      </c>
      <c r="K341" s="1"/>
      <c r="L341" s="1"/>
      <c r="M341" s="1"/>
      <c r="N341" s="1"/>
      <c r="O341" s="1"/>
      <c r="P341" s="1"/>
    </row>
    <row r="342" spans="1:16" ht="32" customHeight="1">
      <c r="A342" s="1"/>
      <c r="B342" s="1"/>
      <c r="C342" s="1" t="s">
        <v>348</v>
      </c>
      <c r="D342" s="1" t="s">
        <v>349</v>
      </c>
      <c r="E342" s="23">
        <f>'Plan and Rates'!L30</f>
        <v>180</v>
      </c>
      <c r="F342" s="22" t="s">
        <v>350</v>
      </c>
      <c r="G342" s="26">
        <f>'Plan and Rates'!L31</f>
        <v>275</v>
      </c>
      <c r="H342" s="11">
        <v>0</v>
      </c>
      <c r="I342" s="10">
        <f t="shared" si="19"/>
        <v>49500</v>
      </c>
      <c r="J342" s="33" t="s">
        <v>351</v>
      </c>
      <c r="K342" s="1"/>
      <c r="L342" s="1"/>
      <c r="M342" s="1"/>
      <c r="N342" s="1"/>
      <c r="O342" s="1"/>
      <c r="P342" s="1"/>
    </row>
    <row r="343" spans="1:16" ht="32" customHeight="1">
      <c r="A343" s="1"/>
      <c r="B343" s="1"/>
      <c r="C343" s="1" t="s">
        <v>352</v>
      </c>
      <c r="D343" s="1" t="s">
        <v>353</v>
      </c>
      <c r="E343" s="21">
        <v>1</v>
      </c>
      <c r="F343" s="22" t="s">
        <v>148</v>
      </c>
      <c r="G343" s="9">
        <v>28000</v>
      </c>
      <c r="H343" s="11">
        <v>0</v>
      </c>
      <c r="I343" s="10">
        <f t="shared" si="19"/>
        <v>28000</v>
      </c>
      <c r="J343" s="33" t="s">
        <v>354</v>
      </c>
      <c r="K343" s="1"/>
      <c r="L343" s="1"/>
      <c r="M343" s="1"/>
      <c r="N343" s="1"/>
      <c r="O343" s="1"/>
      <c r="P343" s="1"/>
    </row>
    <row r="344" spans="1:16" ht="22" customHeight="1">
      <c r="A344" s="1"/>
      <c r="B344" s="1"/>
      <c r="C344" s="1" t="s">
        <v>355</v>
      </c>
      <c r="D344" s="1" t="s">
        <v>356</v>
      </c>
      <c r="E344" s="21">
        <v>1</v>
      </c>
      <c r="F344" s="22" t="s">
        <v>148</v>
      </c>
      <c r="G344" s="9">
        <v>20000</v>
      </c>
      <c r="H344" s="11">
        <v>0</v>
      </c>
      <c r="I344" s="10">
        <f t="shared" si="19"/>
        <v>20000</v>
      </c>
      <c r="J344" s="33" t="s">
        <v>357</v>
      </c>
      <c r="K344" s="1"/>
      <c r="L344" s="1"/>
      <c r="M344" s="1"/>
      <c r="N344" s="1"/>
      <c r="O344" s="1"/>
      <c r="P344" s="1"/>
    </row>
    <row r="345" spans="1:16" ht="22" customHeight="1">
      <c r="A345" s="1"/>
      <c r="B345" s="1"/>
      <c r="C345" s="1" t="s">
        <v>358</v>
      </c>
      <c r="D345" s="1" t="s">
        <v>359</v>
      </c>
      <c r="E345" s="21">
        <v>1</v>
      </c>
      <c r="F345" s="22" t="s">
        <v>148</v>
      </c>
      <c r="G345" s="9">
        <v>50000</v>
      </c>
      <c r="H345" s="11">
        <v>0</v>
      </c>
      <c r="I345" s="10">
        <f t="shared" si="19"/>
        <v>50000</v>
      </c>
      <c r="J345" s="33" t="s">
        <v>360</v>
      </c>
      <c r="K345" s="1"/>
      <c r="L345" s="1"/>
      <c r="M345" s="1"/>
      <c r="N345" s="1"/>
      <c r="O345" s="1"/>
      <c r="P345" s="1"/>
    </row>
    <row r="346" spans="1:16" ht="22" customHeight="1">
      <c r="A346" s="1"/>
      <c r="B346" s="1"/>
      <c r="C346" s="1" t="s">
        <v>361</v>
      </c>
      <c r="D346" s="1" t="s">
        <v>362</v>
      </c>
      <c r="E346" s="21">
        <v>1</v>
      </c>
      <c r="F346" s="22" t="s">
        <v>148</v>
      </c>
      <c r="G346" s="9">
        <v>20000</v>
      </c>
      <c r="H346" s="11">
        <v>0</v>
      </c>
      <c r="I346" s="10">
        <f t="shared" si="19"/>
        <v>20000</v>
      </c>
      <c r="J346" s="33" t="s">
        <v>363</v>
      </c>
      <c r="K346" s="1"/>
      <c r="L346" s="1"/>
      <c r="M346" s="1"/>
      <c r="N346" s="1"/>
      <c r="O346" s="1"/>
      <c r="P346" s="1"/>
    </row>
    <row r="347" spans="1:16" ht="22" customHeight="1">
      <c r="A347" s="1"/>
      <c r="B347" s="1"/>
      <c r="C347" s="16"/>
      <c r="D347" s="16" t="s">
        <v>364</v>
      </c>
      <c r="E347" s="24"/>
      <c r="F347" s="24"/>
      <c r="G347" s="19"/>
      <c r="H347" s="29"/>
      <c r="I347" s="19">
        <f>I271+I272+I273+I274+I275+I277+I278+I279+I280+I281+I282+I283+I285+I286+I287+I288+I289+I290+I291+I292+I293+I294+I295+I296+I297+I298+I299+I300+I301+I302+I303+I304+I305+I306+I307+I308+I309+I310+I311+I313+I314+I315+I316+I317+I318+I319+I320+I321+I322+I323+I325+I326+I327+I328+I329+I330+I331+I332+I333+I335+I336+I337+I338+I339+I340+I341+I342+I343+I344+I345+I346</f>
        <v>6026634</v>
      </c>
      <c r="J347" s="32"/>
      <c r="K347" s="1"/>
      <c r="L347" s="1"/>
      <c r="M347" s="1"/>
      <c r="N347" s="1"/>
      <c r="O347" s="1"/>
      <c r="P347" s="1"/>
    </row>
    <row r="348" spans="1:16" ht="22" customHeight="1">
      <c r="A348" s="1"/>
      <c r="B348" s="1"/>
      <c r="C348" s="16"/>
      <c r="D348" s="16" t="s">
        <v>62</v>
      </c>
      <c r="E348" s="24"/>
      <c r="F348" s="24"/>
      <c r="G348" s="19"/>
      <c r="H348" s="29"/>
      <c r="I348" s="30">
        <f>ROUND(I347*'Plan and Rates'!L24,0)</f>
        <v>180799</v>
      </c>
      <c r="J348" s="32" t="s">
        <v>365</v>
      </c>
      <c r="K348" s="1"/>
      <c r="L348" s="1"/>
      <c r="M348" s="1"/>
      <c r="N348" s="1"/>
      <c r="O348" s="1"/>
      <c r="P348" s="1"/>
    </row>
    <row r="349" spans="1:16" ht="22" customHeight="1">
      <c r="A349" s="1"/>
      <c r="B349" s="1"/>
      <c r="C349" s="16"/>
      <c r="D349" s="16" t="s">
        <v>366</v>
      </c>
      <c r="E349" s="24"/>
      <c r="F349" s="24"/>
      <c r="G349" s="19"/>
      <c r="H349" s="29"/>
      <c r="I349" s="30">
        <f>ROUND(I347*'Plan and Rates'!L23,0)</f>
        <v>361598</v>
      </c>
      <c r="J349" s="32" t="s">
        <v>367</v>
      </c>
      <c r="K349" s="1"/>
      <c r="L349" s="1"/>
      <c r="M349" s="1"/>
      <c r="N349" s="1"/>
      <c r="O349" s="1"/>
      <c r="P349" s="1"/>
    </row>
    <row r="350" spans="1:16" ht="22" customHeight="1">
      <c r="A350" s="1"/>
      <c r="B350" s="1"/>
      <c r="C350" s="16"/>
      <c r="D350" s="16" t="s">
        <v>63</v>
      </c>
      <c r="E350" s="24"/>
      <c r="F350" s="24"/>
      <c r="G350" s="19"/>
      <c r="H350" s="29"/>
      <c r="I350" s="30">
        <f>ROUND(I347*'Plan and Rates'!L25,0)</f>
        <v>120533</v>
      </c>
      <c r="J350" s="32" t="s">
        <v>368</v>
      </c>
      <c r="K350" s="1"/>
      <c r="L350" s="1"/>
      <c r="M350" s="1"/>
      <c r="N350" s="1"/>
      <c r="O350" s="1"/>
      <c r="P350" s="1"/>
    </row>
    <row r="351" spans="1:16" ht="22" customHeight="1">
      <c r="A351" s="1"/>
      <c r="B351" s="1"/>
      <c r="C351" s="16"/>
      <c r="D351" s="16" t="s">
        <v>60</v>
      </c>
      <c r="E351" s="24"/>
      <c r="F351" s="24"/>
      <c r="G351" s="19"/>
      <c r="H351" s="29"/>
      <c r="I351" s="30">
        <f>ROUND(SUM(I347:I350)*'Plan and Rates'!L22,0)</f>
        <v>836196</v>
      </c>
      <c r="J351" s="32" t="s">
        <v>369</v>
      </c>
      <c r="K351" s="1"/>
      <c r="L351" s="1"/>
      <c r="M351" s="1"/>
      <c r="N351" s="1"/>
      <c r="O351" s="1"/>
      <c r="P351" s="1"/>
    </row>
    <row r="352" spans="1:16" ht="30" customHeight="1">
      <c r="A352" s="1"/>
      <c r="B352" s="1"/>
      <c r="C352" s="4"/>
      <c r="D352" s="4" t="s">
        <v>370</v>
      </c>
      <c r="E352" s="20"/>
      <c r="F352" s="20"/>
      <c r="G352" s="25"/>
      <c r="H352" s="27"/>
      <c r="I352" s="25">
        <f>SUM(I347:I351)</f>
        <v>7525760</v>
      </c>
      <c r="J352" s="31" t="s">
        <v>371</v>
      </c>
      <c r="K352" s="1"/>
      <c r="L352" s="1"/>
      <c r="M352" s="1"/>
      <c r="N352" s="1"/>
      <c r="O352" s="1"/>
      <c r="P352" s="1"/>
    </row>
    <row r="353" spans="1:16" ht="2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2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2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2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2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2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2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2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2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2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2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2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2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2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2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2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2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2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2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2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2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2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2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2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2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2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2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2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2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2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2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2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2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2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2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2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2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2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2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2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2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2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2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2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2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2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2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2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2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2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2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2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2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2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2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2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2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2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1839A"/>
  </sheetPr>
  <dimension ref="A1:P410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E7" sqref="E7"/>
    </sheetView>
  </sheetViews>
  <sheetFormatPr defaultRowHeight="14"/>
  <cols>
    <col min="1" max="2" width="2.33203125" customWidth="1"/>
    <col min="3" max="3" width="10" customWidth="1"/>
    <col min="4" max="4" width="38" customWidth="1"/>
    <col min="5" max="5" width="11" customWidth="1"/>
    <col min="6" max="7" width="15" customWidth="1"/>
    <col min="8" max="8" width="12" customWidth="1"/>
    <col min="9" max="9" width="17" customWidth="1"/>
    <col min="10" max="10" width="65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390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5" t="s">
        <v>137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>
      <c r="A6" s="1"/>
      <c r="B6" s="1"/>
      <c r="C6" s="5" t="s">
        <v>138</v>
      </c>
      <c r="D6" s="5" t="s">
        <v>139</v>
      </c>
      <c r="E6" s="5" t="s">
        <v>140</v>
      </c>
      <c r="F6" s="5" t="s">
        <v>26</v>
      </c>
      <c r="G6" s="5" t="s">
        <v>141</v>
      </c>
      <c r="H6" s="5" t="s">
        <v>142</v>
      </c>
      <c r="I6" s="5" t="s">
        <v>143</v>
      </c>
      <c r="J6" s="5" t="s">
        <v>144</v>
      </c>
      <c r="K6" s="1"/>
      <c r="L6" s="1"/>
      <c r="M6" s="1"/>
      <c r="N6" s="1"/>
      <c r="O6" s="1"/>
      <c r="P6" s="1"/>
    </row>
    <row r="7" spans="1:16" ht="2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5" customHeight="1">
      <c r="A8" s="1"/>
      <c r="B8" s="1"/>
      <c r="C8" s="4" t="s">
        <v>4</v>
      </c>
      <c r="D8" s="4"/>
      <c r="E8" s="4"/>
      <c r="F8" s="4"/>
      <c r="G8" s="4"/>
      <c r="H8" s="4"/>
      <c r="I8" s="4"/>
      <c r="J8" s="4"/>
      <c r="K8" s="1"/>
      <c r="L8" s="1"/>
      <c r="M8" s="1"/>
      <c r="N8" s="1"/>
      <c r="O8" s="1"/>
      <c r="P8" s="1"/>
    </row>
    <row r="9" spans="1:16" ht="25" customHeight="1">
      <c r="A9" s="1"/>
      <c r="B9" s="1"/>
      <c r="C9" s="4" t="s">
        <v>145</v>
      </c>
      <c r="D9" s="4"/>
      <c r="E9" s="20"/>
      <c r="F9" s="20"/>
      <c r="G9" s="25"/>
      <c r="H9" s="27"/>
      <c r="I9" s="25"/>
      <c r="J9" s="31"/>
      <c r="K9" s="1"/>
      <c r="L9" s="1"/>
      <c r="M9" s="1"/>
      <c r="N9" s="1"/>
      <c r="O9" s="1"/>
      <c r="P9" s="1"/>
    </row>
    <row r="10" spans="1:16" ht="22" customHeight="1">
      <c r="A10" s="1"/>
      <c r="B10" s="1"/>
      <c r="C10" s="1" t="s">
        <v>146</v>
      </c>
      <c r="D10" s="1" t="s">
        <v>147</v>
      </c>
      <c r="E10" s="21">
        <v>1</v>
      </c>
      <c r="F10" s="22" t="s">
        <v>148</v>
      </c>
      <c r="G10" s="9">
        <v>5000</v>
      </c>
      <c r="H10" s="11">
        <v>0</v>
      </c>
      <c r="I10" s="10">
        <f>ROUND(E10*G10*(1+H10),0)</f>
        <v>5000</v>
      </c>
      <c r="J10" s="33" t="s">
        <v>149</v>
      </c>
      <c r="K10" s="1"/>
      <c r="L10" s="1"/>
      <c r="M10" s="1"/>
      <c r="N10" s="1"/>
      <c r="O10" s="1"/>
      <c r="P10" s="1"/>
    </row>
    <row r="11" spans="1:16" ht="22" customHeight="1">
      <c r="A11" s="1"/>
      <c r="B11" s="1"/>
      <c r="C11" s="1" t="s">
        <v>150</v>
      </c>
      <c r="D11" s="1" t="s">
        <v>151</v>
      </c>
      <c r="E11" s="21">
        <v>1</v>
      </c>
      <c r="F11" s="22" t="s">
        <v>148</v>
      </c>
      <c r="G11" s="9">
        <v>6000</v>
      </c>
      <c r="H11" s="11">
        <v>0</v>
      </c>
      <c r="I11" s="10">
        <f>ROUND(E11*G11*(1+H11),0)</f>
        <v>6000</v>
      </c>
      <c r="J11" s="33" t="s">
        <v>152</v>
      </c>
      <c r="K11" s="1"/>
      <c r="L11" s="1"/>
      <c r="M11" s="1"/>
      <c r="N11" s="1"/>
      <c r="O11" s="1"/>
      <c r="P11" s="1"/>
    </row>
    <row r="12" spans="1:16" ht="22" customHeight="1">
      <c r="A12" s="1"/>
      <c r="B12" s="1"/>
      <c r="C12" s="1" t="s">
        <v>153</v>
      </c>
      <c r="D12" s="1" t="s">
        <v>154</v>
      </c>
      <c r="E12" s="21">
        <v>1</v>
      </c>
      <c r="F12" s="22" t="s">
        <v>148</v>
      </c>
      <c r="G12" s="9">
        <v>8000</v>
      </c>
      <c r="H12" s="28">
        <f>'Plan and Rates'!M20</f>
        <v>0.25</v>
      </c>
      <c r="I12" s="10">
        <f>ROUND(E12*G12*(1+H12),0)</f>
        <v>10000</v>
      </c>
      <c r="J12" s="33" t="s">
        <v>155</v>
      </c>
      <c r="K12" s="1"/>
      <c r="L12" s="1"/>
      <c r="M12" s="1"/>
      <c r="N12" s="1"/>
      <c r="O12" s="1"/>
      <c r="P12" s="1"/>
    </row>
    <row r="13" spans="1:16" ht="22" customHeight="1">
      <c r="A13" s="1"/>
      <c r="B13" s="1"/>
      <c r="C13" s="1" t="s">
        <v>156</v>
      </c>
      <c r="D13" s="1" t="s">
        <v>157</v>
      </c>
      <c r="E13" s="21">
        <v>1</v>
      </c>
      <c r="F13" s="22" t="s">
        <v>148</v>
      </c>
      <c r="G13" s="9">
        <v>3500</v>
      </c>
      <c r="H13" s="11">
        <v>0</v>
      </c>
      <c r="I13" s="10">
        <f>ROUND(E13*G13*(1+H13),0)</f>
        <v>3500</v>
      </c>
      <c r="J13" s="33" t="s">
        <v>158</v>
      </c>
      <c r="K13" s="1"/>
      <c r="L13" s="1"/>
      <c r="M13" s="1"/>
      <c r="N13" s="1"/>
      <c r="O13" s="1"/>
      <c r="P13" s="1"/>
    </row>
    <row r="14" spans="1:16" ht="22" customHeight="1">
      <c r="A14" s="1"/>
      <c r="B14" s="1"/>
      <c r="C14" s="1" t="s">
        <v>159</v>
      </c>
      <c r="D14" s="1" t="s">
        <v>160</v>
      </c>
      <c r="E14" s="21">
        <v>1</v>
      </c>
      <c r="F14" s="22" t="s">
        <v>148</v>
      </c>
      <c r="G14" s="9">
        <v>3000</v>
      </c>
      <c r="H14" s="11">
        <v>0</v>
      </c>
      <c r="I14" s="10">
        <f>ROUND(E14*G14*(1+H14),0)</f>
        <v>3000</v>
      </c>
      <c r="J14" s="33" t="s">
        <v>161</v>
      </c>
      <c r="K14" s="1"/>
      <c r="L14" s="1"/>
      <c r="M14" s="1"/>
      <c r="N14" s="1"/>
      <c r="O14" s="1"/>
      <c r="P14" s="1"/>
    </row>
    <row r="15" spans="1:16" ht="25" customHeight="1">
      <c r="A15" s="1"/>
      <c r="B15" s="1"/>
      <c r="C15" s="4" t="s">
        <v>162</v>
      </c>
      <c r="D15" s="4"/>
      <c r="E15" s="20"/>
      <c r="F15" s="20"/>
      <c r="G15" s="25"/>
      <c r="H15" s="27"/>
      <c r="I15" s="25"/>
      <c r="J15" s="31"/>
      <c r="K15" s="1"/>
      <c r="L15" s="1"/>
      <c r="M15" s="1"/>
      <c r="N15" s="1"/>
      <c r="O15" s="1"/>
      <c r="P15" s="1"/>
    </row>
    <row r="16" spans="1:16" ht="22" customHeight="1">
      <c r="A16" s="1"/>
      <c r="B16" s="1"/>
      <c r="C16" s="1" t="s">
        <v>163</v>
      </c>
      <c r="D16" s="1" t="s">
        <v>164</v>
      </c>
      <c r="E16" s="23">
        <f>'Plan and Rates'!M10</f>
        <v>130</v>
      </c>
      <c r="F16" s="22" t="s">
        <v>165</v>
      </c>
      <c r="G16" s="26">
        <f>'Plan and Rates'!M16</f>
        <v>350</v>
      </c>
      <c r="H16" s="28">
        <f>'Plan and Rates'!M20</f>
        <v>0.25</v>
      </c>
      <c r="I16" s="10">
        <f t="shared" ref="I16:I22" si="0">ROUND(E16*G16*(1+H16),0)</f>
        <v>56875</v>
      </c>
      <c r="J16" s="33" t="s">
        <v>166</v>
      </c>
      <c r="K16" s="1"/>
      <c r="L16" s="1"/>
      <c r="M16" s="1"/>
      <c r="N16" s="1"/>
      <c r="O16" s="1"/>
      <c r="P16" s="1"/>
    </row>
    <row r="17" spans="1:16" ht="22" customHeight="1">
      <c r="A17" s="1"/>
      <c r="B17" s="1"/>
      <c r="C17" s="1" t="s">
        <v>167</v>
      </c>
      <c r="D17" s="1" t="s">
        <v>168</v>
      </c>
      <c r="E17" s="23">
        <f>'Plan and Rates'!M11</f>
        <v>7</v>
      </c>
      <c r="F17" s="22" t="s">
        <v>169</v>
      </c>
      <c r="G17" s="26">
        <f>'Plan and Rates'!M17</f>
        <v>350</v>
      </c>
      <c r="H17" s="28">
        <f>'Plan and Rates'!M20</f>
        <v>0.25</v>
      </c>
      <c r="I17" s="10">
        <f t="shared" si="0"/>
        <v>3063</v>
      </c>
      <c r="J17" s="33" t="s">
        <v>170</v>
      </c>
      <c r="K17" s="1"/>
      <c r="L17" s="1"/>
      <c r="M17" s="1"/>
      <c r="N17" s="1"/>
      <c r="O17" s="1"/>
      <c r="P17" s="1"/>
    </row>
    <row r="18" spans="1:16" ht="22" customHeight="1">
      <c r="A18" s="1"/>
      <c r="B18" s="1"/>
      <c r="C18" s="1" t="s">
        <v>171</v>
      </c>
      <c r="D18" s="1" t="s">
        <v>172</v>
      </c>
      <c r="E18" s="23">
        <f>'Plan and Rates'!M12</f>
        <v>240</v>
      </c>
      <c r="F18" s="22" t="s">
        <v>165</v>
      </c>
      <c r="G18" s="26">
        <f>'Plan and Rates'!M18</f>
        <v>180</v>
      </c>
      <c r="H18" s="28">
        <f>'Plan and Rates'!M20</f>
        <v>0.25</v>
      </c>
      <c r="I18" s="10">
        <f t="shared" si="0"/>
        <v>54000</v>
      </c>
      <c r="J18" s="33" t="s">
        <v>173</v>
      </c>
      <c r="K18" s="1"/>
      <c r="L18" s="1"/>
      <c r="M18" s="1"/>
      <c r="N18" s="1"/>
      <c r="O18" s="1"/>
      <c r="P18" s="1"/>
    </row>
    <row r="19" spans="1:16" ht="22" customHeight="1">
      <c r="A19" s="1"/>
      <c r="B19" s="1"/>
      <c r="C19" s="1" t="s">
        <v>174</v>
      </c>
      <c r="D19" s="1" t="s">
        <v>175</v>
      </c>
      <c r="E19" s="34">
        <f>E16*0.15</f>
        <v>19.5</v>
      </c>
      <c r="F19" s="22" t="s">
        <v>176</v>
      </c>
      <c r="G19" s="26">
        <f>'Plan and Rates'!M16</f>
        <v>350</v>
      </c>
      <c r="H19" s="28">
        <f>'Plan and Rates'!M20</f>
        <v>0.25</v>
      </c>
      <c r="I19" s="10">
        <f t="shared" si="0"/>
        <v>8531</v>
      </c>
      <c r="J19" s="33" t="s">
        <v>177</v>
      </c>
      <c r="K19" s="1"/>
      <c r="L19" s="1"/>
      <c r="M19" s="1"/>
      <c r="N19" s="1"/>
      <c r="O19" s="1"/>
      <c r="P19" s="1"/>
    </row>
    <row r="20" spans="1:16" ht="22" customHeight="1">
      <c r="A20" s="1"/>
      <c r="B20" s="1"/>
      <c r="C20" s="1" t="s">
        <v>178</v>
      </c>
      <c r="D20" s="1" t="s">
        <v>179</v>
      </c>
      <c r="E20" s="23">
        <f>'Plan and Rates'!M13</f>
        <v>8</v>
      </c>
      <c r="F20" s="22" t="s">
        <v>165</v>
      </c>
      <c r="G20" s="26">
        <f>'Plan and Rates'!M19</f>
        <v>500</v>
      </c>
      <c r="H20" s="28">
        <f>'Plan and Rates'!M20</f>
        <v>0.25</v>
      </c>
      <c r="I20" s="10">
        <f t="shared" si="0"/>
        <v>5000</v>
      </c>
      <c r="J20" s="33" t="s">
        <v>180</v>
      </c>
      <c r="K20" s="1"/>
      <c r="L20" s="1"/>
      <c r="M20" s="1"/>
      <c r="N20" s="1"/>
      <c r="O20" s="1"/>
      <c r="P20" s="1"/>
    </row>
    <row r="21" spans="1:16" ht="22" customHeight="1">
      <c r="A21" s="1"/>
      <c r="B21" s="1"/>
      <c r="C21" s="1" t="s">
        <v>181</v>
      </c>
      <c r="D21" s="1" t="s">
        <v>182</v>
      </c>
      <c r="E21" s="10">
        <f>E16*G16</f>
        <v>45500</v>
      </c>
      <c r="F21" s="22" t="s">
        <v>65</v>
      </c>
      <c r="G21" s="11">
        <v>0.1</v>
      </c>
      <c r="H21" s="11">
        <v>0</v>
      </c>
      <c r="I21" s="10">
        <f t="shared" si="0"/>
        <v>4550</v>
      </c>
      <c r="J21" s="33" t="s">
        <v>183</v>
      </c>
      <c r="K21" s="1"/>
      <c r="L21" s="1"/>
      <c r="M21" s="1"/>
      <c r="N21" s="1"/>
      <c r="O21" s="1"/>
      <c r="P21" s="1"/>
    </row>
    <row r="22" spans="1:16" ht="22" customHeight="1">
      <c r="A22" s="1"/>
      <c r="B22" s="1"/>
      <c r="C22" s="1" t="s">
        <v>184</v>
      </c>
      <c r="D22" s="1" t="s">
        <v>64</v>
      </c>
      <c r="E22" s="10">
        <f>E16*G16</f>
        <v>45500</v>
      </c>
      <c r="F22" s="22" t="s">
        <v>65</v>
      </c>
      <c r="G22" s="28">
        <f>'Plan and Rates'!M26</f>
        <v>0</v>
      </c>
      <c r="H22" s="11">
        <v>0</v>
      </c>
      <c r="I22" s="10">
        <f t="shared" si="0"/>
        <v>0</v>
      </c>
      <c r="J22" s="33" t="s">
        <v>185</v>
      </c>
      <c r="K22" s="1"/>
      <c r="L22" s="1"/>
      <c r="M22" s="1"/>
      <c r="N22" s="1"/>
      <c r="O22" s="1"/>
      <c r="P22" s="1"/>
    </row>
    <row r="23" spans="1:16" ht="25" customHeight="1">
      <c r="A23" s="1"/>
      <c r="B23" s="1"/>
      <c r="C23" s="4" t="s">
        <v>186</v>
      </c>
      <c r="D23" s="4"/>
      <c r="E23" s="20"/>
      <c r="F23" s="20"/>
      <c r="G23" s="25"/>
      <c r="H23" s="27"/>
      <c r="I23" s="25"/>
      <c r="J23" s="31"/>
      <c r="K23" s="1"/>
      <c r="L23" s="1"/>
      <c r="M23" s="1"/>
      <c r="N23" s="1"/>
      <c r="O23" s="1"/>
      <c r="P23" s="1"/>
    </row>
    <row r="24" spans="1:16" ht="22" customHeight="1">
      <c r="A24" s="1"/>
      <c r="B24" s="1"/>
      <c r="C24" s="1" t="s">
        <v>187</v>
      </c>
      <c r="D24" s="1" t="s">
        <v>188</v>
      </c>
      <c r="E24" s="23">
        <f>(SUM('Plan and Rates'!M7,'Plan and Rates'!M8,'Plan and Rates'!M9))*1</f>
        <v>30</v>
      </c>
      <c r="F24" s="22" t="s">
        <v>165</v>
      </c>
      <c r="G24" s="9">
        <v>450</v>
      </c>
      <c r="H24" s="28">
        <f>'Plan and Rates'!M20</f>
        <v>0.25</v>
      </c>
      <c r="I24" s="10">
        <f t="shared" ref="I24:I50" si="1">ROUND(E24*G24*(1+H24),0)</f>
        <v>16875</v>
      </c>
      <c r="J24" s="33" t="s">
        <v>189</v>
      </c>
      <c r="K24" s="1"/>
      <c r="L24" s="1"/>
      <c r="M24" s="1"/>
      <c r="N24" s="1"/>
      <c r="O24" s="1"/>
      <c r="P24" s="1"/>
    </row>
    <row r="25" spans="1:16" ht="22" customHeight="1">
      <c r="A25" s="1"/>
      <c r="B25" s="1"/>
      <c r="C25" s="1" t="s">
        <v>190</v>
      </c>
      <c r="D25" s="1" t="s">
        <v>191</v>
      </c>
      <c r="E25" s="23">
        <f>('Plan and Rates'!M7+ROUNDUP('Plan and Rates'!M8*0.5,0))*1</f>
        <v>23</v>
      </c>
      <c r="F25" s="22" t="s">
        <v>165</v>
      </c>
      <c r="G25" s="9">
        <v>350</v>
      </c>
      <c r="H25" s="28">
        <f>'Plan and Rates'!M20</f>
        <v>0.25</v>
      </c>
      <c r="I25" s="10">
        <f t="shared" si="1"/>
        <v>10063</v>
      </c>
      <c r="J25" s="33" t="s">
        <v>192</v>
      </c>
      <c r="K25" s="1"/>
      <c r="L25" s="1"/>
      <c r="M25" s="1"/>
      <c r="N25" s="1"/>
      <c r="O25" s="1"/>
      <c r="P25" s="1"/>
    </row>
    <row r="26" spans="1:16" ht="22" customHeight="1">
      <c r="A26" s="1"/>
      <c r="B26" s="1"/>
      <c r="C26" s="1" t="s">
        <v>193</v>
      </c>
      <c r="D26" s="1" t="s">
        <v>194</v>
      </c>
      <c r="E26" s="23">
        <f>('Plan and Rates'!M7)*0</f>
        <v>0</v>
      </c>
      <c r="F26" s="22" t="s">
        <v>165</v>
      </c>
      <c r="G26" s="9">
        <v>250</v>
      </c>
      <c r="H26" s="28">
        <f>'Plan and Rates'!M20</f>
        <v>0.25</v>
      </c>
      <c r="I26" s="10">
        <f t="shared" si="1"/>
        <v>0</v>
      </c>
      <c r="J26" s="33" t="s">
        <v>195</v>
      </c>
      <c r="K26" s="1"/>
      <c r="L26" s="1"/>
      <c r="M26" s="1"/>
      <c r="N26" s="1"/>
      <c r="O26" s="1"/>
      <c r="P26" s="1"/>
    </row>
    <row r="27" spans="1:16" ht="22" customHeight="1">
      <c r="A27" s="1"/>
      <c r="B27" s="1"/>
      <c r="C27" s="1" t="s">
        <v>196</v>
      </c>
      <c r="D27" s="1" t="s">
        <v>197</v>
      </c>
      <c r="E27" s="23">
        <f>(SUM('Plan and Rates'!M7,'Plan and Rates'!M8,'Plan and Rates'!M9))*1</f>
        <v>30</v>
      </c>
      <c r="F27" s="22" t="s">
        <v>165</v>
      </c>
      <c r="G27" s="9">
        <v>275</v>
      </c>
      <c r="H27" s="28">
        <f>'Plan and Rates'!M20</f>
        <v>0.25</v>
      </c>
      <c r="I27" s="10">
        <f t="shared" si="1"/>
        <v>10313</v>
      </c>
      <c r="J27" s="33" t="s">
        <v>189</v>
      </c>
      <c r="K27" s="1"/>
      <c r="L27" s="1"/>
      <c r="M27" s="1"/>
      <c r="N27" s="1"/>
      <c r="O27" s="1"/>
      <c r="P27" s="1"/>
    </row>
    <row r="28" spans="1:16" ht="22" customHeight="1">
      <c r="A28" s="1"/>
      <c r="B28" s="1"/>
      <c r="C28" s="1" t="s">
        <v>198</v>
      </c>
      <c r="D28" s="1" t="s">
        <v>199</v>
      </c>
      <c r="E28" s="23">
        <f>('Plan and Rates'!M7)*1</f>
        <v>18</v>
      </c>
      <c r="F28" s="22" t="s">
        <v>165</v>
      </c>
      <c r="G28" s="9">
        <v>275</v>
      </c>
      <c r="H28" s="28">
        <f>'Plan and Rates'!M20</f>
        <v>0.25</v>
      </c>
      <c r="I28" s="10">
        <f t="shared" si="1"/>
        <v>6188</v>
      </c>
      <c r="J28" s="33" t="s">
        <v>200</v>
      </c>
      <c r="K28" s="1"/>
      <c r="L28" s="1"/>
      <c r="M28" s="1"/>
      <c r="N28" s="1"/>
      <c r="O28" s="1"/>
      <c r="P28" s="1"/>
    </row>
    <row r="29" spans="1:16" ht="22" customHeight="1">
      <c r="A29" s="1"/>
      <c r="B29" s="1"/>
      <c r="C29" s="1" t="s">
        <v>201</v>
      </c>
      <c r="D29" s="1" t="s">
        <v>202</v>
      </c>
      <c r="E29" s="23">
        <f>('Plan and Rates'!M7+ROUNDUP('Plan and Rates'!M8*0.5,0))*1</f>
        <v>23</v>
      </c>
      <c r="F29" s="22" t="s">
        <v>165</v>
      </c>
      <c r="G29" s="9">
        <v>500</v>
      </c>
      <c r="H29" s="28">
        <f>'Plan and Rates'!M20</f>
        <v>0.25</v>
      </c>
      <c r="I29" s="10">
        <f t="shared" si="1"/>
        <v>14375</v>
      </c>
      <c r="J29" s="33" t="s">
        <v>192</v>
      </c>
      <c r="K29" s="1"/>
      <c r="L29" s="1"/>
      <c r="M29" s="1"/>
      <c r="N29" s="1"/>
      <c r="O29" s="1"/>
      <c r="P29" s="1"/>
    </row>
    <row r="30" spans="1:16" ht="22" customHeight="1">
      <c r="A30" s="1"/>
      <c r="B30" s="1"/>
      <c r="C30" s="1" t="s">
        <v>203</v>
      </c>
      <c r="D30" s="1" t="s">
        <v>204</v>
      </c>
      <c r="E30" s="23">
        <f>('Plan and Rates'!M7)*0</f>
        <v>0</v>
      </c>
      <c r="F30" s="22" t="s">
        <v>165</v>
      </c>
      <c r="G30" s="9">
        <v>350</v>
      </c>
      <c r="H30" s="28">
        <f>'Plan and Rates'!M20</f>
        <v>0.25</v>
      </c>
      <c r="I30" s="10">
        <f t="shared" si="1"/>
        <v>0</v>
      </c>
      <c r="J30" s="33" t="s">
        <v>195</v>
      </c>
      <c r="K30" s="1"/>
      <c r="L30" s="1"/>
      <c r="M30" s="1"/>
      <c r="N30" s="1"/>
      <c r="O30" s="1"/>
      <c r="P30" s="1"/>
    </row>
    <row r="31" spans="1:16" ht="22" customHeight="1">
      <c r="A31" s="1"/>
      <c r="B31" s="1"/>
      <c r="C31" s="1" t="s">
        <v>205</v>
      </c>
      <c r="D31" s="1" t="s">
        <v>206</v>
      </c>
      <c r="E31" s="23">
        <f>('Plan and Rates'!M7)*1</f>
        <v>18</v>
      </c>
      <c r="F31" s="22" t="s">
        <v>165</v>
      </c>
      <c r="G31" s="9">
        <v>300</v>
      </c>
      <c r="H31" s="28">
        <f>'Plan and Rates'!M20</f>
        <v>0.25</v>
      </c>
      <c r="I31" s="10">
        <f t="shared" si="1"/>
        <v>6750</v>
      </c>
      <c r="J31" s="33" t="s">
        <v>200</v>
      </c>
      <c r="K31" s="1"/>
      <c r="L31" s="1"/>
      <c r="M31" s="1"/>
      <c r="N31" s="1"/>
      <c r="O31" s="1"/>
      <c r="P31" s="1"/>
    </row>
    <row r="32" spans="1:16" ht="22" customHeight="1">
      <c r="A32" s="1"/>
      <c r="B32" s="1"/>
      <c r="C32" s="1" t="s">
        <v>207</v>
      </c>
      <c r="D32" s="1" t="s">
        <v>208</v>
      </c>
      <c r="E32" s="23">
        <f>('Plan and Rates'!M7)*1</f>
        <v>18</v>
      </c>
      <c r="F32" s="22" t="s">
        <v>165</v>
      </c>
      <c r="G32" s="9">
        <v>350</v>
      </c>
      <c r="H32" s="28">
        <f>'Plan and Rates'!M20</f>
        <v>0.25</v>
      </c>
      <c r="I32" s="10">
        <f t="shared" si="1"/>
        <v>7875</v>
      </c>
      <c r="J32" s="33" t="s">
        <v>200</v>
      </c>
      <c r="K32" s="1"/>
      <c r="L32" s="1"/>
      <c r="M32" s="1"/>
      <c r="N32" s="1"/>
      <c r="O32" s="1"/>
      <c r="P32" s="1"/>
    </row>
    <row r="33" spans="1:16" ht="22" customHeight="1">
      <c r="A33" s="1"/>
      <c r="B33" s="1"/>
      <c r="C33" s="1" t="s">
        <v>209</v>
      </c>
      <c r="D33" s="1" t="s">
        <v>210</v>
      </c>
      <c r="E33" s="23">
        <f>('Plan and Rates'!M7)*1</f>
        <v>18</v>
      </c>
      <c r="F33" s="22" t="s">
        <v>165</v>
      </c>
      <c r="G33" s="9">
        <v>275</v>
      </c>
      <c r="H33" s="28">
        <f>'Plan and Rates'!M20</f>
        <v>0.25</v>
      </c>
      <c r="I33" s="10">
        <f t="shared" si="1"/>
        <v>6188</v>
      </c>
      <c r="J33" s="33" t="s">
        <v>200</v>
      </c>
      <c r="K33" s="1"/>
      <c r="L33" s="1"/>
      <c r="M33" s="1"/>
      <c r="N33" s="1"/>
      <c r="O33" s="1"/>
      <c r="P33" s="1"/>
    </row>
    <row r="34" spans="1:16" ht="22" customHeight="1">
      <c r="A34" s="1"/>
      <c r="B34" s="1"/>
      <c r="C34" s="1" t="s">
        <v>211</v>
      </c>
      <c r="D34" s="1" t="s">
        <v>212</v>
      </c>
      <c r="E34" s="23">
        <f>('Plan and Rates'!M7)*1</f>
        <v>18</v>
      </c>
      <c r="F34" s="22" t="s">
        <v>165</v>
      </c>
      <c r="G34" s="9">
        <v>375</v>
      </c>
      <c r="H34" s="28">
        <f>'Plan and Rates'!M20</f>
        <v>0.25</v>
      </c>
      <c r="I34" s="10">
        <f t="shared" si="1"/>
        <v>8438</v>
      </c>
      <c r="J34" s="33" t="s">
        <v>200</v>
      </c>
      <c r="K34" s="1"/>
      <c r="L34" s="1"/>
      <c r="M34" s="1"/>
      <c r="N34" s="1"/>
      <c r="O34" s="1"/>
      <c r="P34" s="1"/>
    </row>
    <row r="35" spans="1:16" ht="22" customHeight="1">
      <c r="A35" s="1"/>
      <c r="B35" s="1"/>
      <c r="C35" s="1" t="s">
        <v>213</v>
      </c>
      <c r="D35" s="1" t="s">
        <v>214</v>
      </c>
      <c r="E35" s="23">
        <f>('Plan and Rates'!M7)*0</f>
        <v>0</v>
      </c>
      <c r="F35" s="22" t="s">
        <v>165</v>
      </c>
      <c r="G35" s="9">
        <v>275</v>
      </c>
      <c r="H35" s="28">
        <f>'Plan and Rates'!M20</f>
        <v>0.25</v>
      </c>
      <c r="I35" s="10">
        <f t="shared" si="1"/>
        <v>0</v>
      </c>
      <c r="J35" s="33" t="s">
        <v>195</v>
      </c>
      <c r="K35" s="1"/>
      <c r="L35" s="1"/>
      <c r="M35" s="1"/>
      <c r="N35" s="1"/>
      <c r="O35" s="1"/>
      <c r="P35" s="1"/>
    </row>
    <row r="36" spans="1:16" ht="22" customHeight="1">
      <c r="A36" s="1"/>
      <c r="B36" s="1"/>
      <c r="C36" s="1" t="s">
        <v>215</v>
      </c>
      <c r="D36" s="1" t="s">
        <v>216</v>
      </c>
      <c r="E36" s="23">
        <f>(SUM('Plan and Rates'!M7,'Plan and Rates'!M8,'Plan and Rates'!M9))*1</f>
        <v>30</v>
      </c>
      <c r="F36" s="22" t="s">
        <v>165</v>
      </c>
      <c r="G36" s="9">
        <v>350</v>
      </c>
      <c r="H36" s="28">
        <f>'Plan and Rates'!M20</f>
        <v>0.25</v>
      </c>
      <c r="I36" s="10">
        <f t="shared" si="1"/>
        <v>13125</v>
      </c>
      <c r="J36" s="33" t="s">
        <v>189</v>
      </c>
      <c r="K36" s="1"/>
      <c r="L36" s="1"/>
      <c r="M36" s="1"/>
      <c r="N36" s="1"/>
      <c r="O36" s="1"/>
      <c r="P36" s="1"/>
    </row>
    <row r="37" spans="1:16" ht="22" customHeight="1">
      <c r="A37" s="1"/>
      <c r="B37" s="1"/>
      <c r="C37" s="1" t="s">
        <v>217</v>
      </c>
      <c r="D37" s="1" t="s">
        <v>218</v>
      </c>
      <c r="E37" s="23">
        <f>(SUM('Plan and Rates'!M7,'Plan and Rates'!M8,'Plan and Rates'!M9))*1</f>
        <v>30</v>
      </c>
      <c r="F37" s="22" t="s">
        <v>165</v>
      </c>
      <c r="G37" s="9">
        <v>275</v>
      </c>
      <c r="H37" s="28">
        <f>'Plan and Rates'!M20</f>
        <v>0.25</v>
      </c>
      <c r="I37" s="10">
        <f t="shared" si="1"/>
        <v>10313</v>
      </c>
      <c r="J37" s="33" t="s">
        <v>189</v>
      </c>
      <c r="K37" s="1"/>
      <c r="L37" s="1"/>
      <c r="M37" s="1"/>
      <c r="N37" s="1"/>
      <c r="O37" s="1"/>
      <c r="P37" s="1"/>
    </row>
    <row r="38" spans="1:16" ht="22" customHeight="1">
      <c r="A38" s="1"/>
      <c r="B38" s="1"/>
      <c r="C38" s="1" t="s">
        <v>219</v>
      </c>
      <c r="D38" s="1" t="s">
        <v>220</v>
      </c>
      <c r="E38" s="23">
        <f>(SUM('Plan and Rates'!M7,'Plan and Rates'!M8,'Plan and Rates'!M9))*1</f>
        <v>30</v>
      </c>
      <c r="F38" s="22" t="s">
        <v>165</v>
      </c>
      <c r="G38" s="9">
        <v>300</v>
      </c>
      <c r="H38" s="28">
        <f>'Plan and Rates'!M20</f>
        <v>0.25</v>
      </c>
      <c r="I38" s="10">
        <f t="shared" si="1"/>
        <v>11250</v>
      </c>
      <c r="J38" s="33" t="s">
        <v>189</v>
      </c>
      <c r="K38" s="1"/>
      <c r="L38" s="1"/>
      <c r="M38" s="1"/>
      <c r="N38" s="1"/>
      <c r="O38" s="1"/>
      <c r="P38" s="1"/>
    </row>
    <row r="39" spans="1:16" ht="22" customHeight="1">
      <c r="A39" s="1"/>
      <c r="B39" s="1"/>
      <c r="C39" s="1" t="s">
        <v>221</v>
      </c>
      <c r="D39" s="1" t="s">
        <v>222</v>
      </c>
      <c r="E39" s="23">
        <f>('Plan and Rates'!M7+ROUNDUP('Plan and Rates'!M8*0.5,0))*1</f>
        <v>23</v>
      </c>
      <c r="F39" s="22" t="s">
        <v>165</v>
      </c>
      <c r="G39" s="9">
        <v>300</v>
      </c>
      <c r="H39" s="28">
        <f>'Plan and Rates'!M20</f>
        <v>0.25</v>
      </c>
      <c r="I39" s="10">
        <f t="shared" si="1"/>
        <v>8625</v>
      </c>
      <c r="J39" s="33" t="s">
        <v>192</v>
      </c>
      <c r="K39" s="1"/>
      <c r="L39" s="1"/>
      <c r="M39" s="1"/>
      <c r="N39" s="1"/>
      <c r="O39" s="1"/>
      <c r="P39" s="1"/>
    </row>
    <row r="40" spans="1:16" ht="22" customHeight="1">
      <c r="A40" s="1"/>
      <c r="B40" s="1"/>
      <c r="C40" s="1" t="s">
        <v>223</v>
      </c>
      <c r="D40" s="1" t="s">
        <v>224</v>
      </c>
      <c r="E40" s="23">
        <f>(SUM('Plan and Rates'!M7,'Plan and Rates'!M8,'Plan and Rates'!M9))*1</f>
        <v>30</v>
      </c>
      <c r="F40" s="22" t="s">
        <v>165</v>
      </c>
      <c r="G40" s="9">
        <v>300</v>
      </c>
      <c r="H40" s="28">
        <f>'Plan and Rates'!M20</f>
        <v>0.25</v>
      </c>
      <c r="I40" s="10">
        <f t="shared" si="1"/>
        <v>11250</v>
      </c>
      <c r="J40" s="33" t="s">
        <v>189</v>
      </c>
      <c r="K40" s="1"/>
      <c r="L40" s="1"/>
      <c r="M40" s="1"/>
      <c r="N40" s="1"/>
      <c r="O40" s="1"/>
      <c r="P40" s="1"/>
    </row>
    <row r="41" spans="1:16" ht="22" customHeight="1">
      <c r="A41" s="1"/>
      <c r="B41" s="1"/>
      <c r="C41" s="1" t="s">
        <v>225</v>
      </c>
      <c r="D41" s="1" t="s">
        <v>226</v>
      </c>
      <c r="E41" s="23">
        <f>('Plan and Rates'!M7)*1</f>
        <v>18</v>
      </c>
      <c r="F41" s="22" t="s">
        <v>165</v>
      </c>
      <c r="G41" s="9">
        <v>275</v>
      </c>
      <c r="H41" s="28">
        <f>'Plan and Rates'!M20</f>
        <v>0.25</v>
      </c>
      <c r="I41" s="10">
        <f t="shared" si="1"/>
        <v>6188</v>
      </c>
      <c r="J41" s="33" t="s">
        <v>200</v>
      </c>
      <c r="K41" s="1"/>
      <c r="L41" s="1"/>
      <c r="M41" s="1"/>
      <c r="N41" s="1"/>
      <c r="O41" s="1"/>
      <c r="P41" s="1"/>
    </row>
    <row r="42" spans="1:16" ht="22" customHeight="1">
      <c r="A42" s="1"/>
      <c r="B42" s="1"/>
      <c r="C42" s="1" t="s">
        <v>227</v>
      </c>
      <c r="D42" s="1" t="s">
        <v>228</v>
      </c>
      <c r="E42" s="23">
        <f>('Plan and Rates'!M7+ROUNDUP('Plan and Rates'!M8*0.5,0))*2</f>
        <v>46</v>
      </c>
      <c r="F42" s="22" t="s">
        <v>165</v>
      </c>
      <c r="G42" s="9">
        <v>200</v>
      </c>
      <c r="H42" s="28">
        <f>'Plan and Rates'!M20</f>
        <v>0.25</v>
      </c>
      <c r="I42" s="10">
        <f t="shared" si="1"/>
        <v>11500</v>
      </c>
      <c r="J42" s="33" t="s">
        <v>229</v>
      </c>
      <c r="K42" s="1"/>
      <c r="L42" s="1"/>
      <c r="M42" s="1"/>
      <c r="N42" s="1"/>
      <c r="O42" s="1"/>
      <c r="P42" s="1"/>
    </row>
    <row r="43" spans="1:16" ht="22" customHeight="1">
      <c r="A43" s="1"/>
      <c r="B43" s="1"/>
      <c r="C43" s="1" t="s">
        <v>230</v>
      </c>
      <c r="D43" s="1" t="s">
        <v>231</v>
      </c>
      <c r="E43" s="23">
        <f>'Plan and Rates'!M7</f>
        <v>18</v>
      </c>
      <c r="F43" s="22" t="s">
        <v>232</v>
      </c>
      <c r="G43" s="9">
        <v>350</v>
      </c>
      <c r="H43" s="28">
        <f>'Plan and Rates'!M20</f>
        <v>0.25</v>
      </c>
      <c r="I43" s="10">
        <f t="shared" si="1"/>
        <v>7875</v>
      </c>
      <c r="J43" s="33" t="s">
        <v>233</v>
      </c>
      <c r="K43" s="1"/>
      <c r="L43" s="1"/>
      <c r="M43" s="1"/>
      <c r="N43" s="1"/>
      <c r="O43" s="1"/>
      <c r="P43" s="1"/>
    </row>
    <row r="44" spans="1:16" ht="22" customHeight="1">
      <c r="A44" s="1"/>
      <c r="B44" s="1"/>
      <c r="C44" s="1" t="s">
        <v>234</v>
      </c>
      <c r="D44" s="1" t="s">
        <v>235</v>
      </c>
      <c r="E44" s="23">
        <f>'Plan and Rates'!M14</f>
        <v>7</v>
      </c>
      <c r="F44" s="22" t="s">
        <v>232</v>
      </c>
      <c r="G44" s="9">
        <v>500</v>
      </c>
      <c r="H44" s="28">
        <f>'Plan and Rates'!M20</f>
        <v>0.25</v>
      </c>
      <c r="I44" s="10">
        <f t="shared" si="1"/>
        <v>4375</v>
      </c>
      <c r="J44" s="33" t="s">
        <v>236</v>
      </c>
      <c r="K44" s="1"/>
      <c r="L44" s="1"/>
      <c r="M44" s="1"/>
      <c r="N44" s="1"/>
      <c r="O44" s="1"/>
      <c r="P44" s="1"/>
    </row>
    <row r="45" spans="1:16" ht="22" customHeight="1">
      <c r="A45" s="1"/>
      <c r="B45" s="1"/>
      <c r="C45" s="1" t="s">
        <v>237</v>
      </c>
      <c r="D45" s="1" t="s">
        <v>238</v>
      </c>
      <c r="E45" s="23">
        <f>'Plan and Rates'!M14</f>
        <v>7</v>
      </c>
      <c r="F45" s="22" t="s">
        <v>232</v>
      </c>
      <c r="G45" s="9">
        <v>550</v>
      </c>
      <c r="H45" s="28">
        <f>'Plan and Rates'!M20</f>
        <v>0.25</v>
      </c>
      <c r="I45" s="10">
        <f t="shared" si="1"/>
        <v>4813</v>
      </c>
      <c r="J45" s="33" t="s">
        <v>239</v>
      </c>
      <c r="K45" s="1"/>
      <c r="L45" s="1"/>
      <c r="M45" s="1"/>
      <c r="N45" s="1"/>
      <c r="O45" s="1"/>
      <c r="P45" s="1"/>
    </row>
    <row r="46" spans="1:16" ht="22" customHeight="1">
      <c r="A46" s="1"/>
      <c r="B46" s="1"/>
      <c r="C46" s="1" t="s">
        <v>240</v>
      </c>
      <c r="D46" s="1" t="s">
        <v>241</v>
      </c>
      <c r="E46" s="23">
        <f>'Plan and Rates'!M15</f>
        <v>4</v>
      </c>
      <c r="F46" s="22" t="s">
        <v>232</v>
      </c>
      <c r="G46" s="9">
        <v>350</v>
      </c>
      <c r="H46" s="28">
        <f>'Plan and Rates'!M20</f>
        <v>0.25</v>
      </c>
      <c r="I46" s="10">
        <f t="shared" si="1"/>
        <v>1750</v>
      </c>
      <c r="J46" s="33" t="s">
        <v>242</v>
      </c>
      <c r="K46" s="1"/>
      <c r="L46" s="1"/>
      <c r="M46" s="1"/>
      <c r="N46" s="1"/>
      <c r="O46" s="1"/>
      <c r="P46" s="1"/>
    </row>
    <row r="47" spans="1:16" ht="22" customHeight="1">
      <c r="A47" s="1"/>
      <c r="B47" s="1"/>
      <c r="C47" s="1" t="s">
        <v>243</v>
      </c>
      <c r="D47" s="1" t="s">
        <v>244</v>
      </c>
      <c r="E47" s="21">
        <v>2</v>
      </c>
      <c r="F47" s="22" t="s">
        <v>232</v>
      </c>
      <c r="G47" s="9">
        <v>650</v>
      </c>
      <c r="H47" s="28">
        <f>'Plan and Rates'!M20</f>
        <v>0.25</v>
      </c>
      <c r="I47" s="10">
        <f t="shared" si="1"/>
        <v>1625</v>
      </c>
      <c r="J47" s="33" t="s">
        <v>391</v>
      </c>
      <c r="K47" s="1"/>
      <c r="L47" s="1"/>
      <c r="M47" s="1"/>
      <c r="N47" s="1"/>
      <c r="O47" s="1"/>
      <c r="P47" s="1"/>
    </row>
    <row r="48" spans="1:16" ht="22" customHeight="1">
      <c r="A48" s="1"/>
      <c r="B48" s="1"/>
      <c r="C48" s="1" t="s">
        <v>246</v>
      </c>
      <c r="D48" s="1" t="s">
        <v>247</v>
      </c>
      <c r="E48" s="21">
        <v>0</v>
      </c>
      <c r="F48" s="22" t="s">
        <v>248</v>
      </c>
      <c r="G48" s="9">
        <v>750</v>
      </c>
      <c r="H48" s="11">
        <v>0</v>
      </c>
      <c r="I48" s="10">
        <f t="shared" si="1"/>
        <v>0</v>
      </c>
      <c r="J48" s="33" t="s">
        <v>249</v>
      </c>
      <c r="K48" s="1"/>
      <c r="L48" s="1"/>
      <c r="M48" s="1"/>
      <c r="N48" s="1"/>
      <c r="O48" s="1"/>
      <c r="P48" s="1"/>
    </row>
    <row r="49" spans="1:16" ht="22" customHeight="1">
      <c r="A49" s="1"/>
      <c r="B49" s="1"/>
      <c r="C49" s="1" t="s">
        <v>250</v>
      </c>
      <c r="D49" s="1" t="s">
        <v>251</v>
      </c>
      <c r="E49" s="21">
        <v>0</v>
      </c>
      <c r="F49" s="22" t="s">
        <v>232</v>
      </c>
      <c r="G49" s="9">
        <v>600</v>
      </c>
      <c r="H49" s="28">
        <f>'Plan and Rates'!M20</f>
        <v>0.25</v>
      </c>
      <c r="I49" s="10">
        <f t="shared" si="1"/>
        <v>0</v>
      </c>
      <c r="J49" s="33" t="s">
        <v>252</v>
      </c>
      <c r="K49" s="1"/>
      <c r="L49" s="1"/>
      <c r="M49" s="1"/>
      <c r="N49" s="1"/>
      <c r="O49" s="1"/>
      <c r="P49" s="1"/>
    </row>
    <row r="50" spans="1:16" ht="22" customHeight="1">
      <c r="A50" s="1"/>
      <c r="B50" s="1"/>
      <c r="C50" s="1" t="s">
        <v>253</v>
      </c>
      <c r="D50" s="1" t="s">
        <v>254</v>
      </c>
      <c r="E50" s="21">
        <v>0</v>
      </c>
      <c r="F50" s="22" t="s">
        <v>255</v>
      </c>
      <c r="G50" s="9">
        <v>500</v>
      </c>
      <c r="H50" s="28">
        <f>'Plan and Rates'!M20</f>
        <v>0.25</v>
      </c>
      <c r="I50" s="10">
        <f t="shared" si="1"/>
        <v>0</v>
      </c>
      <c r="J50" s="33" t="s">
        <v>256</v>
      </c>
      <c r="K50" s="1"/>
      <c r="L50" s="1"/>
      <c r="M50" s="1"/>
      <c r="N50" s="1"/>
      <c r="O50" s="1"/>
      <c r="P50" s="1"/>
    </row>
    <row r="51" spans="1:16" ht="25" customHeight="1">
      <c r="A51" s="1"/>
      <c r="B51" s="1"/>
      <c r="C51" s="4" t="s">
        <v>257</v>
      </c>
      <c r="D51" s="4"/>
      <c r="E51" s="20"/>
      <c r="F51" s="20"/>
      <c r="G51" s="25"/>
      <c r="H51" s="27"/>
      <c r="I51" s="25"/>
      <c r="J51" s="31"/>
      <c r="K51" s="1"/>
      <c r="L51" s="1"/>
      <c r="M51" s="1"/>
      <c r="N51" s="1"/>
      <c r="O51" s="1"/>
      <c r="P51" s="1"/>
    </row>
    <row r="52" spans="1:16" ht="22" customHeight="1">
      <c r="A52" s="1"/>
      <c r="B52" s="1"/>
      <c r="C52" s="1" t="s">
        <v>258</v>
      </c>
      <c r="D52" s="1" t="s">
        <v>259</v>
      </c>
      <c r="E52" s="23">
        <f>'Plan and Rates'!M7</f>
        <v>18</v>
      </c>
      <c r="F52" s="22" t="s">
        <v>232</v>
      </c>
      <c r="G52" s="9">
        <v>450</v>
      </c>
      <c r="H52" s="28">
        <f>'Plan and Rates'!M21</f>
        <v>7.0000000000000007E-2</v>
      </c>
      <c r="I52" s="10">
        <f t="shared" ref="I52:I62" si="2">ROUND(E52*G52*(1+H52),0)</f>
        <v>8667</v>
      </c>
      <c r="J52" s="33" t="s">
        <v>260</v>
      </c>
      <c r="K52" s="1"/>
      <c r="L52" s="1"/>
      <c r="M52" s="1"/>
      <c r="N52" s="1"/>
      <c r="O52" s="1"/>
      <c r="P52" s="1"/>
    </row>
    <row r="53" spans="1:16" ht="22" customHeight="1">
      <c r="A53" s="1"/>
      <c r="B53" s="1"/>
      <c r="C53" s="1" t="s">
        <v>261</v>
      </c>
      <c r="D53" s="1" t="s">
        <v>262</v>
      </c>
      <c r="E53" s="23">
        <f>'Plan and Rates'!M7</f>
        <v>18</v>
      </c>
      <c r="F53" s="22" t="s">
        <v>232</v>
      </c>
      <c r="G53" s="9">
        <v>350</v>
      </c>
      <c r="H53" s="28">
        <f>'Plan and Rates'!M21</f>
        <v>7.0000000000000007E-2</v>
      </c>
      <c r="I53" s="10">
        <f t="shared" si="2"/>
        <v>6741</v>
      </c>
      <c r="J53" s="33" t="s">
        <v>263</v>
      </c>
      <c r="K53" s="1"/>
      <c r="L53" s="1"/>
      <c r="M53" s="1"/>
      <c r="N53" s="1"/>
      <c r="O53" s="1"/>
      <c r="P53" s="1"/>
    </row>
    <row r="54" spans="1:16" ht="22" customHeight="1">
      <c r="A54" s="1"/>
      <c r="B54" s="1"/>
      <c r="C54" s="1" t="s">
        <v>264</v>
      </c>
      <c r="D54" s="1" t="s">
        <v>265</v>
      </c>
      <c r="E54" s="23">
        <f>'Plan and Rates'!M7</f>
        <v>18</v>
      </c>
      <c r="F54" s="22" t="s">
        <v>232</v>
      </c>
      <c r="G54" s="9">
        <v>160</v>
      </c>
      <c r="H54" s="28">
        <f>'Plan and Rates'!M21</f>
        <v>7.0000000000000007E-2</v>
      </c>
      <c r="I54" s="10">
        <f t="shared" si="2"/>
        <v>3082</v>
      </c>
      <c r="J54" s="33" t="s">
        <v>266</v>
      </c>
      <c r="K54" s="1"/>
      <c r="L54" s="1"/>
      <c r="M54" s="1"/>
      <c r="N54" s="1"/>
      <c r="O54" s="1"/>
      <c r="P54" s="1"/>
    </row>
    <row r="55" spans="1:16" ht="22" customHeight="1">
      <c r="A55" s="1"/>
      <c r="B55" s="1"/>
      <c r="C55" s="1" t="s">
        <v>267</v>
      </c>
      <c r="D55" s="1" t="s">
        <v>268</v>
      </c>
      <c r="E55" s="21">
        <v>1</v>
      </c>
      <c r="F55" s="22" t="s">
        <v>148</v>
      </c>
      <c r="G55" s="9">
        <v>1800</v>
      </c>
      <c r="H55" s="28">
        <f>'Plan and Rates'!M21</f>
        <v>7.0000000000000007E-2</v>
      </c>
      <c r="I55" s="10">
        <f t="shared" si="2"/>
        <v>1926</v>
      </c>
      <c r="J55" s="33" t="s">
        <v>269</v>
      </c>
      <c r="K55" s="1"/>
      <c r="L55" s="1"/>
      <c r="M55" s="1"/>
      <c r="N55" s="1"/>
      <c r="O55" s="1"/>
      <c r="P55" s="1"/>
    </row>
    <row r="56" spans="1:16" ht="22" customHeight="1">
      <c r="A56" s="1"/>
      <c r="B56" s="1"/>
      <c r="C56" s="1" t="s">
        <v>270</v>
      </c>
      <c r="D56" s="1" t="s">
        <v>271</v>
      </c>
      <c r="E56" s="23">
        <f>'Plan and Rates'!M27</f>
        <v>28</v>
      </c>
      <c r="F56" s="22" t="s">
        <v>272</v>
      </c>
      <c r="G56" s="9">
        <v>400</v>
      </c>
      <c r="H56" s="28">
        <f>'Plan and Rates'!M21</f>
        <v>7.0000000000000007E-2</v>
      </c>
      <c r="I56" s="10">
        <f t="shared" si="2"/>
        <v>11984</v>
      </c>
      <c r="J56" s="33" t="s">
        <v>273</v>
      </c>
      <c r="K56" s="1"/>
      <c r="L56" s="1"/>
      <c r="M56" s="1"/>
      <c r="N56" s="1"/>
      <c r="O56" s="1"/>
      <c r="P56" s="1"/>
    </row>
    <row r="57" spans="1:16" ht="22" customHeight="1">
      <c r="A57" s="1"/>
      <c r="B57" s="1"/>
      <c r="C57" s="1" t="s">
        <v>274</v>
      </c>
      <c r="D57" s="1" t="s">
        <v>275</v>
      </c>
      <c r="E57" s="21">
        <v>1</v>
      </c>
      <c r="F57" s="22" t="s">
        <v>148</v>
      </c>
      <c r="G57" s="9">
        <v>12000</v>
      </c>
      <c r="H57" s="11">
        <v>0</v>
      </c>
      <c r="I57" s="10">
        <f t="shared" si="2"/>
        <v>12000</v>
      </c>
      <c r="J57" s="33" t="s">
        <v>392</v>
      </c>
      <c r="K57" s="1"/>
      <c r="L57" s="1"/>
      <c r="M57" s="1"/>
      <c r="N57" s="1"/>
      <c r="O57" s="1"/>
      <c r="P57" s="1"/>
    </row>
    <row r="58" spans="1:16" ht="32" customHeight="1">
      <c r="A58" s="1"/>
      <c r="B58" s="1"/>
      <c r="C58" s="1" t="s">
        <v>277</v>
      </c>
      <c r="D58" s="1" t="s">
        <v>278</v>
      </c>
      <c r="E58" s="21">
        <v>1</v>
      </c>
      <c r="F58" s="22" t="s">
        <v>148</v>
      </c>
      <c r="G58" s="26">
        <f>'Plan and Rates'!E45*'Plan and Rates'!E49</f>
        <v>18900</v>
      </c>
      <c r="H58" s="11">
        <v>0</v>
      </c>
      <c r="I58" s="10">
        <f t="shared" si="2"/>
        <v>18900</v>
      </c>
      <c r="J58" s="33" t="s">
        <v>279</v>
      </c>
      <c r="K58" s="1"/>
      <c r="L58" s="1"/>
      <c r="M58" s="1"/>
      <c r="N58" s="1"/>
      <c r="O58" s="1"/>
      <c r="P58" s="1"/>
    </row>
    <row r="59" spans="1:16" ht="32" customHeight="1">
      <c r="A59" s="1"/>
      <c r="B59" s="1"/>
      <c r="C59" s="1" t="s">
        <v>280</v>
      </c>
      <c r="D59" s="1" t="s">
        <v>281</v>
      </c>
      <c r="E59" s="21">
        <v>1</v>
      </c>
      <c r="F59" s="22" t="s">
        <v>148</v>
      </c>
      <c r="G59" s="9">
        <v>24000</v>
      </c>
      <c r="H59" s="28">
        <f>'Plan and Rates'!M21</f>
        <v>7.0000000000000007E-2</v>
      </c>
      <c r="I59" s="10">
        <f t="shared" si="2"/>
        <v>25680</v>
      </c>
      <c r="J59" s="33" t="s">
        <v>282</v>
      </c>
      <c r="K59" s="1"/>
      <c r="L59" s="1"/>
      <c r="M59" s="1"/>
      <c r="N59" s="1"/>
      <c r="O59" s="1"/>
      <c r="P59" s="1"/>
    </row>
    <row r="60" spans="1:16" ht="22" customHeight="1">
      <c r="A60" s="1"/>
      <c r="B60" s="1"/>
      <c r="C60" s="1" t="s">
        <v>283</v>
      </c>
      <c r="D60" s="1" t="s">
        <v>284</v>
      </c>
      <c r="E60" s="21">
        <v>1</v>
      </c>
      <c r="F60" s="22" t="s">
        <v>148</v>
      </c>
      <c r="G60" s="26">
        <f>SUMIFS(Props!L7:L59,Props!C7:C59,3)</f>
        <v>20120</v>
      </c>
      <c r="H60" s="28">
        <f>'Plan and Rates'!M21</f>
        <v>7.0000000000000007E-2</v>
      </c>
      <c r="I60" s="10">
        <f t="shared" si="2"/>
        <v>21528</v>
      </c>
      <c r="J60" s="33" t="s">
        <v>285</v>
      </c>
      <c r="K60" s="1"/>
      <c r="L60" s="1"/>
      <c r="M60" s="1"/>
      <c r="N60" s="1"/>
      <c r="O60" s="1"/>
      <c r="P60" s="1"/>
    </row>
    <row r="61" spans="1:16" ht="32" customHeight="1">
      <c r="A61" s="1"/>
      <c r="B61" s="1"/>
      <c r="C61" s="1" t="s">
        <v>286</v>
      </c>
      <c r="D61" s="1" t="s">
        <v>287</v>
      </c>
      <c r="E61" s="23">
        <f>'Plan and Rates'!M34</f>
        <v>120</v>
      </c>
      <c r="F61" s="22" t="s">
        <v>288</v>
      </c>
      <c r="G61" s="9">
        <v>80</v>
      </c>
      <c r="H61" s="28">
        <f>'Plan and Rates'!M21</f>
        <v>7.0000000000000007E-2</v>
      </c>
      <c r="I61" s="10">
        <f t="shared" si="2"/>
        <v>10272</v>
      </c>
      <c r="J61" s="33" t="s">
        <v>289</v>
      </c>
      <c r="K61" s="1"/>
      <c r="L61" s="1"/>
      <c r="M61" s="1"/>
      <c r="N61" s="1"/>
      <c r="O61" s="1"/>
      <c r="P61" s="1"/>
    </row>
    <row r="62" spans="1:16" ht="22" customHeight="1">
      <c r="A62" s="1"/>
      <c r="B62" s="1"/>
      <c r="C62" s="1" t="s">
        <v>290</v>
      </c>
      <c r="D62" s="1" t="s">
        <v>291</v>
      </c>
      <c r="E62" s="21">
        <v>1</v>
      </c>
      <c r="F62" s="22" t="s">
        <v>148</v>
      </c>
      <c r="G62" s="9">
        <v>3000</v>
      </c>
      <c r="H62" s="28">
        <f>'Plan and Rates'!M21</f>
        <v>7.0000000000000007E-2</v>
      </c>
      <c r="I62" s="10">
        <f t="shared" si="2"/>
        <v>3210</v>
      </c>
      <c r="J62" s="33" t="s">
        <v>292</v>
      </c>
      <c r="K62" s="1"/>
      <c r="L62" s="1"/>
      <c r="M62" s="1"/>
      <c r="N62" s="1"/>
      <c r="O62" s="1"/>
      <c r="P62" s="1"/>
    </row>
    <row r="63" spans="1:16" ht="25" customHeight="1">
      <c r="A63" s="1"/>
      <c r="B63" s="1"/>
      <c r="C63" s="4" t="s">
        <v>293</v>
      </c>
      <c r="D63" s="4"/>
      <c r="E63" s="20"/>
      <c r="F63" s="20"/>
      <c r="G63" s="25"/>
      <c r="H63" s="27"/>
      <c r="I63" s="25"/>
      <c r="J63" s="31"/>
      <c r="K63" s="1"/>
      <c r="L63" s="1"/>
      <c r="M63" s="1"/>
      <c r="N63" s="1"/>
      <c r="O63" s="1"/>
      <c r="P63" s="1"/>
    </row>
    <row r="64" spans="1:16" ht="22" customHeight="1">
      <c r="A64" s="1"/>
      <c r="B64" s="1"/>
      <c r="C64" s="1" t="s">
        <v>294</v>
      </c>
      <c r="D64" s="1" t="s">
        <v>295</v>
      </c>
      <c r="E64" s="23">
        <f>'Plan and Rates'!M28</f>
        <v>35</v>
      </c>
      <c r="F64" s="22" t="s">
        <v>296</v>
      </c>
      <c r="G64" s="9">
        <v>350</v>
      </c>
      <c r="H64" s="28">
        <f>'Plan and Rates'!M21</f>
        <v>7.0000000000000007E-2</v>
      </c>
      <c r="I64" s="10">
        <f t="shared" ref="I64:I72" si="3">ROUND(E64*G64*(1+H64),0)</f>
        <v>13108</v>
      </c>
      <c r="J64" s="33" t="s">
        <v>297</v>
      </c>
      <c r="K64" s="1"/>
      <c r="L64" s="1"/>
      <c r="M64" s="1"/>
      <c r="N64" s="1"/>
      <c r="O64" s="1"/>
      <c r="P64" s="1"/>
    </row>
    <row r="65" spans="1:16" ht="22" customHeight="1">
      <c r="A65" s="1"/>
      <c r="B65" s="1"/>
      <c r="C65" s="1" t="s">
        <v>298</v>
      </c>
      <c r="D65" s="1" t="s">
        <v>299</v>
      </c>
      <c r="E65" s="23">
        <f>'Plan and Rates'!M7</f>
        <v>18</v>
      </c>
      <c r="F65" s="22" t="s">
        <v>232</v>
      </c>
      <c r="G65" s="9">
        <v>350</v>
      </c>
      <c r="H65" s="28">
        <f>'Plan and Rates'!M21</f>
        <v>7.0000000000000007E-2</v>
      </c>
      <c r="I65" s="10">
        <f t="shared" si="3"/>
        <v>6741</v>
      </c>
      <c r="J65" s="33" t="s">
        <v>300</v>
      </c>
      <c r="K65" s="1"/>
      <c r="L65" s="1"/>
      <c r="M65" s="1"/>
      <c r="N65" s="1"/>
      <c r="O65" s="1"/>
      <c r="P65" s="1"/>
    </row>
    <row r="66" spans="1:16" ht="22" customHeight="1">
      <c r="A66" s="1"/>
      <c r="B66" s="1"/>
      <c r="C66" s="1" t="s">
        <v>301</v>
      </c>
      <c r="D66" s="1" t="s">
        <v>302</v>
      </c>
      <c r="E66" s="23">
        <f>'Plan and Rates'!M29</f>
        <v>80</v>
      </c>
      <c r="F66" s="22" t="s">
        <v>303</v>
      </c>
      <c r="G66" s="9">
        <v>130</v>
      </c>
      <c r="H66" s="28">
        <f>'Plan and Rates'!M21</f>
        <v>7.0000000000000007E-2</v>
      </c>
      <c r="I66" s="10">
        <f t="shared" si="3"/>
        <v>11128</v>
      </c>
      <c r="J66" s="33" t="s">
        <v>304</v>
      </c>
      <c r="K66" s="1"/>
      <c r="L66" s="1"/>
      <c r="M66" s="1"/>
      <c r="N66" s="1"/>
      <c r="O66" s="1"/>
      <c r="P66" s="1"/>
    </row>
    <row r="67" spans="1:16" ht="22" customHeight="1">
      <c r="A67" s="1"/>
      <c r="B67" s="1"/>
      <c r="C67" s="1" t="s">
        <v>305</v>
      </c>
      <c r="D67" s="1" t="s">
        <v>306</v>
      </c>
      <c r="E67" s="21">
        <v>1</v>
      </c>
      <c r="F67" s="22" t="s">
        <v>148</v>
      </c>
      <c r="G67" s="9">
        <v>3000</v>
      </c>
      <c r="H67" s="11">
        <v>0</v>
      </c>
      <c r="I67" s="10">
        <f t="shared" si="3"/>
        <v>3000</v>
      </c>
      <c r="J67" s="33" t="s">
        <v>307</v>
      </c>
      <c r="K67" s="1"/>
      <c r="L67" s="1"/>
      <c r="M67" s="1"/>
      <c r="N67" s="1"/>
      <c r="O67" s="1"/>
      <c r="P67" s="1"/>
    </row>
    <row r="68" spans="1:16" ht="22" customHeight="1">
      <c r="A68" s="1"/>
      <c r="B68" s="1"/>
      <c r="C68" s="1" t="s">
        <v>308</v>
      </c>
      <c r="D68" s="1" t="s">
        <v>309</v>
      </c>
      <c r="E68" s="23">
        <f>'Plan and Rates'!M7*(17+1+'Plan and Rates'!M35)+'Plan and Rates'!M10+'Plan and Rates'!M12+'Plan and Rates'!M13+'Plan and Rates'!M14*2+'Plan and Rates'!M15+2</f>
        <v>794</v>
      </c>
      <c r="F68" s="22" t="s">
        <v>165</v>
      </c>
      <c r="G68" s="9">
        <v>32</v>
      </c>
      <c r="H68" s="28">
        <f>'Plan and Rates'!M21</f>
        <v>7.0000000000000007E-2</v>
      </c>
      <c r="I68" s="10">
        <f t="shared" si="3"/>
        <v>27187</v>
      </c>
      <c r="J68" s="33" t="s">
        <v>310</v>
      </c>
      <c r="K68" s="1"/>
      <c r="L68" s="1"/>
      <c r="M68" s="1"/>
      <c r="N68" s="1"/>
      <c r="O68" s="1"/>
      <c r="P68" s="1"/>
    </row>
    <row r="69" spans="1:16" ht="22" customHeight="1">
      <c r="A69" s="1"/>
      <c r="B69" s="1"/>
      <c r="C69" s="1" t="s">
        <v>311</v>
      </c>
      <c r="D69" s="1" t="s">
        <v>312</v>
      </c>
      <c r="E69" s="23">
        <f>('Plan and Rates'!M8+'Plan and Rates'!M9)*6</f>
        <v>72</v>
      </c>
      <c r="F69" s="22" t="s">
        <v>165</v>
      </c>
      <c r="G69" s="9">
        <v>25</v>
      </c>
      <c r="H69" s="28">
        <f>'Plan and Rates'!M21</f>
        <v>7.0000000000000007E-2</v>
      </c>
      <c r="I69" s="10">
        <f t="shared" si="3"/>
        <v>1926</v>
      </c>
      <c r="J69" s="33" t="s">
        <v>313</v>
      </c>
      <c r="K69" s="1"/>
      <c r="L69" s="1"/>
      <c r="M69" s="1"/>
      <c r="N69" s="1"/>
      <c r="O69" s="1"/>
      <c r="P69" s="1"/>
    </row>
    <row r="70" spans="1:16" ht="22" customHeight="1">
      <c r="A70" s="1"/>
      <c r="B70" s="1"/>
      <c r="C70" s="1" t="s">
        <v>314</v>
      </c>
      <c r="D70" s="1" t="s">
        <v>315</v>
      </c>
      <c r="E70" s="35">
        <f>'Plan and Rates'!M29*0.35</f>
        <v>28</v>
      </c>
      <c r="F70" s="22" t="s">
        <v>176</v>
      </c>
      <c r="G70" s="9">
        <v>55</v>
      </c>
      <c r="H70" s="11">
        <v>0</v>
      </c>
      <c r="I70" s="10">
        <f t="shared" si="3"/>
        <v>1540</v>
      </c>
      <c r="J70" s="33" t="s">
        <v>316</v>
      </c>
      <c r="K70" s="1"/>
      <c r="L70" s="1"/>
      <c r="M70" s="1"/>
      <c r="N70" s="1"/>
      <c r="O70" s="1"/>
      <c r="P70" s="1"/>
    </row>
    <row r="71" spans="1:16" ht="32" customHeight="1">
      <c r="A71" s="1"/>
      <c r="B71" s="1"/>
      <c r="C71" s="1" t="s">
        <v>317</v>
      </c>
      <c r="D71" s="1" t="s">
        <v>393</v>
      </c>
      <c r="E71" s="21">
        <v>1</v>
      </c>
      <c r="F71" s="22" t="s">
        <v>319</v>
      </c>
      <c r="G71" s="9">
        <v>30000</v>
      </c>
      <c r="H71" s="11">
        <v>0</v>
      </c>
      <c r="I71" s="10">
        <f t="shared" si="3"/>
        <v>30000</v>
      </c>
      <c r="J71" s="33" t="s">
        <v>394</v>
      </c>
      <c r="K71" s="1"/>
      <c r="L71" s="1"/>
      <c r="M71" s="1"/>
      <c r="N71" s="1"/>
      <c r="O71" s="1"/>
      <c r="P71" s="1"/>
    </row>
    <row r="72" spans="1:16" ht="22" customHeight="1">
      <c r="A72" s="1"/>
      <c r="B72" s="1"/>
      <c r="C72" s="1" t="s">
        <v>321</v>
      </c>
      <c r="D72" s="1" t="s">
        <v>322</v>
      </c>
      <c r="E72" s="21">
        <v>1</v>
      </c>
      <c r="F72" s="22" t="s">
        <v>323</v>
      </c>
      <c r="G72" s="9">
        <v>3500</v>
      </c>
      <c r="H72" s="11">
        <v>0</v>
      </c>
      <c r="I72" s="10">
        <f t="shared" si="3"/>
        <v>3500</v>
      </c>
      <c r="J72" s="33" t="s">
        <v>324</v>
      </c>
      <c r="K72" s="1"/>
      <c r="L72" s="1"/>
      <c r="M72" s="1"/>
      <c r="N72" s="1"/>
      <c r="O72" s="1"/>
      <c r="P72" s="1"/>
    </row>
    <row r="73" spans="1:16" ht="25" customHeight="1">
      <c r="A73" s="1"/>
      <c r="B73" s="1"/>
      <c r="C73" s="4" t="s">
        <v>325</v>
      </c>
      <c r="D73" s="4"/>
      <c r="E73" s="20"/>
      <c r="F73" s="20"/>
      <c r="G73" s="25"/>
      <c r="H73" s="27"/>
      <c r="I73" s="25"/>
      <c r="J73" s="31"/>
      <c r="K73" s="1"/>
      <c r="L73" s="1"/>
      <c r="M73" s="1"/>
      <c r="N73" s="1"/>
      <c r="O73" s="1"/>
      <c r="P73" s="1"/>
    </row>
    <row r="74" spans="1:16" ht="22" customHeight="1">
      <c r="A74" s="1"/>
      <c r="B74" s="1"/>
      <c r="C74" s="1" t="s">
        <v>326</v>
      </c>
      <c r="D74" s="1" t="s">
        <v>327</v>
      </c>
      <c r="E74" s="21">
        <v>25</v>
      </c>
      <c r="F74" s="22" t="s">
        <v>232</v>
      </c>
      <c r="G74" s="9">
        <v>300</v>
      </c>
      <c r="H74" s="28">
        <f>'Plan and Rates'!M20</f>
        <v>0.25</v>
      </c>
      <c r="I74" s="10">
        <f t="shared" ref="I74:I85" si="4">ROUND(E74*G74*(1+H74),0)</f>
        <v>9375</v>
      </c>
      <c r="J74" s="33" t="s">
        <v>328</v>
      </c>
      <c r="K74" s="1"/>
      <c r="L74" s="1"/>
      <c r="M74" s="1"/>
      <c r="N74" s="1"/>
      <c r="O74" s="1"/>
      <c r="P74" s="1"/>
    </row>
    <row r="75" spans="1:16" ht="22" customHeight="1">
      <c r="A75" s="1"/>
      <c r="B75" s="1"/>
      <c r="C75" s="1" t="s">
        <v>329</v>
      </c>
      <c r="D75" s="1" t="s">
        <v>330</v>
      </c>
      <c r="E75" s="21">
        <v>8</v>
      </c>
      <c r="F75" s="22" t="s">
        <v>232</v>
      </c>
      <c r="G75" s="9">
        <v>200</v>
      </c>
      <c r="H75" s="28">
        <f>'Plan and Rates'!M20</f>
        <v>0.25</v>
      </c>
      <c r="I75" s="10">
        <f t="shared" si="4"/>
        <v>2000</v>
      </c>
      <c r="J75" s="33" t="s">
        <v>331</v>
      </c>
      <c r="K75" s="1"/>
      <c r="L75" s="1"/>
      <c r="M75" s="1"/>
      <c r="N75" s="1"/>
      <c r="O75" s="1"/>
      <c r="P75" s="1"/>
    </row>
    <row r="76" spans="1:16" ht="22" customHeight="1">
      <c r="A76" s="1"/>
      <c r="B76" s="1"/>
      <c r="C76" s="1" t="s">
        <v>332</v>
      </c>
      <c r="D76" s="1" t="s">
        <v>333</v>
      </c>
      <c r="E76" s="21">
        <v>1</v>
      </c>
      <c r="F76" s="22" t="s">
        <v>148</v>
      </c>
      <c r="G76" s="9">
        <v>7000</v>
      </c>
      <c r="H76" s="11">
        <v>0</v>
      </c>
      <c r="I76" s="10">
        <f t="shared" si="4"/>
        <v>7000</v>
      </c>
      <c r="J76" s="33" t="s">
        <v>334</v>
      </c>
      <c r="K76" s="1"/>
      <c r="L76" s="1"/>
      <c r="M76" s="1"/>
      <c r="N76" s="1"/>
      <c r="O76" s="1"/>
      <c r="P76" s="1"/>
    </row>
    <row r="77" spans="1:16" ht="22" customHeight="1">
      <c r="A77" s="1"/>
      <c r="B77" s="1"/>
      <c r="C77" s="1" t="s">
        <v>335</v>
      </c>
      <c r="D77" s="1" t="s">
        <v>336</v>
      </c>
      <c r="E77" s="21">
        <v>1</v>
      </c>
      <c r="F77" s="22" t="s">
        <v>148</v>
      </c>
      <c r="G77" s="9">
        <v>1800</v>
      </c>
      <c r="H77" s="11">
        <v>0</v>
      </c>
      <c r="I77" s="10">
        <f t="shared" si="4"/>
        <v>1800</v>
      </c>
      <c r="J77" s="33" t="s">
        <v>337</v>
      </c>
      <c r="K77" s="1"/>
      <c r="L77" s="1"/>
      <c r="M77" s="1"/>
      <c r="N77" s="1"/>
      <c r="O77" s="1"/>
      <c r="P77" s="1"/>
    </row>
    <row r="78" spans="1:16" ht="22" customHeight="1">
      <c r="A78" s="1"/>
      <c r="B78" s="1"/>
      <c r="C78" s="1" t="s">
        <v>338</v>
      </c>
      <c r="D78" s="1" t="s">
        <v>339</v>
      </c>
      <c r="E78" s="21">
        <v>1</v>
      </c>
      <c r="F78" s="22" t="s">
        <v>148</v>
      </c>
      <c r="G78" s="9">
        <v>5000</v>
      </c>
      <c r="H78" s="11">
        <v>0</v>
      </c>
      <c r="I78" s="10">
        <f t="shared" si="4"/>
        <v>5000</v>
      </c>
      <c r="J78" s="33" t="s">
        <v>340</v>
      </c>
      <c r="K78" s="1"/>
      <c r="L78" s="1"/>
      <c r="M78" s="1"/>
      <c r="N78" s="1"/>
      <c r="O78" s="1"/>
      <c r="P78" s="1"/>
    </row>
    <row r="79" spans="1:16" ht="22" customHeight="1">
      <c r="A79" s="1"/>
      <c r="B79" s="1"/>
      <c r="C79" s="1" t="s">
        <v>341</v>
      </c>
      <c r="D79" s="1" t="s">
        <v>342</v>
      </c>
      <c r="E79" s="21">
        <v>1</v>
      </c>
      <c r="F79" s="22" t="s">
        <v>148</v>
      </c>
      <c r="G79" s="9">
        <v>4500</v>
      </c>
      <c r="H79" s="11">
        <v>0</v>
      </c>
      <c r="I79" s="10">
        <f t="shared" si="4"/>
        <v>4500</v>
      </c>
      <c r="J79" s="33" t="s">
        <v>343</v>
      </c>
      <c r="K79" s="1"/>
      <c r="L79" s="1"/>
      <c r="M79" s="1"/>
      <c r="N79" s="1"/>
      <c r="O79" s="1"/>
      <c r="P79" s="1"/>
    </row>
    <row r="80" spans="1:16" ht="22" customHeight="1">
      <c r="A80" s="1"/>
      <c r="B80" s="1"/>
      <c r="C80" s="1" t="s">
        <v>344</v>
      </c>
      <c r="D80" s="1" t="s">
        <v>345</v>
      </c>
      <c r="E80" s="23">
        <f>'Plan and Rates'!M32</f>
        <v>32</v>
      </c>
      <c r="F80" s="22" t="s">
        <v>346</v>
      </c>
      <c r="G80" s="26">
        <f>'Plan and Rates'!M33</f>
        <v>500</v>
      </c>
      <c r="H80" s="11">
        <v>0</v>
      </c>
      <c r="I80" s="10">
        <f t="shared" si="4"/>
        <v>16000</v>
      </c>
      <c r="J80" s="33" t="s">
        <v>347</v>
      </c>
      <c r="K80" s="1"/>
      <c r="L80" s="1"/>
      <c r="M80" s="1"/>
      <c r="N80" s="1"/>
      <c r="O80" s="1"/>
      <c r="P80" s="1"/>
    </row>
    <row r="81" spans="1:16" ht="32" customHeight="1">
      <c r="A81" s="1"/>
      <c r="B81" s="1"/>
      <c r="C81" s="1" t="s">
        <v>348</v>
      </c>
      <c r="D81" s="1" t="s">
        <v>349</v>
      </c>
      <c r="E81" s="23">
        <f>'Plan and Rates'!M30</f>
        <v>120</v>
      </c>
      <c r="F81" s="22" t="s">
        <v>350</v>
      </c>
      <c r="G81" s="26">
        <f>'Plan and Rates'!M31</f>
        <v>250</v>
      </c>
      <c r="H81" s="11">
        <v>0</v>
      </c>
      <c r="I81" s="10">
        <f t="shared" si="4"/>
        <v>30000</v>
      </c>
      <c r="J81" s="33" t="s">
        <v>395</v>
      </c>
      <c r="K81" s="1"/>
      <c r="L81" s="1"/>
      <c r="M81" s="1"/>
      <c r="N81" s="1"/>
      <c r="O81" s="1"/>
      <c r="P81" s="1"/>
    </row>
    <row r="82" spans="1:16" ht="32" customHeight="1">
      <c r="A82" s="1"/>
      <c r="B82" s="1"/>
      <c r="C82" s="1" t="s">
        <v>352</v>
      </c>
      <c r="D82" s="1" t="s">
        <v>353</v>
      </c>
      <c r="E82" s="21">
        <v>1</v>
      </c>
      <c r="F82" s="22" t="s">
        <v>148</v>
      </c>
      <c r="G82" s="9">
        <v>3000</v>
      </c>
      <c r="H82" s="11">
        <v>0</v>
      </c>
      <c r="I82" s="10">
        <f t="shared" si="4"/>
        <v>3000</v>
      </c>
      <c r="J82" s="33" t="s">
        <v>354</v>
      </c>
      <c r="K82" s="1"/>
      <c r="L82" s="1"/>
      <c r="M82" s="1"/>
      <c r="N82" s="1"/>
      <c r="O82" s="1"/>
      <c r="P82" s="1"/>
    </row>
    <row r="83" spans="1:16" ht="22" customHeight="1">
      <c r="A83" s="1"/>
      <c r="B83" s="1"/>
      <c r="C83" s="1" t="s">
        <v>355</v>
      </c>
      <c r="D83" s="1" t="s">
        <v>356</v>
      </c>
      <c r="E83" s="21">
        <v>1</v>
      </c>
      <c r="F83" s="22" t="s">
        <v>148</v>
      </c>
      <c r="G83" s="9">
        <v>2500</v>
      </c>
      <c r="H83" s="11">
        <v>0</v>
      </c>
      <c r="I83" s="10">
        <f t="shared" si="4"/>
        <v>2500</v>
      </c>
      <c r="J83" s="33" t="s">
        <v>357</v>
      </c>
      <c r="K83" s="1"/>
      <c r="L83" s="1"/>
      <c r="M83" s="1"/>
      <c r="N83" s="1"/>
      <c r="O83" s="1"/>
      <c r="P83" s="1"/>
    </row>
    <row r="84" spans="1:16" ht="22" customHeight="1">
      <c r="A84" s="1"/>
      <c r="B84" s="1"/>
      <c r="C84" s="1" t="s">
        <v>358</v>
      </c>
      <c r="D84" s="1" t="s">
        <v>359</v>
      </c>
      <c r="E84" s="21">
        <v>1</v>
      </c>
      <c r="F84" s="22" t="s">
        <v>148</v>
      </c>
      <c r="G84" s="9">
        <v>5500</v>
      </c>
      <c r="H84" s="11">
        <v>0</v>
      </c>
      <c r="I84" s="10">
        <f t="shared" si="4"/>
        <v>5500</v>
      </c>
      <c r="J84" s="33" t="s">
        <v>360</v>
      </c>
      <c r="K84" s="1"/>
      <c r="L84" s="1"/>
      <c r="M84" s="1"/>
      <c r="N84" s="1"/>
      <c r="O84" s="1"/>
      <c r="P84" s="1"/>
    </row>
    <row r="85" spans="1:16" ht="22" customHeight="1">
      <c r="A85" s="1"/>
      <c r="B85" s="1"/>
      <c r="C85" s="1" t="s">
        <v>361</v>
      </c>
      <c r="D85" s="1" t="s">
        <v>362</v>
      </c>
      <c r="E85" s="21">
        <v>1</v>
      </c>
      <c r="F85" s="22" t="s">
        <v>148</v>
      </c>
      <c r="G85" s="9">
        <v>1500</v>
      </c>
      <c r="H85" s="11">
        <v>0</v>
      </c>
      <c r="I85" s="10">
        <f t="shared" si="4"/>
        <v>1500</v>
      </c>
      <c r="J85" s="33" t="s">
        <v>363</v>
      </c>
      <c r="K85" s="1"/>
      <c r="L85" s="1"/>
      <c r="M85" s="1"/>
      <c r="N85" s="1"/>
      <c r="O85" s="1"/>
      <c r="P85" s="1"/>
    </row>
    <row r="86" spans="1:16" ht="22" customHeight="1">
      <c r="A86" s="1"/>
      <c r="B86" s="1"/>
      <c r="C86" s="16"/>
      <c r="D86" s="16" t="s">
        <v>364</v>
      </c>
      <c r="E86" s="24"/>
      <c r="F86" s="24"/>
      <c r="G86" s="19"/>
      <c r="H86" s="29"/>
      <c r="I86" s="19">
        <f>I10+I11+I12+I13+I14+I16+I17+I18+I19+I20+I21+I22+I24+I25+I26+I27+I28+I29+I30+I31+I32+I33+I34+I35+I36+I37+I38+I39+I40+I41+I42+I43+I44+I45+I46+I47+I48+I49+I50+I52+I53+I54+I55+I56+I57+I58+I59+I60+I61+I62+I64+I65+I66+I67+I68+I69+I70+I71+I72+I74+I75+I76+I77+I78+I79+I80+I81+I82+I83+I84+I85</f>
        <v>649568</v>
      </c>
      <c r="J86" s="32"/>
      <c r="K86" s="1"/>
      <c r="L86" s="1"/>
      <c r="M86" s="1"/>
      <c r="N86" s="1"/>
      <c r="O86" s="1"/>
      <c r="P86" s="1"/>
    </row>
    <row r="87" spans="1:16" ht="22" customHeight="1">
      <c r="A87" s="1"/>
      <c r="B87" s="1"/>
      <c r="C87" s="16"/>
      <c r="D87" s="16" t="s">
        <v>62</v>
      </c>
      <c r="E87" s="24"/>
      <c r="F87" s="24"/>
      <c r="G87" s="19"/>
      <c r="H87" s="29"/>
      <c r="I87" s="30">
        <f>ROUND(I86*'Plan and Rates'!M24,0)</f>
        <v>16239</v>
      </c>
      <c r="J87" s="32" t="s">
        <v>365</v>
      </c>
      <c r="K87" s="1"/>
      <c r="L87" s="1"/>
      <c r="M87" s="1"/>
      <c r="N87" s="1"/>
      <c r="O87" s="1"/>
      <c r="P87" s="1"/>
    </row>
    <row r="88" spans="1:16" ht="22" customHeight="1">
      <c r="A88" s="1"/>
      <c r="B88" s="1"/>
      <c r="C88" s="16"/>
      <c r="D88" s="16" t="s">
        <v>366</v>
      </c>
      <c r="E88" s="24"/>
      <c r="F88" s="24"/>
      <c r="G88" s="19"/>
      <c r="H88" s="29"/>
      <c r="I88" s="30">
        <f>ROUND(I86*'Plan and Rates'!M23,0)</f>
        <v>22735</v>
      </c>
      <c r="J88" s="32" t="s">
        <v>367</v>
      </c>
      <c r="K88" s="1"/>
      <c r="L88" s="1"/>
      <c r="M88" s="1"/>
      <c r="N88" s="1"/>
      <c r="O88" s="1"/>
      <c r="P88" s="1"/>
    </row>
    <row r="89" spans="1:16" ht="22" customHeight="1">
      <c r="A89" s="1"/>
      <c r="B89" s="1"/>
      <c r="C89" s="16"/>
      <c r="D89" s="16" t="s">
        <v>63</v>
      </c>
      <c r="E89" s="24"/>
      <c r="F89" s="24"/>
      <c r="G89" s="19"/>
      <c r="H89" s="29"/>
      <c r="I89" s="30">
        <f>ROUND(I86*'Plan and Rates'!M25,0)</f>
        <v>0</v>
      </c>
      <c r="J89" s="32" t="s">
        <v>368</v>
      </c>
      <c r="K89" s="1"/>
      <c r="L89" s="1"/>
      <c r="M89" s="1"/>
      <c r="N89" s="1"/>
      <c r="O89" s="1"/>
      <c r="P89" s="1"/>
    </row>
    <row r="90" spans="1:16" ht="22" customHeight="1">
      <c r="A90" s="1"/>
      <c r="B90" s="1"/>
      <c r="C90" s="16"/>
      <c r="D90" s="16" t="s">
        <v>60</v>
      </c>
      <c r="E90" s="24"/>
      <c r="F90" s="24"/>
      <c r="G90" s="19"/>
      <c r="H90" s="29"/>
      <c r="I90" s="30">
        <f>ROUND(SUM(I86:I89)*'Plan and Rates'!M22,0)</f>
        <v>137708</v>
      </c>
      <c r="J90" s="32" t="s">
        <v>369</v>
      </c>
      <c r="K90" s="1"/>
      <c r="L90" s="1"/>
      <c r="M90" s="1"/>
      <c r="N90" s="1"/>
      <c r="O90" s="1"/>
      <c r="P90" s="1"/>
    </row>
    <row r="91" spans="1:16" ht="30" customHeight="1">
      <c r="A91" s="1"/>
      <c r="B91" s="1"/>
      <c r="C91" s="4"/>
      <c r="D91" s="4" t="s">
        <v>370</v>
      </c>
      <c r="E91" s="20"/>
      <c r="F91" s="20"/>
      <c r="G91" s="25"/>
      <c r="H91" s="27"/>
      <c r="I91" s="25">
        <f>SUM(I86:I90)</f>
        <v>826250</v>
      </c>
      <c r="J91" s="31" t="s">
        <v>371</v>
      </c>
      <c r="K91" s="1"/>
      <c r="L91" s="1"/>
      <c r="M91" s="1"/>
      <c r="N91" s="1"/>
      <c r="O91" s="1"/>
      <c r="P91" s="1"/>
    </row>
    <row r="92" spans="1:16" ht="2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2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2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25" customHeight="1">
      <c r="A95" s="1"/>
      <c r="B95" s="1"/>
      <c r="C95" s="4" t="s">
        <v>5</v>
      </c>
      <c r="D95" s="4"/>
      <c r="E95" s="4"/>
      <c r="F95" s="4"/>
      <c r="G95" s="4"/>
      <c r="H95" s="4"/>
      <c r="I95" s="4"/>
      <c r="J95" s="4"/>
      <c r="K95" s="1"/>
      <c r="L95" s="1"/>
      <c r="M95" s="1"/>
      <c r="N95" s="1"/>
      <c r="O95" s="1"/>
      <c r="P95" s="1"/>
    </row>
    <row r="96" spans="1:16" ht="25" customHeight="1">
      <c r="A96" s="1"/>
      <c r="B96" s="1"/>
      <c r="C96" s="4" t="s">
        <v>145</v>
      </c>
      <c r="D96" s="4"/>
      <c r="E96" s="20"/>
      <c r="F96" s="20"/>
      <c r="G96" s="25"/>
      <c r="H96" s="27"/>
      <c r="I96" s="25"/>
      <c r="J96" s="31"/>
      <c r="K96" s="1"/>
      <c r="L96" s="1"/>
      <c r="M96" s="1"/>
      <c r="N96" s="1"/>
      <c r="O96" s="1"/>
      <c r="P96" s="1"/>
    </row>
    <row r="97" spans="1:16" ht="22" customHeight="1">
      <c r="A97" s="1"/>
      <c r="B97" s="1"/>
      <c r="C97" s="1" t="s">
        <v>146</v>
      </c>
      <c r="D97" s="1" t="s">
        <v>147</v>
      </c>
      <c r="E97" s="21">
        <v>1</v>
      </c>
      <c r="F97" s="22" t="s">
        <v>148</v>
      </c>
      <c r="G97" s="9">
        <v>12000</v>
      </c>
      <c r="H97" s="11">
        <v>0</v>
      </c>
      <c r="I97" s="10">
        <f>ROUND(E97*G97*(1+H97),0)</f>
        <v>12000</v>
      </c>
      <c r="J97" s="33" t="s">
        <v>149</v>
      </c>
      <c r="K97" s="1"/>
      <c r="L97" s="1"/>
      <c r="M97" s="1"/>
      <c r="N97" s="1"/>
      <c r="O97" s="1"/>
      <c r="P97" s="1"/>
    </row>
    <row r="98" spans="1:16" ht="22" customHeight="1">
      <c r="A98" s="1"/>
      <c r="B98" s="1"/>
      <c r="C98" s="1" t="s">
        <v>150</v>
      </c>
      <c r="D98" s="1" t="s">
        <v>151</v>
      </c>
      <c r="E98" s="21">
        <v>1</v>
      </c>
      <c r="F98" s="22" t="s">
        <v>148</v>
      </c>
      <c r="G98" s="9">
        <v>15000</v>
      </c>
      <c r="H98" s="11">
        <v>0</v>
      </c>
      <c r="I98" s="10">
        <f>ROUND(E98*G98*(1+H98),0)</f>
        <v>15000</v>
      </c>
      <c r="J98" s="33" t="s">
        <v>152</v>
      </c>
      <c r="K98" s="1"/>
      <c r="L98" s="1"/>
      <c r="M98" s="1"/>
      <c r="N98" s="1"/>
      <c r="O98" s="1"/>
      <c r="P98" s="1"/>
    </row>
    <row r="99" spans="1:16" ht="22" customHeight="1">
      <c r="A99" s="1"/>
      <c r="B99" s="1"/>
      <c r="C99" s="1" t="s">
        <v>153</v>
      </c>
      <c r="D99" s="1" t="s">
        <v>154</v>
      </c>
      <c r="E99" s="21">
        <v>1</v>
      </c>
      <c r="F99" s="22" t="s">
        <v>148</v>
      </c>
      <c r="G99" s="9">
        <v>20000</v>
      </c>
      <c r="H99" s="28">
        <f>'Plan and Rates'!N20</f>
        <v>0.3</v>
      </c>
      <c r="I99" s="10">
        <f>ROUND(E99*G99*(1+H99),0)</f>
        <v>26000</v>
      </c>
      <c r="J99" s="33" t="s">
        <v>155</v>
      </c>
      <c r="K99" s="1"/>
      <c r="L99" s="1"/>
      <c r="M99" s="1"/>
      <c r="N99" s="1"/>
      <c r="O99" s="1"/>
      <c r="P99" s="1"/>
    </row>
    <row r="100" spans="1:16" ht="22" customHeight="1">
      <c r="A100" s="1"/>
      <c r="B100" s="1"/>
      <c r="C100" s="1" t="s">
        <v>156</v>
      </c>
      <c r="D100" s="1" t="s">
        <v>157</v>
      </c>
      <c r="E100" s="21">
        <v>1</v>
      </c>
      <c r="F100" s="22" t="s">
        <v>148</v>
      </c>
      <c r="G100" s="9">
        <v>7000</v>
      </c>
      <c r="H100" s="11">
        <v>0</v>
      </c>
      <c r="I100" s="10">
        <f>ROUND(E100*G100*(1+H100),0)</f>
        <v>7000</v>
      </c>
      <c r="J100" s="33" t="s">
        <v>158</v>
      </c>
      <c r="K100" s="1"/>
      <c r="L100" s="1"/>
      <c r="M100" s="1"/>
      <c r="N100" s="1"/>
      <c r="O100" s="1"/>
      <c r="P100" s="1"/>
    </row>
    <row r="101" spans="1:16" ht="22" customHeight="1">
      <c r="A101" s="1"/>
      <c r="B101" s="1"/>
      <c r="C101" s="1" t="s">
        <v>159</v>
      </c>
      <c r="D101" s="1" t="s">
        <v>160</v>
      </c>
      <c r="E101" s="21">
        <v>1</v>
      </c>
      <c r="F101" s="22" t="s">
        <v>148</v>
      </c>
      <c r="G101" s="9">
        <v>6000</v>
      </c>
      <c r="H101" s="11">
        <v>0</v>
      </c>
      <c r="I101" s="10">
        <f>ROUND(E101*G101*(1+H101),0)</f>
        <v>6000</v>
      </c>
      <c r="J101" s="33" t="s">
        <v>161</v>
      </c>
      <c r="K101" s="1"/>
      <c r="L101" s="1"/>
      <c r="M101" s="1"/>
      <c r="N101" s="1"/>
      <c r="O101" s="1"/>
      <c r="P101" s="1"/>
    </row>
    <row r="102" spans="1:16" ht="25" customHeight="1">
      <c r="A102" s="1"/>
      <c r="B102" s="1"/>
      <c r="C102" s="4" t="s">
        <v>162</v>
      </c>
      <c r="D102" s="4"/>
      <c r="E102" s="20"/>
      <c r="F102" s="20"/>
      <c r="G102" s="25"/>
      <c r="H102" s="27"/>
      <c r="I102" s="25"/>
      <c r="J102" s="31"/>
      <c r="K102" s="1"/>
      <c r="L102" s="1"/>
      <c r="M102" s="1"/>
      <c r="N102" s="1"/>
      <c r="O102" s="1"/>
      <c r="P102" s="1"/>
    </row>
    <row r="103" spans="1:16" ht="22" customHeight="1">
      <c r="A103" s="1"/>
      <c r="B103" s="1"/>
      <c r="C103" s="1" t="s">
        <v>163</v>
      </c>
      <c r="D103" s="1" t="s">
        <v>164</v>
      </c>
      <c r="E103" s="23">
        <f>'Plan and Rates'!N10</f>
        <v>165</v>
      </c>
      <c r="F103" s="22" t="s">
        <v>165</v>
      </c>
      <c r="G103" s="26">
        <f>'Plan and Rates'!N16</f>
        <v>650</v>
      </c>
      <c r="H103" s="28">
        <f>'Plan and Rates'!N20</f>
        <v>0.3</v>
      </c>
      <c r="I103" s="10">
        <f t="shared" ref="I103:I109" si="5">ROUND(E103*G103*(1+H103),0)</f>
        <v>139425</v>
      </c>
      <c r="J103" s="33" t="s">
        <v>166</v>
      </c>
      <c r="K103" s="1"/>
      <c r="L103" s="1"/>
      <c r="M103" s="1"/>
      <c r="N103" s="1"/>
      <c r="O103" s="1"/>
      <c r="P103" s="1"/>
    </row>
    <row r="104" spans="1:16" ht="22" customHeight="1">
      <c r="A104" s="1"/>
      <c r="B104" s="1"/>
      <c r="C104" s="1" t="s">
        <v>167</v>
      </c>
      <c r="D104" s="1" t="s">
        <v>168</v>
      </c>
      <c r="E104" s="23">
        <f>'Plan and Rates'!N11</f>
        <v>9</v>
      </c>
      <c r="F104" s="22" t="s">
        <v>169</v>
      </c>
      <c r="G104" s="26">
        <f>'Plan and Rates'!N17</f>
        <v>600</v>
      </c>
      <c r="H104" s="28">
        <f>'Plan and Rates'!N20</f>
        <v>0.3</v>
      </c>
      <c r="I104" s="10">
        <f t="shared" si="5"/>
        <v>7020</v>
      </c>
      <c r="J104" s="33" t="s">
        <v>170</v>
      </c>
      <c r="K104" s="1"/>
      <c r="L104" s="1"/>
      <c r="M104" s="1"/>
      <c r="N104" s="1"/>
      <c r="O104" s="1"/>
      <c r="P104" s="1"/>
    </row>
    <row r="105" spans="1:16" ht="22" customHeight="1">
      <c r="A105" s="1"/>
      <c r="B105" s="1"/>
      <c r="C105" s="1" t="s">
        <v>171</v>
      </c>
      <c r="D105" s="1" t="s">
        <v>172</v>
      </c>
      <c r="E105" s="23">
        <f>'Plan and Rates'!N12</f>
        <v>450</v>
      </c>
      <c r="F105" s="22" t="s">
        <v>165</v>
      </c>
      <c r="G105" s="26">
        <f>'Plan and Rates'!N18</f>
        <v>225</v>
      </c>
      <c r="H105" s="28">
        <f>'Plan and Rates'!N20</f>
        <v>0.3</v>
      </c>
      <c r="I105" s="10">
        <f t="shared" si="5"/>
        <v>131625</v>
      </c>
      <c r="J105" s="33" t="s">
        <v>173</v>
      </c>
      <c r="K105" s="1"/>
      <c r="L105" s="1"/>
      <c r="M105" s="1"/>
      <c r="N105" s="1"/>
      <c r="O105" s="1"/>
      <c r="P105" s="1"/>
    </row>
    <row r="106" spans="1:16" ht="22" customHeight="1">
      <c r="A106" s="1"/>
      <c r="B106" s="1"/>
      <c r="C106" s="1" t="s">
        <v>174</v>
      </c>
      <c r="D106" s="1" t="s">
        <v>175</v>
      </c>
      <c r="E106" s="34">
        <f>E103*0.15</f>
        <v>24.75</v>
      </c>
      <c r="F106" s="22" t="s">
        <v>176</v>
      </c>
      <c r="G106" s="26">
        <f>'Plan and Rates'!N16</f>
        <v>650</v>
      </c>
      <c r="H106" s="28">
        <f>'Plan and Rates'!N20</f>
        <v>0.3</v>
      </c>
      <c r="I106" s="10">
        <f t="shared" si="5"/>
        <v>20914</v>
      </c>
      <c r="J106" s="33" t="s">
        <v>177</v>
      </c>
      <c r="K106" s="1"/>
      <c r="L106" s="1"/>
      <c r="M106" s="1"/>
      <c r="N106" s="1"/>
      <c r="O106" s="1"/>
      <c r="P106" s="1"/>
    </row>
    <row r="107" spans="1:16" ht="22" customHeight="1">
      <c r="A107" s="1"/>
      <c r="B107" s="1"/>
      <c r="C107" s="1" t="s">
        <v>178</v>
      </c>
      <c r="D107" s="1" t="s">
        <v>179</v>
      </c>
      <c r="E107" s="23">
        <f>'Plan and Rates'!N13</f>
        <v>14</v>
      </c>
      <c r="F107" s="22" t="s">
        <v>165</v>
      </c>
      <c r="G107" s="26">
        <f>'Plan and Rates'!N19</f>
        <v>800</v>
      </c>
      <c r="H107" s="28">
        <f>'Plan and Rates'!N20</f>
        <v>0.3</v>
      </c>
      <c r="I107" s="10">
        <f t="shared" si="5"/>
        <v>14560</v>
      </c>
      <c r="J107" s="33" t="s">
        <v>180</v>
      </c>
      <c r="K107" s="1"/>
      <c r="L107" s="1"/>
      <c r="M107" s="1"/>
      <c r="N107" s="1"/>
      <c r="O107" s="1"/>
      <c r="P107" s="1"/>
    </row>
    <row r="108" spans="1:16" ht="22" customHeight="1">
      <c r="A108" s="1"/>
      <c r="B108" s="1"/>
      <c r="C108" s="1" t="s">
        <v>181</v>
      </c>
      <c r="D108" s="1" t="s">
        <v>182</v>
      </c>
      <c r="E108" s="10">
        <f>E103*G103</f>
        <v>107250</v>
      </c>
      <c r="F108" s="22" t="s">
        <v>65</v>
      </c>
      <c r="G108" s="11">
        <v>0.1</v>
      </c>
      <c r="H108" s="11">
        <v>0</v>
      </c>
      <c r="I108" s="10">
        <f t="shared" si="5"/>
        <v>10725</v>
      </c>
      <c r="J108" s="33" t="s">
        <v>183</v>
      </c>
      <c r="K108" s="1"/>
      <c r="L108" s="1"/>
      <c r="M108" s="1"/>
      <c r="N108" s="1"/>
      <c r="O108" s="1"/>
      <c r="P108" s="1"/>
    </row>
    <row r="109" spans="1:16" ht="22" customHeight="1">
      <c r="A109" s="1"/>
      <c r="B109" s="1"/>
      <c r="C109" s="1" t="s">
        <v>184</v>
      </c>
      <c r="D109" s="1" t="s">
        <v>64</v>
      </c>
      <c r="E109" s="10">
        <f>E103*G103</f>
        <v>107250</v>
      </c>
      <c r="F109" s="22" t="s">
        <v>65</v>
      </c>
      <c r="G109" s="28">
        <f>'Plan and Rates'!N26</f>
        <v>0</v>
      </c>
      <c r="H109" s="11">
        <v>0</v>
      </c>
      <c r="I109" s="10">
        <f t="shared" si="5"/>
        <v>0</v>
      </c>
      <c r="J109" s="33" t="s">
        <v>185</v>
      </c>
      <c r="K109" s="1"/>
      <c r="L109" s="1"/>
      <c r="M109" s="1"/>
      <c r="N109" s="1"/>
      <c r="O109" s="1"/>
      <c r="P109" s="1"/>
    </row>
    <row r="110" spans="1:16" ht="25" customHeight="1">
      <c r="A110" s="1"/>
      <c r="B110" s="1"/>
      <c r="C110" s="4" t="s">
        <v>186</v>
      </c>
      <c r="D110" s="4"/>
      <c r="E110" s="20"/>
      <c r="F110" s="20"/>
      <c r="G110" s="25"/>
      <c r="H110" s="27"/>
      <c r="I110" s="25"/>
      <c r="J110" s="31"/>
      <c r="K110" s="1"/>
      <c r="L110" s="1"/>
      <c r="M110" s="1"/>
      <c r="N110" s="1"/>
      <c r="O110" s="1"/>
      <c r="P110" s="1"/>
    </row>
    <row r="111" spans="1:16" ht="22" customHeight="1">
      <c r="A111" s="1"/>
      <c r="B111" s="1"/>
      <c r="C111" s="1" t="s">
        <v>187</v>
      </c>
      <c r="D111" s="1" t="s">
        <v>188</v>
      </c>
      <c r="E111" s="23">
        <f>(SUM('Plan and Rates'!N7,'Plan and Rates'!N8,'Plan and Rates'!N9))*1</f>
        <v>40</v>
      </c>
      <c r="F111" s="22" t="s">
        <v>165</v>
      </c>
      <c r="G111" s="9">
        <v>650</v>
      </c>
      <c r="H111" s="28">
        <f>'Plan and Rates'!N20</f>
        <v>0.3</v>
      </c>
      <c r="I111" s="10">
        <f t="shared" ref="I111:I137" si="6">ROUND(E111*G111*(1+H111),0)</f>
        <v>33800</v>
      </c>
      <c r="J111" s="33" t="s">
        <v>189</v>
      </c>
      <c r="K111" s="1"/>
      <c r="L111" s="1"/>
      <c r="M111" s="1"/>
      <c r="N111" s="1"/>
      <c r="O111" s="1"/>
      <c r="P111" s="1"/>
    </row>
    <row r="112" spans="1:16" ht="22" customHeight="1">
      <c r="A112" s="1"/>
      <c r="B112" s="1"/>
      <c r="C112" s="1" t="s">
        <v>190</v>
      </c>
      <c r="D112" s="1" t="s">
        <v>191</v>
      </c>
      <c r="E112" s="23">
        <f>('Plan and Rates'!N7+ROUNDUP('Plan and Rates'!N8*0.5,0))*1</f>
        <v>29</v>
      </c>
      <c r="F112" s="22" t="s">
        <v>165</v>
      </c>
      <c r="G112" s="9">
        <v>500</v>
      </c>
      <c r="H112" s="28">
        <f>'Plan and Rates'!N20</f>
        <v>0.3</v>
      </c>
      <c r="I112" s="10">
        <f t="shared" si="6"/>
        <v>18850</v>
      </c>
      <c r="J112" s="33" t="s">
        <v>192</v>
      </c>
      <c r="K112" s="1"/>
      <c r="L112" s="1"/>
      <c r="M112" s="1"/>
      <c r="N112" s="1"/>
      <c r="O112" s="1"/>
      <c r="P112" s="1"/>
    </row>
    <row r="113" spans="1:16" ht="22" customHeight="1">
      <c r="A113" s="1"/>
      <c r="B113" s="1"/>
      <c r="C113" s="1" t="s">
        <v>193</v>
      </c>
      <c r="D113" s="1" t="s">
        <v>194</v>
      </c>
      <c r="E113" s="23">
        <f>('Plan and Rates'!N7)*1</f>
        <v>22</v>
      </c>
      <c r="F113" s="22" t="s">
        <v>165</v>
      </c>
      <c r="G113" s="9">
        <v>400</v>
      </c>
      <c r="H113" s="28">
        <f>'Plan and Rates'!N20</f>
        <v>0.3</v>
      </c>
      <c r="I113" s="10">
        <f t="shared" si="6"/>
        <v>11440</v>
      </c>
      <c r="J113" s="33" t="s">
        <v>200</v>
      </c>
      <c r="K113" s="1"/>
      <c r="L113" s="1"/>
      <c r="M113" s="1"/>
      <c r="N113" s="1"/>
      <c r="O113" s="1"/>
      <c r="P113" s="1"/>
    </row>
    <row r="114" spans="1:16" ht="22" customHeight="1">
      <c r="A114" s="1"/>
      <c r="B114" s="1"/>
      <c r="C114" s="1" t="s">
        <v>196</v>
      </c>
      <c r="D114" s="1" t="s">
        <v>197</v>
      </c>
      <c r="E114" s="23">
        <f>(SUM('Plan and Rates'!N7,'Plan and Rates'!N8,'Plan and Rates'!N9))*1</f>
        <v>40</v>
      </c>
      <c r="F114" s="22" t="s">
        <v>165</v>
      </c>
      <c r="G114" s="9">
        <v>400</v>
      </c>
      <c r="H114" s="28">
        <f>'Plan and Rates'!N20</f>
        <v>0.3</v>
      </c>
      <c r="I114" s="10">
        <f t="shared" si="6"/>
        <v>20800</v>
      </c>
      <c r="J114" s="33" t="s">
        <v>189</v>
      </c>
      <c r="K114" s="1"/>
      <c r="L114" s="1"/>
      <c r="M114" s="1"/>
      <c r="N114" s="1"/>
      <c r="O114" s="1"/>
      <c r="P114" s="1"/>
    </row>
    <row r="115" spans="1:16" ht="22" customHeight="1">
      <c r="A115" s="1"/>
      <c r="B115" s="1"/>
      <c r="C115" s="1" t="s">
        <v>198</v>
      </c>
      <c r="D115" s="1" t="s">
        <v>199</v>
      </c>
      <c r="E115" s="23">
        <f>('Plan and Rates'!N7)*1</f>
        <v>22</v>
      </c>
      <c r="F115" s="22" t="s">
        <v>165</v>
      </c>
      <c r="G115" s="9">
        <v>425</v>
      </c>
      <c r="H115" s="28">
        <f>'Plan and Rates'!N20</f>
        <v>0.3</v>
      </c>
      <c r="I115" s="10">
        <f t="shared" si="6"/>
        <v>12155</v>
      </c>
      <c r="J115" s="33" t="s">
        <v>200</v>
      </c>
      <c r="K115" s="1"/>
      <c r="L115" s="1"/>
      <c r="M115" s="1"/>
      <c r="N115" s="1"/>
      <c r="O115" s="1"/>
      <c r="P115" s="1"/>
    </row>
    <row r="116" spans="1:16" ht="22" customHeight="1">
      <c r="A116" s="1"/>
      <c r="B116" s="1"/>
      <c r="C116" s="1" t="s">
        <v>201</v>
      </c>
      <c r="D116" s="1" t="s">
        <v>202</v>
      </c>
      <c r="E116" s="23">
        <f>('Plan and Rates'!N7+ROUNDUP('Plan and Rates'!N8*0.5,0))*1</f>
        <v>29</v>
      </c>
      <c r="F116" s="22" t="s">
        <v>165</v>
      </c>
      <c r="G116" s="9">
        <v>750</v>
      </c>
      <c r="H116" s="28">
        <f>'Plan and Rates'!N20</f>
        <v>0.3</v>
      </c>
      <c r="I116" s="10">
        <f t="shared" si="6"/>
        <v>28275</v>
      </c>
      <c r="J116" s="33" t="s">
        <v>192</v>
      </c>
      <c r="K116" s="1"/>
      <c r="L116" s="1"/>
      <c r="M116" s="1"/>
      <c r="N116" s="1"/>
      <c r="O116" s="1"/>
      <c r="P116" s="1"/>
    </row>
    <row r="117" spans="1:16" ht="22" customHeight="1">
      <c r="A117" s="1"/>
      <c r="B117" s="1"/>
      <c r="C117" s="1" t="s">
        <v>203</v>
      </c>
      <c r="D117" s="1" t="s">
        <v>204</v>
      </c>
      <c r="E117" s="23">
        <f>('Plan and Rates'!N7)*1</f>
        <v>22</v>
      </c>
      <c r="F117" s="22" t="s">
        <v>165</v>
      </c>
      <c r="G117" s="9">
        <v>500</v>
      </c>
      <c r="H117" s="28">
        <f>'Plan and Rates'!N20</f>
        <v>0.3</v>
      </c>
      <c r="I117" s="10">
        <f t="shared" si="6"/>
        <v>14300</v>
      </c>
      <c r="J117" s="33" t="s">
        <v>200</v>
      </c>
      <c r="K117" s="1"/>
      <c r="L117" s="1"/>
      <c r="M117" s="1"/>
      <c r="N117" s="1"/>
      <c r="O117" s="1"/>
      <c r="P117" s="1"/>
    </row>
    <row r="118" spans="1:16" ht="22" customHeight="1">
      <c r="A118" s="1"/>
      <c r="B118" s="1"/>
      <c r="C118" s="1" t="s">
        <v>205</v>
      </c>
      <c r="D118" s="1" t="s">
        <v>206</v>
      </c>
      <c r="E118" s="23">
        <f>('Plan and Rates'!N7)*2</f>
        <v>44</v>
      </c>
      <c r="F118" s="22" t="s">
        <v>165</v>
      </c>
      <c r="G118" s="9">
        <v>400</v>
      </c>
      <c r="H118" s="28">
        <f>'Plan and Rates'!N20</f>
        <v>0.3</v>
      </c>
      <c r="I118" s="10">
        <f t="shared" si="6"/>
        <v>22880</v>
      </c>
      <c r="J118" s="33" t="s">
        <v>372</v>
      </c>
      <c r="K118" s="1"/>
      <c r="L118" s="1"/>
      <c r="M118" s="1"/>
      <c r="N118" s="1"/>
      <c r="O118" s="1"/>
      <c r="P118" s="1"/>
    </row>
    <row r="119" spans="1:16" ht="22" customHeight="1">
      <c r="A119" s="1"/>
      <c r="B119" s="1"/>
      <c r="C119" s="1" t="s">
        <v>207</v>
      </c>
      <c r="D119" s="1" t="s">
        <v>208</v>
      </c>
      <c r="E119" s="23">
        <f>('Plan and Rates'!N7)*1</f>
        <v>22</v>
      </c>
      <c r="F119" s="22" t="s">
        <v>165</v>
      </c>
      <c r="G119" s="9">
        <v>500</v>
      </c>
      <c r="H119" s="28">
        <f>'Plan and Rates'!N20</f>
        <v>0.3</v>
      </c>
      <c r="I119" s="10">
        <f t="shared" si="6"/>
        <v>14300</v>
      </c>
      <c r="J119" s="33" t="s">
        <v>200</v>
      </c>
      <c r="K119" s="1"/>
      <c r="L119" s="1"/>
      <c r="M119" s="1"/>
      <c r="N119" s="1"/>
      <c r="O119" s="1"/>
      <c r="P119" s="1"/>
    </row>
    <row r="120" spans="1:16" ht="22" customHeight="1">
      <c r="A120" s="1"/>
      <c r="B120" s="1"/>
      <c r="C120" s="1" t="s">
        <v>209</v>
      </c>
      <c r="D120" s="1" t="s">
        <v>210</v>
      </c>
      <c r="E120" s="23">
        <f>('Plan and Rates'!N7)*3</f>
        <v>66</v>
      </c>
      <c r="F120" s="22" t="s">
        <v>165</v>
      </c>
      <c r="G120" s="9">
        <v>375</v>
      </c>
      <c r="H120" s="28">
        <f>'Plan and Rates'!N20</f>
        <v>0.3</v>
      </c>
      <c r="I120" s="10">
        <f t="shared" si="6"/>
        <v>32175</v>
      </c>
      <c r="J120" s="33" t="s">
        <v>373</v>
      </c>
      <c r="K120" s="1"/>
      <c r="L120" s="1"/>
      <c r="M120" s="1"/>
      <c r="N120" s="1"/>
      <c r="O120" s="1"/>
      <c r="P120" s="1"/>
    </row>
    <row r="121" spans="1:16" ht="22" customHeight="1">
      <c r="A121" s="1"/>
      <c r="B121" s="1"/>
      <c r="C121" s="1" t="s">
        <v>211</v>
      </c>
      <c r="D121" s="1" t="s">
        <v>212</v>
      </c>
      <c r="E121" s="23">
        <f>('Plan and Rates'!N7)*1</f>
        <v>22</v>
      </c>
      <c r="F121" s="22" t="s">
        <v>165</v>
      </c>
      <c r="G121" s="9">
        <v>550</v>
      </c>
      <c r="H121" s="28">
        <f>'Plan and Rates'!N20</f>
        <v>0.3</v>
      </c>
      <c r="I121" s="10">
        <f t="shared" si="6"/>
        <v>15730</v>
      </c>
      <c r="J121" s="33" t="s">
        <v>200</v>
      </c>
      <c r="K121" s="1"/>
      <c r="L121" s="1"/>
      <c r="M121" s="1"/>
      <c r="N121" s="1"/>
      <c r="O121" s="1"/>
      <c r="P121" s="1"/>
    </row>
    <row r="122" spans="1:16" ht="22" customHeight="1">
      <c r="A122" s="1"/>
      <c r="B122" s="1"/>
      <c r="C122" s="1" t="s">
        <v>213</v>
      </c>
      <c r="D122" s="1" t="s">
        <v>214</v>
      </c>
      <c r="E122" s="23">
        <f>('Plan and Rates'!N7)*1</f>
        <v>22</v>
      </c>
      <c r="F122" s="22" t="s">
        <v>165</v>
      </c>
      <c r="G122" s="9">
        <v>350</v>
      </c>
      <c r="H122" s="28">
        <f>'Plan and Rates'!N20</f>
        <v>0.3</v>
      </c>
      <c r="I122" s="10">
        <f t="shared" si="6"/>
        <v>10010</v>
      </c>
      <c r="J122" s="33" t="s">
        <v>200</v>
      </c>
      <c r="K122" s="1"/>
      <c r="L122" s="1"/>
      <c r="M122" s="1"/>
      <c r="N122" s="1"/>
      <c r="O122" s="1"/>
      <c r="P122" s="1"/>
    </row>
    <row r="123" spans="1:16" ht="22" customHeight="1">
      <c r="A123" s="1"/>
      <c r="B123" s="1"/>
      <c r="C123" s="1" t="s">
        <v>215</v>
      </c>
      <c r="D123" s="1" t="s">
        <v>216</v>
      </c>
      <c r="E123" s="23">
        <f>(SUM('Plan and Rates'!N7,'Plan and Rates'!N8,'Plan and Rates'!N9))*1</f>
        <v>40</v>
      </c>
      <c r="F123" s="22" t="s">
        <v>165</v>
      </c>
      <c r="G123" s="9">
        <v>550</v>
      </c>
      <c r="H123" s="28">
        <f>'Plan and Rates'!N20</f>
        <v>0.3</v>
      </c>
      <c r="I123" s="10">
        <f t="shared" si="6"/>
        <v>28600</v>
      </c>
      <c r="J123" s="33" t="s">
        <v>189</v>
      </c>
      <c r="K123" s="1"/>
      <c r="L123" s="1"/>
      <c r="M123" s="1"/>
      <c r="N123" s="1"/>
      <c r="O123" s="1"/>
      <c r="P123" s="1"/>
    </row>
    <row r="124" spans="1:16" ht="22" customHeight="1">
      <c r="A124" s="1"/>
      <c r="B124" s="1"/>
      <c r="C124" s="1" t="s">
        <v>217</v>
      </c>
      <c r="D124" s="1" t="s">
        <v>218</v>
      </c>
      <c r="E124" s="23">
        <f>(SUM('Plan and Rates'!N7,'Plan and Rates'!N8,'Plan and Rates'!N9))*2</f>
        <v>80</v>
      </c>
      <c r="F124" s="22" t="s">
        <v>165</v>
      </c>
      <c r="G124" s="9">
        <v>375</v>
      </c>
      <c r="H124" s="28">
        <f>'Plan and Rates'!N20</f>
        <v>0.3</v>
      </c>
      <c r="I124" s="10">
        <f t="shared" si="6"/>
        <v>39000</v>
      </c>
      <c r="J124" s="33" t="s">
        <v>374</v>
      </c>
      <c r="K124" s="1"/>
      <c r="L124" s="1"/>
      <c r="M124" s="1"/>
      <c r="N124" s="1"/>
      <c r="O124" s="1"/>
      <c r="P124" s="1"/>
    </row>
    <row r="125" spans="1:16" ht="22" customHeight="1">
      <c r="A125" s="1"/>
      <c r="B125" s="1"/>
      <c r="C125" s="1" t="s">
        <v>219</v>
      </c>
      <c r="D125" s="1" t="s">
        <v>220</v>
      </c>
      <c r="E125" s="23">
        <f>(SUM('Plan and Rates'!N7,'Plan and Rates'!N8,'Plan and Rates'!N9))*2</f>
        <v>80</v>
      </c>
      <c r="F125" s="22" t="s">
        <v>165</v>
      </c>
      <c r="G125" s="9">
        <v>400</v>
      </c>
      <c r="H125" s="28">
        <f>'Plan and Rates'!N20</f>
        <v>0.3</v>
      </c>
      <c r="I125" s="10">
        <f t="shared" si="6"/>
        <v>41600</v>
      </c>
      <c r="J125" s="33" t="s">
        <v>374</v>
      </c>
      <c r="K125" s="1"/>
      <c r="L125" s="1"/>
      <c r="M125" s="1"/>
      <c r="N125" s="1"/>
      <c r="O125" s="1"/>
      <c r="P125" s="1"/>
    </row>
    <row r="126" spans="1:16" ht="22" customHeight="1">
      <c r="A126" s="1"/>
      <c r="B126" s="1"/>
      <c r="C126" s="1" t="s">
        <v>221</v>
      </c>
      <c r="D126" s="1" t="s">
        <v>222</v>
      </c>
      <c r="E126" s="23">
        <f>('Plan and Rates'!N7+ROUNDUP('Plan and Rates'!N8*0.5,0))*2</f>
        <v>58</v>
      </c>
      <c r="F126" s="22" t="s">
        <v>165</v>
      </c>
      <c r="G126" s="9">
        <v>425</v>
      </c>
      <c r="H126" s="28">
        <f>'Plan and Rates'!N20</f>
        <v>0.3</v>
      </c>
      <c r="I126" s="10">
        <f t="shared" si="6"/>
        <v>32045</v>
      </c>
      <c r="J126" s="33" t="s">
        <v>229</v>
      </c>
      <c r="K126" s="1"/>
      <c r="L126" s="1"/>
      <c r="M126" s="1"/>
      <c r="N126" s="1"/>
      <c r="O126" s="1"/>
      <c r="P126" s="1"/>
    </row>
    <row r="127" spans="1:16" ht="22" customHeight="1">
      <c r="A127" s="1"/>
      <c r="B127" s="1"/>
      <c r="C127" s="1" t="s">
        <v>223</v>
      </c>
      <c r="D127" s="1" t="s">
        <v>224</v>
      </c>
      <c r="E127" s="23">
        <f>(SUM('Plan and Rates'!N7,'Plan and Rates'!N8,'Plan and Rates'!N9))*1</f>
        <v>40</v>
      </c>
      <c r="F127" s="22" t="s">
        <v>165</v>
      </c>
      <c r="G127" s="9">
        <v>425</v>
      </c>
      <c r="H127" s="28">
        <f>'Plan and Rates'!N20</f>
        <v>0.3</v>
      </c>
      <c r="I127" s="10">
        <f t="shared" si="6"/>
        <v>22100</v>
      </c>
      <c r="J127" s="33" t="s">
        <v>189</v>
      </c>
      <c r="K127" s="1"/>
      <c r="L127" s="1"/>
      <c r="M127" s="1"/>
      <c r="N127" s="1"/>
      <c r="O127" s="1"/>
      <c r="P127" s="1"/>
    </row>
    <row r="128" spans="1:16" ht="22" customHeight="1">
      <c r="A128" s="1"/>
      <c r="B128" s="1"/>
      <c r="C128" s="1" t="s">
        <v>225</v>
      </c>
      <c r="D128" s="1" t="s">
        <v>226</v>
      </c>
      <c r="E128" s="23">
        <f>('Plan and Rates'!N7)*2</f>
        <v>44</v>
      </c>
      <c r="F128" s="22" t="s">
        <v>165</v>
      </c>
      <c r="G128" s="9">
        <v>375</v>
      </c>
      <c r="H128" s="28">
        <f>'Plan and Rates'!N20</f>
        <v>0.3</v>
      </c>
      <c r="I128" s="10">
        <f t="shared" si="6"/>
        <v>21450</v>
      </c>
      <c r="J128" s="33" t="s">
        <v>372</v>
      </c>
      <c r="K128" s="1"/>
      <c r="L128" s="1"/>
      <c r="M128" s="1"/>
      <c r="N128" s="1"/>
      <c r="O128" s="1"/>
      <c r="P128" s="1"/>
    </row>
    <row r="129" spans="1:16" ht="22" customHeight="1">
      <c r="A129" s="1"/>
      <c r="B129" s="1"/>
      <c r="C129" s="1" t="s">
        <v>227</v>
      </c>
      <c r="D129" s="1" t="s">
        <v>228</v>
      </c>
      <c r="E129" s="23">
        <f>('Plan and Rates'!N7+ROUNDUP('Plan and Rates'!N8*0.5,0))*3</f>
        <v>87</v>
      </c>
      <c r="F129" s="22" t="s">
        <v>165</v>
      </c>
      <c r="G129" s="9">
        <v>240</v>
      </c>
      <c r="H129" s="28">
        <f>'Plan and Rates'!N20</f>
        <v>0.3</v>
      </c>
      <c r="I129" s="10">
        <f t="shared" si="6"/>
        <v>27144</v>
      </c>
      <c r="J129" s="33" t="s">
        <v>375</v>
      </c>
      <c r="K129" s="1"/>
      <c r="L129" s="1"/>
      <c r="M129" s="1"/>
      <c r="N129" s="1"/>
      <c r="O129" s="1"/>
      <c r="P129" s="1"/>
    </row>
    <row r="130" spans="1:16" ht="22" customHeight="1">
      <c r="A130" s="1"/>
      <c r="B130" s="1"/>
      <c r="C130" s="1" t="s">
        <v>230</v>
      </c>
      <c r="D130" s="1" t="s">
        <v>231</v>
      </c>
      <c r="E130" s="23">
        <f>'Plan and Rates'!N7</f>
        <v>22</v>
      </c>
      <c r="F130" s="22" t="s">
        <v>232</v>
      </c>
      <c r="G130" s="9">
        <v>475</v>
      </c>
      <c r="H130" s="28">
        <f>'Plan and Rates'!N20</f>
        <v>0.3</v>
      </c>
      <c r="I130" s="10">
        <f t="shared" si="6"/>
        <v>13585</v>
      </c>
      <c r="J130" s="33" t="s">
        <v>233</v>
      </c>
      <c r="K130" s="1"/>
      <c r="L130" s="1"/>
      <c r="M130" s="1"/>
      <c r="N130" s="1"/>
      <c r="O130" s="1"/>
      <c r="P130" s="1"/>
    </row>
    <row r="131" spans="1:16" ht="22" customHeight="1">
      <c r="A131" s="1"/>
      <c r="B131" s="1"/>
      <c r="C131" s="1" t="s">
        <v>234</v>
      </c>
      <c r="D131" s="1" t="s">
        <v>235</v>
      </c>
      <c r="E131" s="23">
        <f>'Plan and Rates'!N14</f>
        <v>10</v>
      </c>
      <c r="F131" s="22" t="s">
        <v>232</v>
      </c>
      <c r="G131" s="9">
        <v>700</v>
      </c>
      <c r="H131" s="28">
        <f>'Plan and Rates'!N20</f>
        <v>0.3</v>
      </c>
      <c r="I131" s="10">
        <f t="shared" si="6"/>
        <v>9100</v>
      </c>
      <c r="J131" s="33" t="s">
        <v>236</v>
      </c>
      <c r="K131" s="1"/>
      <c r="L131" s="1"/>
      <c r="M131" s="1"/>
      <c r="N131" s="1"/>
      <c r="O131" s="1"/>
      <c r="P131" s="1"/>
    </row>
    <row r="132" spans="1:16" ht="22" customHeight="1">
      <c r="A132" s="1"/>
      <c r="B132" s="1"/>
      <c r="C132" s="1" t="s">
        <v>237</v>
      </c>
      <c r="D132" s="1" t="s">
        <v>238</v>
      </c>
      <c r="E132" s="23">
        <f>'Plan and Rates'!N14</f>
        <v>10</v>
      </c>
      <c r="F132" s="22" t="s">
        <v>232</v>
      </c>
      <c r="G132" s="9">
        <v>850</v>
      </c>
      <c r="H132" s="28">
        <f>'Plan and Rates'!N20</f>
        <v>0.3</v>
      </c>
      <c r="I132" s="10">
        <f t="shared" si="6"/>
        <v>11050</v>
      </c>
      <c r="J132" s="33" t="s">
        <v>239</v>
      </c>
      <c r="K132" s="1"/>
      <c r="L132" s="1"/>
      <c r="M132" s="1"/>
      <c r="N132" s="1"/>
      <c r="O132" s="1"/>
      <c r="P132" s="1"/>
    </row>
    <row r="133" spans="1:16" ht="22" customHeight="1">
      <c r="A133" s="1"/>
      <c r="B133" s="1"/>
      <c r="C133" s="1" t="s">
        <v>240</v>
      </c>
      <c r="D133" s="1" t="s">
        <v>241</v>
      </c>
      <c r="E133" s="23">
        <f>'Plan and Rates'!N15</f>
        <v>6</v>
      </c>
      <c r="F133" s="22" t="s">
        <v>232</v>
      </c>
      <c r="G133" s="9">
        <v>500</v>
      </c>
      <c r="H133" s="28">
        <f>'Plan and Rates'!N20</f>
        <v>0.3</v>
      </c>
      <c r="I133" s="10">
        <f t="shared" si="6"/>
        <v>3900</v>
      </c>
      <c r="J133" s="33" t="s">
        <v>242</v>
      </c>
      <c r="K133" s="1"/>
      <c r="L133" s="1"/>
      <c r="M133" s="1"/>
      <c r="N133" s="1"/>
      <c r="O133" s="1"/>
      <c r="P133" s="1"/>
    </row>
    <row r="134" spans="1:16" ht="22" customHeight="1">
      <c r="A134" s="1"/>
      <c r="B134" s="1"/>
      <c r="C134" s="1" t="s">
        <v>243</v>
      </c>
      <c r="D134" s="1" t="s">
        <v>244</v>
      </c>
      <c r="E134" s="21">
        <v>3</v>
      </c>
      <c r="F134" s="22" t="s">
        <v>232</v>
      </c>
      <c r="G134" s="9">
        <v>900</v>
      </c>
      <c r="H134" s="28">
        <f>'Plan and Rates'!N20</f>
        <v>0.3</v>
      </c>
      <c r="I134" s="10">
        <f t="shared" si="6"/>
        <v>3510</v>
      </c>
      <c r="J134" s="33" t="s">
        <v>391</v>
      </c>
      <c r="K134" s="1"/>
      <c r="L134" s="1"/>
      <c r="M134" s="1"/>
      <c r="N134" s="1"/>
      <c r="O134" s="1"/>
      <c r="P134" s="1"/>
    </row>
    <row r="135" spans="1:16" ht="22" customHeight="1">
      <c r="A135" s="1"/>
      <c r="B135" s="1"/>
      <c r="C135" s="1" t="s">
        <v>246</v>
      </c>
      <c r="D135" s="1" t="s">
        <v>247</v>
      </c>
      <c r="E135" s="21">
        <v>0</v>
      </c>
      <c r="F135" s="22" t="s">
        <v>248</v>
      </c>
      <c r="G135" s="9">
        <v>1250</v>
      </c>
      <c r="H135" s="11">
        <v>0</v>
      </c>
      <c r="I135" s="10">
        <f t="shared" si="6"/>
        <v>0</v>
      </c>
      <c r="J135" s="33" t="s">
        <v>249</v>
      </c>
      <c r="K135" s="1"/>
      <c r="L135" s="1"/>
      <c r="M135" s="1"/>
      <c r="N135" s="1"/>
      <c r="O135" s="1"/>
      <c r="P135" s="1"/>
    </row>
    <row r="136" spans="1:16" ht="22" customHeight="1">
      <c r="A136" s="1"/>
      <c r="B136" s="1"/>
      <c r="C136" s="1" t="s">
        <v>250</v>
      </c>
      <c r="D136" s="1" t="s">
        <v>251</v>
      </c>
      <c r="E136" s="21">
        <v>1</v>
      </c>
      <c r="F136" s="22" t="s">
        <v>232</v>
      </c>
      <c r="G136" s="9">
        <v>850</v>
      </c>
      <c r="H136" s="28">
        <f>'Plan and Rates'!N20</f>
        <v>0.3</v>
      </c>
      <c r="I136" s="10">
        <f t="shared" si="6"/>
        <v>1105</v>
      </c>
      <c r="J136" s="33" t="s">
        <v>252</v>
      </c>
      <c r="K136" s="1"/>
      <c r="L136" s="1"/>
      <c r="M136" s="1"/>
      <c r="N136" s="1"/>
      <c r="O136" s="1"/>
      <c r="P136" s="1"/>
    </row>
    <row r="137" spans="1:16" ht="22" customHeight="1">
      <c r="A137" s="1"/>
      <c r="B137" s="1"/>
      <c r="C137" s="1" t="s">
        <v>253</v>
      </c>
      <c r="D137" s="1" t="s">
        <v>254</v>
      </c>
      <c r="E137" s="21">
        <v>0</v>
      </c>
      <c r="F137" s="22" t="s">
        <v>255</v>
      </c>
      <c r="G137" s="9">
        <v>1500</v>
      </c>
      <c r="H137" s="28">
        <f>'Plan and Rates'!N20</f>
        <v>0.3</v>
      </c>
      <c r="I137" s="10">
        <f t="shared" si="6"/>
        <v>0</v>
      </c>
      <c r="J137" s="33" t="s">
        <v>256</v>
      </c>
      <c r="K137" s="1"/>
      <c r="L137" s="1"/>
      <c r="M137" s="1"/>
      <c r="N137" s="1"/>
      <c r="O137" s="1"/>
      <c r="P137" s="1"/>
    </row>
    <row r="138" spans="1:16" ht="25" customHeight="1">
      <c r="A138" s="1"/>
      <c r="B138" s="1"/>
      <c r="C138" s="4" t="s">
        <v>257</v>
      </c>
      <c r="D138" s="4"/>
      <c r="E138" s="20"/>
      <c r="F138" s="20"/>
      <c r="G138" s="25"/>
      <c r="H138" s="27"/>
      <c r="I138" s="25"/>
      <c r="J138" s="31"/>
      <c r="K138" s="1"/>
      <c r="L138" s="1"/>
      <c r="M138" s="1"/>
      <c r="N138" s="1"/>
      <c r="O138" s="1"/>
      <c r="P138" s="1"/>
    </row>
    <row r="139" spans="1:16" ht="22" customHeight="1">
      <c r="A139" s="1"/>
      <c r="B139" s="1"/>
      <c r="C139" s="1" t="s">
        <v>258</v>
      </c>
      <c r="D139" s="1" t="s">
        <v>259</v>
      </c>
      <c r="E139" s="23">
        <f>'Plan and Rates'!N7</f>
        <v>22</v>
      </c>
      <c r="F139" s="22" t="s">
        <v>232</v>
      </c>
      <c r="G139" s="9">
        <v>900</v>
      </c>
      <c r="H139" s="28">
        <f>'Plan and Rates'!N21</f>
        <v>7.0000000000000007E-2</v>
      </c>
      <c r="I139" s="10">
        <f t="shared" ref="I139:I149" si="7">ROUND(E139*G139*(1+H139),0)</f>
        <v>21186</v>
      </c>
      <c r="J139" s="33" t="s">
        <v>260</v>
      </c>
      <c r="K139" s="1"/>
      <c r="L139" s="1"/>
      <c r="M139" s="1"/>
      <c r="N139" s="1"/>
      <c r="O139" s="1"/>
      <c r="P139" s="1"/>
    </row>
    <row r="140" spans="1:16" ht="22" customHeight="1">
      <c r="A140" s="1"/>
      <c r="B140" s="1"/>
      <c r="C140" s="1" t="s">
        <v>261</v>
      </c>
      <c r="D140" s="1" t="s">
        <v>262</v>
      </c>
      <c r="E140" s="23">
        <f>'Plan and Rates'!N7</f>
        <v>22</v>
      </c>
      <c r="F140" s="22" t="s">
        <v>232</v>
      </c>
      <c r="G140" s="9">
        <v>800</v>
      </c>
      <c r="H140" s="28">
        <f>'Plan and Rates'!N21</f>
        <v>7.0000000000000007E-2</v>
      </c>
      <c r="I140" s="10">
        <f t="shared" si="7"/>
        <v>18832</v>
      </c>
      <c r="J140" s="33" t="s">
        <v>263</v>
      </c>
      <c r="K140" s="1"/>
      <c r="L140" s="1"/>
      <c r="M140" s="1"/>
      <c r="N140" s="1"/>
      <c r="O140" s="1"/>
      <c r="P140" s="1"/>
    </row>
    <row r="141" spans="1:16" ht="22" customHeight="1">
      <c r="A141" s="1"/>
      <c r="B141" s="1"/>
      <c r="C141" s="1" t="s">
        <v>264</v>
      </c>
      <c r="D141" s="1" t="s">
        <v>265</v>
      </c>
      <c r="E141" s="23">
        <f>'Plan and Rates'!N7</f>
        <v>22</v>
      </c>
      <c r="F141" s="22" t="s">
        <v>232</v>
      </c>
      <c r="G141" s="9">
        <v>300</v>
      </c>
      <c r="H141" s="28">
        <f>'Plan and Rates'!N21</f>
        <v>7.0000000000000007E-2</v>
      </c>
      <c r="I141" s="10">
        <f t="shared" si="7"/>
        <v>7062</v>
      </c>
      <c r="J141" s="33" t="s">
        <v>266</v>
      </c>
      <c r="K141" s="1"/>
      <c r="L141" s="1"/>
      <c r="M141" s="1"/>
      <c r="N141" s="1"/>
      <c r="O141" s="1"/>
      <c r="P141" s="1"/>
    </row>
    <row r="142" spans="1:16" ht="22" customHeight="1">
      <c r="A142" s="1"/>
      <c r="B142" s="1"/>
      <c r="C142" s="1" t="s">
        <v>267</v>
      </c>
      <c r="D142" s="1" t="s">
        <v>268</v>
      </c>
      <c r="E142" s="21">
        <v>1</v>
      </c>
      <c r="F142" s="22" t="s">
        <v>148</v>
      </c>
      <c r="G142" s="9">
        <v>3500</v>
      </c>
      <c r="H142" s="28">
        <f>'Plan and Rates'!N21</f>
        <v>7.0000000000000007E-2</v>
      </c>
      <c r="I142" s="10">
        <f t="shared" si="7"/>
        <v>3745</v>
      </c>
      <c r="J142" s="33" t="s">
        <v>269</v>
      </c>
      <c r="K142" s="1"/>
      <c r="L142" s="1"/>
      <c r="M142" s="1"/>
      <c r="N142" s="1"/>
      <c r="O142" s="1"/>
      <c r="P142" s="1"/>
    </row>
    <row r="143" spans="1:16" ht="22" customHeight="1">
      <c r="A143" s="1"/>
      <c r="B143" s="1"/>
      <c r="C143" s="1" t="s">
        <v>270</v>
      </c>
      <c r="D143" s="1" t="s">
        <v>271</v>
      </c>
      <c r="E143" s="23">
        <f>'Plan and Rates'!N27</f>
        <v>38</v>
      </c>
      <c r="F143" s="22" t="s">
        <v>272</v>
      </c>
      <c r="G143" s="9">
        <v>800</v>
      </c>
      <c r="H143" s="28">
        <f>'Plan and Rates'!N21</f>
        <v>7.0000000000000007E-2</v>
      </c>
      <c r="I143" s="10">
        <f t="shared" si="7"/>
        <v>32528</v>
      </c>
      <c r="J143" s="33" t="s">
        <v>273</v>
      </c>
      <c r="K143" s="1"/>
      <c r="L143" s="1"/>
      <c r="M143" s="1"/>
      <c r="N143" s="1"/>
      <c r="O143" s="1"/>
      <c r="P143" s="1"/>
    </row>
    <row r="144" spans="1:16" ht="22" customHeight="1">
      <c r="A144" s="1"/>
      <c r="B144" s="1"/>
      <c r="C144" s="1" t="s">
        <v>274</v>
      </c>
      <c r="D144" s="1" t="s">
        <v>275</v>
      </c>
      <c r="E144" s="21">
        <v>1</v>
      </c>
      <c r="F144" s="22" t="s">
        <v>148</v>
      </c>
      <c r="G144" s="9">
        <v>30000</v>
      </c>
      <c r="H144" s="11">
        <v>0</v>
      </c>
      <c r="I144" s="10">
        <f t="shared" si="7"/>
        <v>30000</v>
      </c>
      <c r="J144" s="33" t="s">
        <v>392</v>
      </c>
      <c r="K144" s="1"/>
      <c r="L144" s="1"/>
      <c r="M144" s="1"/>
      <c r="N144" s="1"/>
      <c r="O144" s="1"/>
      <c r="P144" s="1"/>
    </row>
    <row r="145" spans="1:16" ht="32" customHeight="1">
      <c r="A145" s="1"/>
      <c r="B145" s="1"/>
      <c r="C145" s="1" t="s">
        <v>277</v>
      </c>
      <c r="D145" s="1" t="s">
        <v>278</v>
      </c>
      <c r="E145" s="21">
        <v>1</v>
      </c>
      <c r="F145" s="22" t="s">
        <v>148</v>
      </c>
      <c r="G145" s="26">
        <f>'Plan and Rates'!F45*'Plan and Rates'!F49</f>
        <v>46200</v>
      </c>
      <c r="H145" s="11">
        <v>0</v>
      </c>
      <c r="I145" s="10">
        <f t="shared" si="7"/>
        <v>46200</v>
      </c>
      <c r="J145" s="33" t="s">
        <v>279</v>
      </c>
      <c r="K145" s="1"/>
      <c r="L145" s="1"/>
      <c r="M145" s="1"/>
      <c r="N145" s="1"/>
      <c r="O145" s="1"/>
      <c r="P145" s="1"/>
    </row>
    <row r="146" spans="1:16" ht="32" customHeight="1">
      <c r="A146" s="1"/>
      <c r="B146" s="1"/>
      <c r="C146" s="1" t="s">
        <v>280</v>
      </c>
      <c r="D146" s="1" t="s">
        <v>281</v>
      </c>
      <c r="E146" s="21">
        <v>1</v>
      </c>
      <c r="F146" s="22" t="s">
        <v>148</v>
      </c>
      <c r="G146" s="9">
        <v>60000</v>
      </c>
      <c r="H146" s="28">
        <f>'Plan and Rates'!N21</f>
        <v>7.0000000000000007E-2</v>
      </c>
      <c r="I146" s="10">
        <f t="shared" si="7"/>
        <v>64200</v>
      </c>
      <c r="J146" s="33" t="s">
        <v>282</v>
      </c>
      <c r="K146" s="1"/>
      <c r="L146" s="1"/>
      <c r="M146" s="1"/>
      <c r="N146" s="1"/>
      <c r="O146" s="1"/>
      <c r="P146" s="1"/>
    </row>
    <row r="147" spans="1:16" ht="22" customHeight="1">
      <c r="A147" s="1"/>
      <c r="B147" s="1"/>
      <c r="C147" s="1" t="s">
        <v>283</v>
      </c>
      <c r="D147" s="1" t="s">
        <v>284</v>
      </c>
      <c r="E147" s="21">
        <v>1</v>
      </c>
      <c r="F147" s="22" t="s">
        <v>148</v>
      </c>
      <c r="G147" s="26">
        <f>SUMIFS(Props!M7:M59,Props!C7:C59,3)</f>
        <v>38160</v>
      </c>
      <c r="H147" s="28">
        <f>'Plan and Rates'!N21</f>
        <v>7.0000000000000007E-2</v>
      </c>
      <c r="I147" s="10">
        <f t="shared" si="7"/>
        <v>40831</v>
      </c>
      <c r="J147" s="33" t="s">
        <v>285</v>
      </c>
      <c r="K147" s="1"/>
      <c r="L147" s="1"/>
      <c r="M147" s="1"/>
      <c r="N147" s="1"/>
      <c r="O147" s="1"/>
      <c r="P147" s="1"/>
    </row>
    <row r="148" spans="1:16" ht="32" customHeight="1">
      <c r="A148" s="1"/>
      <c r="B148" s="1"/>
      <c r="C148" s="1" t="s">
        <v>286</v>
      </c>
      <c r="D148" s="1" t="s">
        <v>287</v>
      </c>
      <c r="E148" s="23">
        <f>'Plan and Rates'!N34</f>
        <v>180</v>
      </c>
      <c r="F148" s="22" t="s">
        <v>288</v>
      </c>
      <c r="G148" s="9">
        <v>140</v>
      </c>
      <c r="H148" s="28">
        <f>'Plan and Rates'!N21</f>
        <v>7.0000000000000007E-2</v>
      </c>
      <c r="I148" s="10">
        <f t="shared" si="7"/>
        <v>26964</v>
      </c>
      <c r="J148" s="33" t="s">
        <v>289</v>
      </c>
      <c r="K148" s="1"/>
      <c r="L148" s="1"/>
      <c r="M148" s="1"/>
      <c r="N148" s="1"/>
      <c r="O148" s="1"/>
      <c r="P148" s="1"/>
    </row>
    <row r="149" spans="1:16" ht="22" customHeight="1">
      <c r="A149" s="1"/>
      <c r="B149" s="1"/>
      <c r="C149" s="1" t="s">
        <v>290</v>
      </c>
      <c r="D149" s="1" t="s">
        <v>291</v>
      </c>
      <c r="E149" s="21">
        <v>1</v>
      </c>
      <c r="F149" s="22" t="s">
        <v>148</v>
      </c>
      <c r="G149" s="9">
        <v>6500</v>
      </c>
      <c r="H149" s="28">
        <f>'Plan and Rates'!N21</f>
        <v>7.0000000000000007E-2</v>
      </c>
      <c r="I149" s="10">
        <f t="shared" si="7"/>
        <v>6955</v>
      </c>
      <c r="J149" s="33" t="s">
        <v>292</v>
      </c>
      <c r="K149" s="1"/>
      <c r="L149" s="1"/>
      <c r="M149" s="1"/>
      <c r="N149" s="1"/>
      <c r="O149" s="1"/>
      <c r="P149" s="1"/>
    </row>
    <row r="150" spans="1:16" ht="25" customHeight="1">
      <c r="A150" s="1"/>
      <c r="B150" s="1"/>
      <c r="C150" s="4" t="s">
        <v>293</v>
      </c>
      <c r="D150" s="4"/>
      <c r="E150" s="20"/>
      <c r="F150" s="20"/>
      <c r="G150" s="25"/>
      <c r="H150" s="27"/>
      <c r="I150" s="25"/>
      <c r="J150" s="31"/>
      <c r="K150" s="1"/>
      <c r="L150" s="1"/>
      <c r="M150" s="1"/>
      <c r="N150" s="1"/>
      <c r="O150" s="1"/>
      <c r="P150" s="1"/>
    </row>
    <row r="151" spans="1:16" ht="22" customHeight="1">
      <c r="A151" s="1"/>
      <c r="B151" s="1"/>
      <c r="C151" s="1" t="s">
        <v>294</v>
      </c>
      <c r="D151" s="1" t="s">
        <v>295</v>
      </c>
      <c r="E151" s="23">
        <f>'Plan and Rates'!N28</f>
        <v>55</v>
      </c>
      <c r="F151" s="22" t="s">
        <v>296</v>
      </c>
      <c r="G151" s="9">
        <v>600</v>
      </c>
      <c r="H151" s="28">
        <f>'Plan and Rates'!N21</f>
        <v>7.0000000000000007E-2</v>
      </c>
      <c r="I151" s="10">
        <f t="shared" ref="I151:I159" si="8">ROUND(E151*G151*(1+H151),0)</f>
        <v>35310</v>
      </c>
      <c r="J151" s="33" t="s">
        <v>297</v>
      </c>
      <c r="K151" s="1"/>
      <c r="L151" s="1"/>
      <c r="M151" s="1"/>
      <c r="N151" s="1"/>
      <c r="O151" s="1"/>
      <c r="P151" s="1"/>
    </row>
    <row r="152" spans="1:16" ht="22" customHeight="1">
      <c r="A152" s="1"/>
      <c r="B152" s="1"/>
      <c r="C152" s="1" t="s">
        <v>298</v>
      </c>
      <c r="D152" s="1" t="s">
        <v>299</v>
      </c>
      <c r="E152" s="23">
        <f>'Plan and Rates'!N7</f>
        <v>22</v>
      </c>
      <c r="F152" s="22" t="s">
        <v>232</v>
      </c>
      <c r="G152" s="9">
        <v>650</v>
      </c>
      <c r="H152" s="28">
        <f>'Plan and Rates'!N21</f>
        <v>7.0000000000000007E-2</v>
      </c>
      <c r="I152" s="10">
        <f t="shared" si="8"/>
        <v>15301</v>
      </c>
      <c r="J152" s="33" t="s">
        <v>300</v>
      </c>
      <c r="K152" s="1"/>
      <c r="L152" s="1"/>
      <c r="M152" s="1"/>
      <c r="N152" s="1"/>
      <c r="O152" s="1"/>
      <c r="P152" s="1"/>
    </row>
    <row r="153" spans="1:16" ht="22" customHeight="1">
      <c r="A153" s="1"/>
      <c r="B153" s="1"/>
      <c r="C153" s="1" t="s">
        <v>301</v>
      </c>
      <c r="D153" s="1" t="s">
        <v>302</v>
      </c>
      <c r="E153" s="23">
        <f>'Plan and Rates'!N29</f>
        <v>140</v>
      </c>
      <c r="F153" s="22" t="s">
        <v>303</v>
      </c>
      <c r="G153" s="9">
        <v>160</v>
      </c>
      <c r="H153" s="28">
        <f>'Plan and Rates'!N21</f>
        <v>7.0000000000000007E-2</v>
      </c>
      <c r="I153" s="10">
        <f t="shared" si="8"/>
        <v>23968</v>
      </c>
      <c r="J153" s="33" t="s">
        <v>304</v>
      </c>
      <c r="K153" s="1"/>
      <c r="L153" s="1"/>
      <c r="M153" s="1"/>
      <c r="N153" s="1"/>
      <c r="O153" s="1"/>
      <c r="P153" s="1"/>
    </row>
    <row r="154" spans="1:16" ht="22" customHeight="1">
      <c r="A154" s="1"/>
      <c r="B154" s="1"/>
      <c r="C154" s="1" t="s">
        <v>305</v>
      </c>
      <c r="D154" s="1" t="s">
        <v>306</v>
      </c>
      <c r="E154" s="21">
        <v>1</v>
      </c>
      <c r="F154" s="22" t="s">
        <v>148</v>
      </c>
      <c r="G154" s="9">
        <v>7000</v>
      </c>
      <c r="H154" s="11">
        <v>0</v>
      </c>
      <c r="I154" s="10">
        <f t="shared" si="8"/>
        <v>7000</v>
      </c>
      <c r="J154" s="33" t="s">
        <v>307</v>
      </c>
      <c r="K154" s="1"/>
      <c r="L154" s="1"/>
      <c r="M154" s="1"/>
      <c r="N154" s="1"/>
      <c r="O154" s="1"/>
      <c r="P154" s="1"/>
    </row>
    <row r="155" spans="1:16" ht="22" customHeight="1">
      <c r="A155" s="1"/>
      <c r="B155" s="1"/>
      <c r="C155" s="1" t="s">
        <v>308</v>
      </c>
      <c r="D155" s="1" t="s">
        <v>309</v>
      </c>
      <c r="E155" s="23">
        <f>'Plan and Rates'!N7*(28+1+'Plan and Rates'!N35)+'Plan and Rates'!N10+'Plan and Rates'!N12+'Plan and Rates'!N13+'Plan and Rates'!N14*2+'Plan and Rates'!N15+3</f>
        <v>1406</v>
      </c>
      <c r="F155" s="22" t="s">
        <v>165</v>
      </c>
      <c r="G155" s="9">
        <v>42</v>
      </c>
      <c r="H155" s="28">
        <f>'Plan and Rates'!N21</f>
        <v>7.0000000000000007E-2</v>
      </c>
      <c r="I155" s="10">
        <f t="shared" si="8"/>
        <v>63186</v>
      </c>
      <c r="J155" s="33" t="s">
        <v>310</v>
      </c>
      <c r="K155" s="1"/>
      <c r="L155" s="1"/>
      <c r="M155" s="1"/>
      <c r="N155" s="1"/>
      <c r="O155" s="1"/>
      <c r="P155" s="1"/>
    </row>
    <row r="156" spans="1:16" ht="22" customHeight="1">
      <c r="A156" s="1"/>
      <c r="B156" s="1"/>
      <c r="C156" s="1" t="s">
        <v>311</v>
      </c>
      <c r="D156" s="1" t="s">
        <v>312</v>
      </c>
      <c r="E156" s="23">
        <f>('Plan and Rates'!N8+'Plan and Rates'!N9)*10</f>
        <v>180</v>
      </c>
      <c r="F156" s="22" t="s">
        <v>165</v>
      </c>
      <c r="G156" s="9">
        <v>32</v>
      </c>
      <c r="H156" s="28">
        <f>'Plan and Rates'!N21</f>
        <v>7.0000000000000007E-2</v>
      </c>
      <c r="I156" s="10">
        <f t="shared" si="8"/>
        <v>6163</v>
      </c>
      <c r="J156" s="33" t="s">
        <v>313</v>
      </c>
      <c r="K156" s="1"/>
      <c r="L156" s="1"/>
      <c r="M156" s="1"/>
      <c r="N156" s="1"/>
      <c r="O156" s="1"/>
      <c r="P156" s="1"/>
    </row>
    <row r="157" spans="1:16" ht="22" customHeight="1">
      <c r="A157" s="1"/>
      <c r="B157" s="1"/>
      <c r="C157" s="1" t="s">
        <v>314</v>
      </c>
      <c r="D157" s="1" t="s">
        <v>315</v>
      </c>
      <c r="E157" s="35">
        <f>'Plan and Rates'!N29*0.35</f>
        <v>49</v>
      </c>
      <c r="F157" s="22" t="s">
        <v>176</v>
      </c>
      <c r="G157" s="9">
        <v>65</v>
      </c>
      <c r="H157" s="11">
        <v>0</v>
      </c>
      <c r="I157" s="10">
        <f t="shared" si="8"/>
        <v>3185</v>
      </c>
      <c r="J157" s="33" t="s">
        <v>316</v>
      </c>
      <c r="K157" s="1"/>
      <c r="L157" s="1"/>
      <c r="M157" s="1"/>
      <c r="N157" s="1"/>
      <c r="O157" s="1"/>
      <c r="P157" s="1"/>
    </row>
    <row r="158" spans="1:16" ht="32" customHeight="1">
      <c r="A158" s="1"/>
      <c r="B158" s="1"/>
      <c r="C158" s="1" t="s">
        <v>317</v>
      </c>
      <c r="D158" s="1" t="s">
        <v>393</v>
      </c>
      <c r="E158" s="21">
        <v>1</v>
      </c>
      <c r="F158" s="22" t="s">
        <v>319</v>
      </c>
      <c r="G158" s="9">
        <v>90000</v>
      </c>
      <c r="H158" s="11">
        <v>0</v>
      </c>
      <c r="I158" s="10">
        <f t="shared" si="8"/>
        <v>90000</v>
      </c>
      <c r="J158" s="33" t="s">
        <v>394</v>
      </c>
      <c r="K158" s="1"/>
      <c r="L158" s="1"/>
      <c r="M158" s="1"/>
      <c r="N158" s="1"/>
      <c r="O158" s="1"/>
      <c r="P158" s="1"/>
    </row>
    <row r="159" spans="1:16" ht="22" customHeight="1">
      <c r="A159" s="1"/>
      <c r="B159" s="1"/>
      <c r="C159" s="1" t="s">
        <v>321</v>
      </c>
      <c r="D159" s="1" t="s">
        <v>322</v>
      </c>
      <c r="E159" s="21">
        <v>2</v>
      </c>
      <c r="F159" s="22" t="s">
        <v>323</v>
      </c>
      <c r="G159" s="9">
        <v>6500</v>
      </c>
      <c r="H159" s="11">
        <v>0</v>
      </c>
      <c r="I159" s="10">
        <f t="shared" si="8"/>
        <v>13000</v>
      </c>
      <c r="J159" s="33" t="s">
        <v>324</v>
      </c>
      <c r="K159" s="1"/>
      <c r="L159" s="1"/>
      <c r="M159" s="1"/>
      <c r="N159" s="1"/>
      <c r="O159" s="1"/>
      <c r="P159" s="1"/>
    </row>
    <row r="160" spans="1:16" ht="25" customHeight="1">
      <c r="A160" s="1"/>
      <c r="B160" s="1"/>
      <c r="C160" s="4" t="s">
        <v>325</v>
      </c>
      <c r="D160" s="4"/>
      <c r="E160" s="20"/>
      <c r="F160" s="20"/>
      <c r="G160" s="25"/>
      <c r="H160" s="27"/>
      <c r="I160" s="25"/>
      <c r="J160" s="31"/>
      <c r="K160" s="1"/>
      <c r="L160" s="1"/>
      <c r="M160" s="1"/>
      <c r="N160" s="1"/>
      <c r="O160" s="1"/>
      <c r="P160" s="1"/>
    </row>
    <row r="161" spans="1:16" ht="22" customHeight="1">
      <c r="A161" s="1"/>
      <c r="B161" s="1"/>
      <c r="C161" s="1" t="s">
        <v>326</v>
      </c>
      <c r="D161" s="1" t="s">
        <v>327</v>
      </c>
      <c r="E161" s="21">
        <v>35</v>
      </c>
      <c r="F161" s="22" t="s">
        <v>232</v>
      </c>
      <c r="G161" s="9">
        <v>450</v>
      </c>
      <c r="H161" s="28">
        <f>'Plan and Rates'!N20</f>
        <v>0.3</v>
      </c>
      <c r="I161" s="10">
        <f t="shared" ref="I161:I172" si="9">ROUND(E161*G161*(1+H161),0)</f>
        <v>20475</v>
      </c>
      <c r="J161" s="33" t="s">
        <v>328</v>
      </c>
      <c r="K161" s="1"/>
      <c r="L161" s="1"/>
      <c r="M161" s="1"/>
      <c r="N161" s="1"/>
      <c r="O161" s="1"/>
      <c r="P161" s="1"/>
    </row>
    <row r="162" spans="1:16" ht="22" customHeight="1">
      <c r="A162" s="1"/>
      <c r="B162" s="1"/>
      <c r="C162" s="1" t="s">
        <v>329</v>
      </c>
      <c r="D162" s="1" t="s">
        <v>330</v>
      </c>
      <c r="E162" s="21">
        <v>15</v>
      </c>
      <c r="F162" s="22" t="s">
        <v>232</v>
      </c>
      <c r="G162" s="9">
        <v>300</v>
      </c>
      <c r="H162" s="28">
        <f>'Plan and Rates'!N20</f>
        <v>0.3</v>
      </c>
      <c r="I162" s="10">
        <f t="shared" si="9"/>
        <v>5850</v>
      </c>
      <c r="J162" s="33" t="s">
        <v>331</v>
      </c>
      <c r="K162" s="1"/>
      <c r="L162" s="1"/>
      <c r="M162" s="1"/>
      <c r="N162" s="1"/>
      <c r="O162" s="1"/>
      <c r="P162" s="1"/>
    </row>
    <row r="163" spans="1:16" ht="22" customHeight="1">
      <c r="A163" s="1"/>
      <c r="B163" s="1"/>
      <c r="C163" s="1" t="s">
        <v>332</v>
      </c>
      <c r="D163" s="1" t="s">
        <v>333</v>
      </c>
      <c r="E163" s="21">
        <v>1</v>
      </c>
      <c r="F163" s="22" t="s">
        <v>148</v>
      </c>
      <c r="G163" s="9">
        <v>14000</v>
      </c>
      <c r="H163" s="11">
        <v>0</v>
      </c>
      <c r="I163" s="10">
        <f t="shared" si="9"/>
        <v>14000</v>
      </c>
      <c r="J163" s="33" t="s">
        <v>334</v>
      </c>
      <c r="K163" s="1"/>
      <c r="L163" s="1"/>
      <c r="M163" s="1"/>
      <c r="N163" s="1"/>
      <c r="O163" s="1"/>
      <c r="P163" s="1"/>
    </row>
    <row r="164" spans="1:16" ht="22" customHeight="1">
      <c r="A164" s="1"/>
      <c r="B164" s="1"/>
      <c r="C164" s="1" t="s">
        <v>335</v>
      </c>
      <c r="D164" s="1" t="s">
        <v>336</v>
      </c>
      <c r="E164" s="21">
        <v>1</v>
      </c>
      <c r="F164" s="22" t="s">
        <v>148</v>
      </c>
      <c r="G164" s="9">
        <v>4000</v>
      </c>
      <c r="H164" s="11">
        <v>0</v>
      </c>
      <c r="I164" s="10">
        <f t="shared" si="9"/>
        <v>4000</v>
      </c>
      <c r="J164" s="33" t="s">
        <v>337</v>
      </c>
      <c r="K164" s="1"/>
      <c r="L164" s="1"/>
      <c r="M164" s="1"/>
      <c r="N164" s="1"/>
      <c r="O164" s="1"/>
      <c r="P164" s="1"/>
    </row>
    <row r="165" spans="1:16" ht="22" customHeight="1">
      <c r="A165" s="1"/>
      <c r="B165" s="1"/>
      <c r="C165" s="1" t="s">
        <v>338</v>
      </c>
      <c r="D165" s="1" t="s">
        <v>339</v>
      </c>
      <c r="E165" s="21">
        <v>1</v>
      </c>
      <c r="F165" s="22" t="s">
        <v>148</v>
      </c>
      <c r="G165" s="9">
        <v>11000</v>
      </c>
      <c r="H165" s="11">
        <v>0</v>
      </c>
      <c r="I165" s="10">
        <f t="shared" si="9"/>
        <v>11000</v>
      </c>
      <c r="J165" s="33" t="s">
        <v>340</v>
      </c>
      <c r="K165" s="1"/>
      <c r="L165" s="1"/>
      <c r="M165" s="1"/>
      <c r="N165" s="1"/>
      <c r="O165" s="1"/>
      <c r="P165" s="1"/>
    </row>
    <row r="166" spans="1:16" ht="22" customHeight="1">
      <c r="A166" s="1"/>
      <c r="B166" s="1"/>
      <c r="C166" s="1" t="s">
        <v>341</v>
      </c>
      <c r="D166" s="1" t="s">
        <v>342</v>
      </c>
      <c r="E166" s="21">
        <v>1</v>
      </c>
      <c r="F166" s="22" t="s">
        <v>148</v>
      </c>
      <c r="G166" s="9">
        <v>9000</v>
      </c>
      <c r="H166" s="11">
        <v>0</v>
      </c>
      <c r="I166" s="10">
        <f t="shared" si="9"/>
        <v>9000</v>
      </c>
      <c r="J166" s="33" t="s">
        <v>343</v>
      </c>
      <c r="K166" s="1"/>
      <c r="L166" s="1"/>
      <c r="M166" s="1"/>
      <c r="N166" s="1"/>
      <c r="O166" s="1"/>
      <c r="P166" s="1"/>
    </row>
    <row r="167" spans="1:16" ht="22" customHeight="1">
      <c r="A167" s="1"/>
      <c r="B167" s="1"/>
      <c r="C167" s="1" t="s">
        <v>344</v>
      </c>
      <c r="D167" s="1" t="s">
        <v>345</v>
      </c>
      <c r="E167" s="23">
        <f>'Plan and Rates'!N32</f>
        <v>50</v>
      </c>
      <c r="F167" s="22" t="s">
        <v>346</v>
      </c>
      <c r="G167" s="26">
        <f>'Plan and Rates'!N33</f>
        <v>900</v>
      </c>
      <c r="H167" s="11">
        <v>0</v>
      </c>
      <c r="I167" s="10">
        <f t="shared" si="9"/>
        <v>45000</v>
      </c>
      <c r="J167" s="33" t="s">
        <v>347</v>
      </c>
      <c r="K167" s="1"/>
      <c r="L167" s="1"/>
      <c r="M167" s="1"/>
      <c r="N167" s="1"/>
      <c r="O167" s="1"/>
      <c r="P167" s="1"/>
    </row>
    <row r="168" spans="1:16" ht="32" customHeight="1">
      <c r="A168" s="1"/>
      <c r="B168" s="1"/>
      <c r="C168" s="1" t="s">
        <v>348</v>
      </c>
      <c r="D168" s="1" t="s">
        <v>349</v>
      </c>
      <c r="E168" s="23">
        <f>'Plan and Rates'!N30</f>
        <v>180</v>
      </c>
      <c r="F168" s="22" t="s">
        <v>350</v>
      </c>
      <c r="G168" s="26">
        <f>'Plan and Rates'!N31</f>
        <v>300</v>
      </c>
      <c r="H168" s="11">
        <v>0</v>
      </c>
      <c r="I168" s="10">
        <f t="shared" si="9"/>
        <v>54000</v>
      </c>
      <c r="J168" s="33" t="s">
        <v>395</v>
      </c>
      <c r="K168" s="1"/>
      <c r="L168" s="1"/>
      <c r="M168" s="1"/>
      <c r="N168" s="1"/>
      <c r="O168" s="1"/>
      <c r="P168" s="1"/>
    </row>
    <row r="169" spans="1:16" ht="32" customHeight="1">
      <c r="A169" s="1"/>
      <c r="B169" s="1"/>
      <c r="C169" s="1" t="s">
        <v>352</v>
      </c>
      <c r="D169" s="1" t="s">
        <v>353</v>
      </c>
      <c r="E169" s="21">
        <v>1</v>
      </c>
      <c r="F169" s="22" t="s">
        <v>148</v>
      </c>
      <c r="G169" s="9">
        <v>6500</v>
      </c>
      <c r="H169" s="11">
        <v>0</v>
      </c>
      <c r="I169" s="10">
        <f t="shared" si="9"/>
        <v>6500</v>
      </c>
      <c r="J169" s="33" t="s">
        <v>354</v>
      </c>
      <c r="K169" s="1"/>
      <c r="L169" s="1"/>
      <c r="M169" s="1"/>
      <c r="N169" s="1"/>
      <c r="O169" s="1"/>
      <c r="P169" s="1"/>
    </row>
    <row r="170" spans="1:16" ht="22" customHeight="1">
      <c r="A170" s="1"/>
      <c r="B170" s="1"/>
      <c r="C170" s="1" t="s">
        <v>355</v>
      </c>
      <c r="D170" s="1" t="s">
        <v>356</v>
      </c>
      <c r="E170" s="21">
        <v>1</v>
      </c>
      <c r="F170" s="22" t="s">
        <v>148</v>
      </c>
      <c r="G170" s="9">
        <v>5000</v>
      </c>
      <c r="H170" s="11">
        <v>0</v>
      </c>
      <c r="I170" s="10">
        <f t="shared" si="9"/>
        <v>5000</v>
      </c>
      <c r="J170" s="33" t="s">
        <v>357</v>
      </c>
      <c r="K170" s="1"/>
      <c r="L170" s="1"/>
      <c r="M170" s="1"/>
      <c r="N170" s="1"/>
      <c r="O170" s="1"/>
      <c r="P170" s="1"/>
    </row>
    <row r="171" spans="1:16" ht="22" customHeight="1">
      <c r="A171" s="1"/>
      <c r="B171" s="1"/>
      <c r="C171" s="1" t="s">
        <v>358</v>
      </c>
      <c r="D171" s="1" t="s">
        <v>359</v>
      </c>
      <c r="E171" s="21">
        <v>1</v>
      </c>
      <c r="F171" s="22" t="s">
        <v>148</v>
      </c>
      <c r="G171" s="9">
        <v>11000</v>
      </c>
      <c r="H171" s="11">
        <v>0</v>
      </c>
      <c r="I171" s="10">
        <f t="shared" si="9"/>
        <v>11000</v>
      </c>
      <c r="J171" s="33" t="s">
        <v>360</v>
      </c>
      <c r="K171" s="1"/>
      <c r="L171" s="1"/>
      <c r="M171" s="1"/>
      <c r="N171" s="1"/>
      <c r="O171" s="1"/>
      <c r="P171" s="1"/>
    </row>
    <row r="172" spans="1:16" ht="22" customHeight="1">
      <c r="A172" s="1"/>
      <c r="B172" s="1"/>
      <c r="C172" s="1" t="s">
        <v>361</v>
      </c>
      <c r="D172" s="1" t="s">
        <v>362</v>
      </c>
      <c r="E172" s="21">
        <v>1</v>
      </c>
      <c r="F172" s="22" t="s">
        <v>148</v>
      </c>
      <c r="G172" s="9">
        <v>3500</v>
      </c>
      <c r="H172" s="11">
        <v>0</v>
      </c>
      <c r="I172" s="10">
        <f t="shared" si="9"/>
        <v>3500</v>
      </c>
      <c r="J172" s="33" t="s">
        <v>363</v>
      </c>
      <c r="K172" s="1"/>
      <c r="L172" s="1"/>
      <c r="M172" s="1"/>
      <c r="N172" s="1"/>
      <c r="O172" s="1"/>
      <c r="P172" s="1"/>
    </row>
    <row r="173" spans="1:16" ht="22" customHeight="1">
      <c r="A173" s="1"/>
      <c r="B173" s="1"/>
      <c r="C173" s="16"/>
      <c r="D173" s="16" t="s">
        <v>364</v>
      </c>
      <c r="E173" s="24"/>
      <c r="F173" s="24"/>
      <c r="G173" s="19"/>
      <c r="H173" s="29"/>
      <c r="I173" s="19">
        <f>I97+I98+I99+I100+I101+I103+I104+I105+I106+I107+I108+I109+I111+I112+I113+I114+I115+I116+I117+I118+I119+I120+I121+I122+I123+I124+I125+I126+I127+I128+I129+I130+I131+I132+I133+I134+I135+I136+I137+I139+I140+I141+I142+I143+I144+I145+I146+I147+I148+I149+I151+I152+I153+I154+I155+I156+I157+I158+I159+I161+I162+I163+I164+I165+I166+I167+I168+I169+I170+I171+I172</f>
        <v>1624114</v>
      </c>
      <c r="J173" s="32"/>
      <c r="K173" s="1"/>
      <c r="L173" s="1"/>
      <c r="M173" s="1"/>
      <c r="N173" s="1"/>
      <c r="O173" s="1"/>
      <c r="P173" s="1"/>
    </row>
    <row r="174" spans="1:16" ht="22" customHeight="1">
      <c r="A174" s="1"/>
      <c r="B174" s="1"/>
      <c r="C174" s="16"/>
      <c r="D174" s="16" t="s">
        <v>62</v>
      </c>
      <c r="E174" s="24"/>
      <c r="F174" s="24"/>
      <c r="G174" s="19"/>
      <c r="H174" s="29"/>
      <c r="I174" s="30">
        <f>ROUND(I173*'Plan and Rates'!N24,0)</f>
        <v>40603</v>
      </c>
      <c r="J174" s="32" t="s">
        <v>365</v>
      </c>
      <c r="K174" s="1"/>
      <c r="L174" s="1"/>
      <c r="M174" s="1"/>
      <c r="N174" s="1"/>
      <c r="O174" s="1"/>
      <c r="P174" s="1"/>
    </row>
    <row r="175" spans="1:16" ht="22" customHeight="1">
      <c r="A175" s="1"/>
      <c r="B175" s="1"/>
      <c r="C175" s="16"/>
      <c r="D175" s="16" t="s">
        <v>366</v>
      </c>
      <c r="E175" s="24"/>
      <c r="F175" s="24"/>
      <c r="G175" s="19"/>
      <c r="H175" s="29"/>
      <c r="I175" s="30">
        <f>ROUND(I173*'Plan and Rates'!N23,0)</f>
        <v>64965</v>
      </c>
      <c r="J175" s="32" t="s">
        <v>367</v>
      </c>
      <c r="K175" s="1"/>
      <c r="L175" s="1"/>
      <c r="M175" s="1"/>
      <c r="N175" s="1"/>
      <c r="O175" s="1"/>
      <c r="P175" s="1"/>
    </row>
    <row r="176" spans="1:16" ht="22" customHeight="1">
      <c r="A176" s="1"/>
      <c r="B176" s="1"/>
      <c r="C176" s="16"/>
      <c r="D176" s="16" t="s">
        <v>63</v>
      </c>
      <c r="E176" s="24"/>
      <c r="F176" s="24"/>
      <c r="G176" s="19"/>
      <c r="H176" s="29"/>
      <c r="I176" s="30">
        <f>ROUND(I173*'Plan and Rates'!N25,0)</f>
        <v>0</v>
      </c>
      <c r="J176" s="32" t="s">
        <v>368</v>
      </c>
      <c r="K176" s="1"/>
      <c r="L176" s="1"/>
      <c r="M176" s="1"/>
      <c r="N176" s="1"/>
      <c r="O176" s="1"/>
      <c r="P176" s="1"/>
    </row>
    <row r="177" spans="1:16" ht="22" customHeight="1">
      <c r="A177" s="1"/>
      <c r="B177" s="1"/>
      <c r="C177" s="16"/>
      <c r="D177" s="16" t="s">
        <v>60</v>
      </c>
      <c r="E177" s="24"/>
      <c r="F177" s="24"/>
      <c r="G177" s="19"/>
      <c r="H177" s="29"/>
      <c r="I177" s="30">
        <f>ROUND(SUM(I173:I176)*'Plan and Rates'!N22,0)</f>
        <v>302694</v>
      </c>
      <c r="J177" s="32" t="s">
        <v>369</v>
      </c>
      <c r="K177" s="1"/>
      <c r="L177" s="1"/>
      <c r="M177" s="1"/>
      <c r="N177" s="1"/>
      <c r="O177" s="1"/>
      <c r="P177" s="1"/>
    </row>
    <row r="178" spans="1:16" ht="30" customHeight="1">
      <c r="A178" s="1"/>
      <c r="B178" s="1"/>
      <c r="C178" s="4"/>
      <c r="D178" s="4" t="s">
        <v>370</v>
      </c>
      <c r="E178" s="20"/>
      <c r="F178" s="20"/>
      <c r="G178" s="25"/>
      <c r="H178" s="27"/>
      <c r="I178" s="25">
        <f>SUM(I173:I177)</f>
        <v>2032376</v>
      </c>
      <c r="J178" s="31" t="s">
        <v>371</v>
      </c>
      <c r="K178" s="1"/>
      <c r="L178" s="1"/>
      <c r="M178" s="1"/>
      <c r="N178" s="1"/>
      <c r="O178" s="1"/>
      <c r="P178" s="1"/>
    </row>
    <row r="179" spans="1:16" ht="2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2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2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25" customHeight="1">
      <c r="A182" s="1"/>
      <c r="B182" s="1"/>
      <c r="C182" s="4" t="s">
        <v>6</v>
      </c>
      <c r="D182" s="4"/>
      <c r="E182" s="4"/>
      <c r="F182" s="4"/>
      <c r="G182" s="4"/>
      <c r="H182" s="4"/>
      <c r="I182" s="4"/>
      <c r="J182" s="4"/>
      <c r="K182" s="1"/>
      <c r="L182" s="1"/>
      <c r="M182" s="1"/>
      <c r="N182" s="1"/>
      <c r="O182" s="1"/>
      <c r="P182" s="1"/>
    </row>
    <row r="183" spans="1:16" ht="25" customHeight="1">
      <c r="A183" s="1"/>
      <c r="B183" s="1"/>
      <c r="C183" s="4" t="s">
        <v>145</v>
      </c>
      <c r="D183" s="4"/>
      <c r="E183" s="20"/>
      <c r="F183" s="20"/>
      <c r="G183" s="25"/>
      <c r="H183" s="27"/>
      <c r="I183" s="25"/>
      <c r="J183" s="31"/>
      <c r="K183" s="1"/>
      <c r="L183" s="1"/>
      <c r="M183" s="1"/>
      <c r="N183" s="1"/>
      <c r="O183" s="1"/>
      <c r="P183" s="1"/>
    </row>
    <row r="184" spans="1:16" ht="22" customHeight="1">
      <c r="A184" s="1"/>
      <c r="B184" s="1"/>
      <c r="C184" s="1" t="s">
        <v>146</v>
      </c>
      <c r="D184" s="1" t="s">
        <v>147</v>
      </c>
      <c r="E184" s="21">
        <v>1</v>
      </c>
      <c r="F184" s="22" t="s">
        <v>148</v>
      </c>
      <c r="G184" s="9">
        <v>30000</v>
      </c>
      <c r="H184" s="11">
        <v>0</v>
      </c>
      <c r="I184" s="10">
        <f>ROUND(E184*G184*(1+H184),0)</f>
        <v>30000</v>
      </c>
      <c r="J184" s="33" t="s">
        <v>149</v>
      </c>
      <c r="K184" s="1"/>
      <c r="L184" s="1"/>
      <c r="M184" s="1"/>
      <c r="N184" s="1"/>
      <c r="O184" s="1"/>
      <c r="P184" s="1"/>
    </row>
    <row r="185" spans="1:16" ht="22" customHeight="1">
      <c r="A185" s="1"/>
      <c r="B185" s="1"/>
      <c r="C185" s="1" t="s">
        <v>150</v>
      </c>
      <c r="D185" s="1" t="s">
        <v>151</v>
      </c>
      <c r="E185" s="21">
        <v>1</v>
      </c>
      <c r="F185" s="22" t="s">
        <v>148</v>
      </c>
      <c r="G185" s="9">
        <v>35000</v>
      </c>
      <c r="H185" s="11">
        <v>0</v>
      </c>
      <c r="I185" s="10">
        <f>ROUND(E185*G185*(1+H185),0)</f>
        <v>35000</v>
      </c>
      <c r="J185" s="33" t="s">
        <v>152</v>
      </c>
      <c r="K185" s="1"/>
      <c r="L185" s="1"/>
      <c r="M185" s="1"/>
      <c r="N185" s="1"/>
      <c r="O185" s="1"/>
      <c r="P185" s="1"/>
    </row>
    <row r="186" spans="1:16" ht="22" customHeight="1">
      <c r="A186" s="1"/>
      <c r="B186" s="1"/>
      <c r="C186" s="1" t="s">
        <v>153</v>
      </c>
      <c r="D186" s="1" t="s">
        <v>154</v>
      </c>
      <c r="E186" s="21">
        <v>1</v>
      </c>
      <c r="F186" s="22" t="s">
        <v>148</v>
      </c>
      <c r="G186" s="9">
        <v>45000</v>
      </c>
      <c r="H186" s="28">
        <f>'Plan and Rates'!O20</f>
        <v>0.34</v>
      </c>
      <c r="I186" s="10">
        <f>ROUND(E186*G186*(1+H186),0)</f>
        <v>60300</v>
      </c>
      <c r="J186" s="33" t="s">
        <v>155</v>
      </c>
      <c r="K186" s="1"/>
      <c r="L186" s="1"/>
      <c r="M186" s="1"/>
      <c r="N186" s="1"/>
      <c r="O186" s="1"/>
      <c r="P186" s="1"/>
    </row>
    <row r="187" spans="1:16" ht="22" customHeight="1">
      <c r="A187" s="1"/>
      <c r="B187" s="1"/>
      <c r="C187" s="1" t="s">
        <v>156</v>
      </c>
      <c r="D187" s="1" t="s">
        <v>157</v>
      </c>
      <c r="E187" s="21">
        <v>1</v>
      </c>
      <c r="F187" s="22" t="s">
        <v>148</v>
      </c>
      <c r="G187" s="9">
        <v>14000</v>
      </c>
      <c r="H187" s="11">
        <v>0</v>
      </c>
      <c r="I187" s="10">
        <f>ROUND(E187*G187*(1+H187),0)</f>
        <v>14000</v>
      </c>
      <c r="J187" s="33" t="s">
        <v>158</v>
      </c>
      <c r="K187" s="1"/>
      <c r="L187" s="1"/>
      <c r="M187" s="1"/>
      <c r="N187" s="1"/>
      <c r="O187" s="1"/>
      <c r="P187" s="1"/>
    </row>
    <row r="188" spans="1:16" ht="22" customHeight="1">
      <c r="A188" s="1"/>
      <c r="B188" s="1"/>
      <c r="C188" s="1" t="s">
        <v>159</v>
      </c>
      <c r="D188" s="1" t="s">
        <v>160</v>
      </c>
      <c r="E188" s="21">
        <v>1</v>
      </c>
      <c r="F188" s="22" t="s">
        <v>148</v>
      </c>
      <c r="G188" s="9">
        <v>12000</v>
      </c>
      <c r="H188" s="11">
        <v>0</v>
      </c>
      <c r="I188" s="10">
        <f>ROUND(E188*G188*(1+H188),0)</f>
        <v>12000</v>
      </c>
      <c r="J188" s="33" t="s">
        <v>161</v>
      </c>
      <c r="K188" s="1"/>
      <c r="L188" s="1"/>
      <c r="M188" s="1"/>
      <c r="N188" s="1"/>
      <c r="O188" s="1"/>
      <c r="P188" s="1"/>
    </row>
    <row r="189" spans="1:16" ht="25" customHeight="1">
      <c r="A189" s="1"/>
      <c r="B189" s="1"/>
      <c r="C189" s="4" t="s">
        <v>162</v>
      </c>
      <c r="D189" s="4"/>
      <c r="E189" s="20"/>
      <c r="F189" s="20"/>
      <c r="G189" s="25"/>
      <c r="H189" s="27"/>
      <c r="I189" s="25"/>
      <c r="J189" s="31"/>
      <c r="K189" s="1"/>
      <c r="L189" s="1"/>
      <c r="M189" s="1"/>
      <c r="N189" s="1"/>
      <c r="O189" s="1"/>
      <c r="P189" s="1"/>
    </row>
    <row r="190" spans="1:16" ht="22" customHeight="1">
      <c r="A190" s="1"/>
      <c r="B190" s="1"/>
      <c r="C190" s="1" t="s">
        <v>163</v>
      </c>
      <c r="D190" s="1" t="s">
        <v>164</v>
      </c>
      <c r="E190" s="23">
        <f>'Plan and Rates'!O10</f>
        <v>210</v>
      </c>
      <c r="F190" s="22" t="s">
        <v>165</v>
      </c>
      <c r="G190" s="26">
        <f>'Plan and Rates'!O16</f>
        <v>1100</v>
      </c>
      <c r="H190" s="28">
        <f>'Plan and Rates'!O20</f>
        <v>0.34</v>
      </c>
      <c r="I190" s="10">
        <f t="shared" ref="I190:I196" si="10">ROUND(E190*G190*(1+H190),0)</f>
        <v>309540</v>
      </c>
      <c r="J190" s="33" t="s">
        <v>166</v>
      </c>
      <c r="K190" s="1"/>
      <c r="L190" s="1"/>
      <c r="M190" s="1"/>
      <c r="N190" s="1"/>
      <c r="O190" s="1"/>
      <c r="P190" s="1"/>
    </row>
    <row r="191" spans="1:16" ht="22" customHeight="1">
      <c r="A191" s="1"/>
      <c r="B191" s="1"/>
      <c r="C191" s="1" t="s">
        <v>167</v>
      </c>
      <c r="D191" s="1" t="s">
        <v>168</v>
      </c>
      <c r="E191" s="23">
        <f>'Plan and Rates'!O11</f>
        <v>12</v>
      </c>
      <c r="F191" s="22" t="s">
        <v>169</v>
      </c>
      <c r="G191" s="26">
        <f>'Plan and Rates'!O17</f>
        <v>1000</v>
      </c>
      <c r="H191" s="28">
        <f>'Plan and Rates'!O20</f>
        <v>0.34</v>
      </c>
      <c r="I191" s="10">
        <f t="shared" si="10"/>
        <v>16080</v>
      </c>
      <c r="J191" s="33" t="s">
        <v>170</v>
      </c>
      <c r="K191" s="1"/>
      <c r="L191" s="1"/>
      <c r="M191" s="1"/>
      <c r="N191" s="1"/>
      <c r="O191" s="1"/>
      <c r="P191" s="1"/>
    </row>
    <row r="192" spans="1:16" ht="22" customHeight="1">
      <c r="A192" s="1"/>
      <c r="B192" s="1"/>
      <c r="C192" s="1" t="s">
        <v>171</v>
      </c>
      <c r="D192" s="1" t="s">
        <v>172</v>
      </c>
      <c r="E192" s="23">
        <f>'Plan and Rates'!O12</f>
        <v>900</v>
      </c>
      <c r="F192" s="22" t="s">
        <v>165</v>
      </c>
      <c r="G192" s="26">
        <f>'Plan and Rates'!O18</f>
        <v>275</v>
      </c>
      <c r="H192" s="28">
        <f>'Plan and Rates'!O20</f>
        <v>0.34</v>
      </c>
      <c r="I192" s="10">
        <f t="shared" si="10"/>
        <v>331650</v>
      </c>
      <c r="J192" s="33" t="s">
        <v>173</v>
      </c>
      <c r="K192" s="1"/>
      <c r="L192" s="1"/>
      <c r="M192" s="1"/>
      <c r="N192" s="1"/>
      <c r="O192" s="1"/>
      <c r="P192" s="1"/>
    </row>
    <row r="193" spans="1:16" ht="22" customHeight="1">
      <c r="A193" s="1"/>
      <c r="B193" s="1"/>
      <c r="C193" s="1" t="s">
        <v>174</v>
      </c>
      <c r="D193" s="1" t="s">
        <v>175</v>
      </c>
      <c r="E193" s="34">
        <f>E190*0.15</f>
        <v>31.5</v>
      </c>
      <c r="F193" s="22" t="s">
        <v>176</v>
      </c>
      <c r="G193" s="26">
        <f>'Plan and Rates'!O16</f>
        <v>1100</v>
      </c>
      <c r="H193" s="28">
        <f>'Plan and Rates'!O20</f>
        <v>0.34</v>
      </c>
      <c r="I193" s="10">
        <f t="shared" si="10"/>
        <v>46431</v>
      </c>
      <c r="J193" s="33" t="s">
        <v>177</v>
      </c>
      <c r="K193" s="1"/>
      <c r="L193" s="1"/>
      <c r="M193" s="1"/>
      <c r="N193" s="1"/>
      <c r="O193" s="1"/>
      <c r="P193" s="1"/>
    </row>
    <row r="194" spans="1:16" ht="22" customHeight="1">
      <c r="A194" s="1"/>
      <c r="B194" s="1"/>
      <c r="C194" s="1" t="s">
        <v>178</v>
      </c>
      <c r="D194" s="1" t="s">
        <v>179</v>
      </c>
      <c r="E194" s="23">
        <f>'Plan and Rates'!O13</f>
        <v>24</v>
      </c>
      <c r="F194" s="22" t="s">
        <v>165</v>
      </c>
      <c r="G194" s="26">
        <f>'Plan and Rates'!O19</f>
        <v>1200</v>
      </c>
      <c r="H194" s="28">
        <f>'Plan and Rates'!O20</f>
        <v>0.34</v>
      </c>
      <c r="I194" s="10">
        <f t="shared" si="10"/>
        <v>38592</v>
      </c>
      <c r="J194" s="33" t="s">
        <v>180</v>
      </c>
      <c r="K194" s="1"/>
      <c r="L194" s="1"/>
      <c r="M194" s="1"/>
      <c r="N194" s="1"/>
      <c r="O194" s="1"/>
      <c r="P194" s="1"/>
    </row>
    <row r="195" spans="1:16" ht="22" customHeight="1">
      <c r="A195" s="1"/>
      <c r="B195" s="1"/>
      <c r="C195" s="1" t="s">
        <v>181</v>
      </c>
      <c r="D195" s="1" t="s">
        <v>182</v>
      </c>
      <c r="E195" s="10">
        <f>E190*G190</f>
        <v>231000</v>
      </c>
      <c r="F195" s="22" t="s">
        <v>65</v>
      </c>
      <c r="G195" s="11">
        <v>0.1</v>
      </c>
      <c r="H195" s="11">
        <v>0</v>
      </c>
      <c r="I195" s="10">
        <f t="shared" si="10"/>
        <v>23100</v>
      </c>
      <c r="J195" s="33" t="s">
        <v>183</v>
      </c>
      <c r="K195" s="1"/>
      <c r="L195" s="1"/>
      <c r="M195" s="1"/>
      <c r="N195" s="1"/>
      <c r="O195" s="1"/>
      <c r="P195" s="1"/>
    </row>
    <row r="196" spans="1:16" ht="22" customHeight="1">
      <c r="A196" s="1"/>
      <c r="B196" s="1"/>
      <c r="C196" s="1" t="s">
        <v>184</v>
      </c>
      <c r="D196" s="1" t="s">
        <v>64</v>
      </c>
      <c r="E196" s="10">
        <f>E190*G190</f>
        <v>231000</v>
      </c>
      <c r="F196" s="22" t="s">
        <v>65</v>
      </c>
      <c r="G196" s="28">
        <f>'Plan and Rates'!O26</f>
        <v>0.1</v>
      </c>
      <c r="H196" s="11">
        <v>0</v>
      </c>
      <c r="I196" s="10">
        <f t="shared" si="10"/>
        <v>23100</v>
      </c>
      <c r="J196" s="33" t="s">
        <v>185</v>
      </c>
      <c r="K196" s="1"/>
      <c r="L196" s="1"/>
      <c r="M196" s="1"/>
      <c r="N196" s="1"/>
      <c r="O196" s="1"/>
      <c r="P196" s="1"/>
    </row>
    <row r="197" spans="1:16" ht="25" customHeight="1">
      <c r="A197" s="1"/>
      <c r="B197" s="1"/>
      <c r="C197" s="4" t="s">
        <v>186</v>
      </c>
      <c r="D197" s="4"/>
      <c r="E197" s="20"/>
      <c r="F197" s="20"/>
      <c r="G197" s="25"/>
      <c r="H197" s="27"/>
      <c r="I197" s="25"/>
      <c r="J197" s="31"/>
      <c r="K197" s="1"/>
      <c r="L197" s="1"/>
      <c r="M197" s="1"/>
      <c r="N197" s="1"/>
      <c r="O197" s="1"/>
      <c r="P197" s="1"/>
    </row>
    <row r="198" spans="1:16" ht="22" customHeight="1">
      <c r="A198" s="1"/>
      <c r="B198" s="1"/>
      <c r="C198" s="1" t="s">
        <v>187</v>
      </c>
      <c r="D198" s="1" t="s">
        <v>188</v>
      </c>
      <c r="E198" s="23">
        <f>(SUM('Plan and Rates'!O7,'Plan and Rates'!O8,'Plan and Rates'!O9))*1</f>
        <v>50</v>
      </c>
      <c r="F198" s="22" t="s">
        <v>165</v>
      </c>
      <c r="G198" s="9">
        <v>900</v>
      </c>
      <c r="H198" s="28">
        <f>'Plan and Rates'!O20</f>
        <v>0.34</v>
      </c>
      <c r="I198" s="10">
        <f t="shared" ref="I198:I224" si="11">ROUND(E198*G198*(1+H198),0)</f>
        <v>60300</v>
      </c>
      <c r="J198" s="33" t="s">
        <v>189</v>
      </c>
      <c r="K198" s="1"/>
      <c r="L198" s="1"/>
      <c r="M198" s="1"/>
      <c r="N198" s="1"/>
      <c r="O198" s="1"/>
      <c r="P198" s="1"/>
    </row>
    <row r="199" spans="1:16" ht="22" customHeight="1">
      <c r="A199" s="1"/>
      <c r="B199" s="1"/>
      <c r="C199" s="1" t="s">
        <v>190</v>
      </c>
      <c r="D199" s="1" t="s">
        <v>191</v>
      </c>
      <c r="E199" s="23">
        <f>('Plan and Rates'!O7+ROUNDUP('Plan and Rates'!O8*0.5,0))*1</f>
        <v>36</v>
      </c>
      <c r="F199" s="22" t="s">
        <v>165</v>
      </c>
      <c r="G199" s="9">
        <v>750</v>
      </c>
      <c r="H199" s="28">
        <f>'Plan and Rates'!O20</f>
        <v>0.34</v>
      </c>
      <c r="I199" s="10">
        <f t="shared" si="11"/>
        <v>36180</v>
      </c>
      <c r="J199" s="33" t="s">
        <v>192</v>
      </c>
      <c r="K199" s="1"/>
      <c r="L199" s="1"/>
      <c r="M199" s="1"/>
      <c r="N199" s="1"/>
      <c r="O199" s="1"/>
      <c r="P199" s="1"/>
    </row>
    <row r="200" spans="1:16" ht="22" customHeight="1">
      <c r="A200" s="1"/>
      <c r="B200" s="1"/>
      <c r="C200" s="1" t="s">
        <v>193</v>
      </c>
      <c r="D200" s="1" t="s">
        <v>194</v>
      </c>
      <c r="E200" s="23">
        <f>('Plan and Rates'!O7)*1</f>
        <v>26</v>
      </c>
      <c r="F200" s="22" t="s">
        <v>165</v>
      </c>
      <c r="G200" s="9">
        <v>600</v>
      </c>
      <c r="H200" s="28">
        <f>'Plan and Rates'!O20</f>
        <v>0.34</v>
      </c>
      <c r="I200" s="10">
        <f t="shared" si="11"/>
        <v>20904</v>
      </c>
      <c r="J200" s="33" t="s">
        <v>200</v>
      </c>
      <c r="K200" s="1"/>
      <c r="L200" s="1"/>
      <c r="M200" s="1"/>
      <c r="N200" s="1"/>
      <c r="O200" s="1"/>
      <c r="P200" s="1"/>
    </row>
    <row r="201" spans="1:16" ht="22" customHeight="1">
      <c r="A201" s="1"/>
      <c r="B201" s="1"/>
      <c r="C201" s="1" t="s">
        <v>196</v>
      </c>
      <c r="D201" s="1" t="s">
        <v>197</v>
      </c>
      <c r="E201" s="23">
        <f>(SUM('Plan and Rates'!O7,'Plan and Rates'!O8,'Plan and Rates'!O9))*1</f>
        <v>50</v>
      </c>
      <c r="F201" s="22" t="s">
        <v>165</v>
      </c>
      <c r="G201" s="9">
        <v>550</v>
      </c>
      <c r="H201" s="28">
        <f>'Plan and Rates'!O20</f>
        <v>0.34</v>
      </c>
      <c r="I201" s="10">
        <f t="shared" si="11"/>
        <v>36850</v>
      </c>
      <c r="J201" s="33" t="s">
        <v>189</v>
      </c>
      <c r="K201" s="1"/>
      <c r="L201" s="1"/>
      <c r="M201" s="1"/>
      <c r="N201" s="1"/>
      <c r="O201" s="1"/>
      <c r="P201" s="1"/>
    </row>
    <row r="202" spans="1:16" ht="22" customHeight="1">
      <c r="A202" s="1"/>
      <c r="B202" s="1"/>
      <c r="C202" s="1" t="s">
        <v>198</v>
      </c>
      <c r="D202" s="1" t="s">
        <v>199</v>
      </c>
      <c r="E202" s="23">
        <f>('Plan and Rates'!O7)*1</f>
        <v>26</v>
      </c>
      <c r="F202" s="22" t="s">
        <v>165</v>
      </c>
      <c r="G202" s="9">
        <v>600</v>
      </c>
      <c r="H202" s="28">
        <f>'Plan and Rates'!O20</f>
        <v>0.34</v>
      </c>
      <c r="I202" s="10">
        <f t="shared" si="11"/>
        <v>20904</v>
      </c>
      <c r="J202" s="33" t="s">
        <v>200</v>
      </c>
      <c r="K202" s="1"/>
      <c r="L202" s="1"/>
      <c r="M202" s="1"/>
      <c r="N202" s="1"/>
      <c r="O202" s="1"/>
      <c r="P202" s="1"/>
    </row>
    <row r="203" spans="1:16" ht="22" customHeight="1">
      <c r="A203" s="1"/>
      <c r="B203" s="1"/>
      <c r="C203" s="1" t="s">
        <v>201</v>
      </c>
      <c r="D203" s="1" t="s">
        <v>202</v>
      </c>
      <c r="E203" s="23">
        <f>('Plan and Rates'!O7+ROUNDUP('Plan and Rates'!O8*0.5,0))*1</f>
        <v>36</v>
      </c>
      <c r="F203" s="22" t="s">
        <v>165</v>
      </c>
      <c r="G203" s="9">
        <v>1100</v>
      </c>
      <c r="H203" s="28">
        <f>'Plan and Rates'!O20</f>
        <v>0.34</v>
      </c>
      <c r="I203" s="10">
        <f t="shared" si="11"/>
        <v>53064</v>
      </c>
      <c r="J203" s="33" t="s">
        <v>192</v>
      </c>
      <c r="K203" s="1"/>
      <c r="L203" s="1"/>
      <c r="M203" s="1"/>
      <c r="N203" s="1"/>
      <c r="O203" s="1"/>
      <c r="P203" s="1"/>
    </row>
    <row r="204" spans="1:16" ht="22" customHeight="1">
      <c r="A204" s="1"/>
      <c r="B204" s="1"/>
      <c r="C204" s="1" t="s">
        <v>203</v>
      </c>
      <c r="D204" s="1" t="s">
        <v>204</v>
      </c>
      <c r="E204" s="23">
        <f>('Plan and Rates'!O7)*1</f>
        <v>26</v>
      </c>
      <c r="F204" s="22" t="s">
        <v>165</v>
      </c>
      <c r="G204" s="9">
        <v>750</v>
      </c>
      <c r="H204" s="28">
        <f>'Plan and Rates'!O20</f>
        <v>0.34</v>
      </c>
      <c r="I204" s="10">
        <f t="shared" si="11"/>
        <v>26130</v>
      </c>
      <c r="J204" s="33" t="s">
        <v>200</v>
      </c>
      <c r="K204" s="1"/>
      <c r="L204" s="1"/>
      <c r="M204" s="1"/>
      <c r="N204" s="1"/>
      <c r="O204" s="1"/>
      <c r="P204" s="1"/>
    </row>
    <row r="205" spans="1:16" ht="22" customHeight="1">
      <c r="A205" s="1"/>
      <c r="B205" s="1"/>
      <c r="C205" s="1" t="s">
        <v>205</v>
      </c>
      <c r="D205" s="1" t="s">
        <v>206</v>
      </c>
      <c r="E205" s="23">
        <f>('Plan and Rates'!O7)*3</f>
        <v>78</v>
      </c>
      <c r="F205" s="22" t="s">
        <v>165</v>
      </c>
      <c r="G205" s="9">
        <v>550</v>
      </c>
      <c r="H205" s="28">
        <f>'Plan and Rates'!O20</f>
        <v>0.34</v>
      </c>
      <c r="I205" s="10">
        <f t="shared" si="11"/>
        <v>57486</v>
      </c>
      <c r="J205" s="33" t="s">
        <v>373</v>
      </c>
      <c r="K205" s="1"/>
      <c r="L205" s="1"/>
      <c r="M205" s="1"/>
      <c r="N205" s="1"/>
      <c r="O205" s="1"/>
      <c r="P205" s="1"/>
    </row>
    <row r="206" spans="1:16" ht="22" customHeight="1">
      <c r="A206" s="1"/>
      <c r="B206" s="1"/>
      <c r="C206" s="1" t="s">
        <v>207</v>
      </c>
      <c r="D206" s="1" t="s">
        <v>208</v>
      </c>
      <c r="E206" s="23">
        <f>('Plan and Rates'!O7)*1</f>
        <v>26</v>
      </c>
      <c r="F206" s="22" t="s">
        <v>165</v>
      </c>
      <c r="G206" s="9">
        <v>700</v>
      </c>
      <c r="H206" s="28">
        <f>'Plan and Rates'!O20</f>
        <v>0.34</v>
      </c>
      <c r="I206" s="10">
        <f t="shared" si="11"/>
        <v>24388</v>
      </c>
      <c r="J206" s="33" t="s">
        <v>200</v>
      </c>
      <c r="K206" s="1"/>
      <c r="L206" s="1"/>
      <c r="M206" s="1"/>
      <c r="N206" s="1"/>
      <c r="O206" s="1"/>
      <c r="P206" s="1"/>
    </row>
    <row r="207" spans="1:16" ht="22" customHeight="1">
      <c r="A207" s="1"/>
      <c r="B207" s="1"/>
      <c r="C207" s="1" t="s">
        <v>209</v>
      </c>
      <c r="D207" s="1" t="s">
        <v>210</v>
      </c>
      <c r="E207" s="23">
        <f>('Plan and Rates'!O7)*5</f>
        <v>130</v>
      </c>
      <c r="F207" s="22" t="s">
        <v>165</v>
      </c>
      <c r="G207" s="9">
        <v>500</v>
      </c>
      <c r="H207" s="28">
        <f>'Plan and Rates'!O20</f>
        <v>0.34</v>
      </c>
      <c r="I207" s="10">
        <f t="shared" si="11"/>
        <v>87100</v>
      </c>
      <c r="J207" s="33" t="s">
        <v>376</v>
      </c>
      <c r="K207" s="1"/>
      <c r="L207" s="1"/>
      <c r="M207" s="1"/>
      <c r="N207" s="1"/>
      <c r="O207" s="1"/>
      <c r="P207" s="1"/>
    </row>
    <row r="208" spans="1:16" ht="22" customHeight="1">
      <c r="A208" s="1"/>
      <c r="B208" s="1"/>
      <c r="C208" s="1" t="s">
        <v>211</v>
      </c>
      <c r="D208" s="1" t="s">
        <v>212</v>
      </c>
      <c r="E208" s="23">
        <f>('Plan and Rates'!O7)*1</f>
        <v>26</v>
      </c>
      <c r="F208" s="22" t="s">
        <v>165</v>
      </c>
      <c r="G208" s="9">
        <v>750</v>
      </c>
      <c r="H208" s="28">
        <f>'Plan and Rates'!O20</f>
        <v>0.34</v>
      </c>
      <c r="I208" s="10">
        <f t="shared" si="11"/>
        <v>26130</v>
      </c>
      <c r="J208" s="33" t="s">
        <v>200</v>
      </c>
      <c r="K208" s="1"/>
      <c r="L208" s="1"/>
      <c r="M208" s="1"/>
      <c r="N208" s="1"/>
      <c r="O208" s="1"/>
      <c r="P208" s="1"/>
    </row>
    <row r="209" spans="1:16" ht="22" customHeight="1">
      <c r="A209" s="1"/>
      <c r="B209" s="1"/>
      <c r="C209" s="1" t="s">
        <v>213</v>
      </c>
      <c r="D209" s="1" t="s">
        <v>214</v>
      </c>
      <c r="E209" s="23">
        <f>('Plan and Rates'!O7)*1</f>
        <v>26</v>
      </c>
      <c r="F209" s="22" t="s">
        <v>165</v>
      </c>
      <c r="G209" s="9">
        <v>500</v>
      </c>
      <c r="H209" s="28">
        <f>'Plan and Rates'!O20</f>
        <v>0.34</v>
      </c>
      <c r="I209" s="10">
        <f t="shared" si="11"/>
        <v>17420</v>
      </c>
      <c r="J209" s="33" t="s">
        <v>200</v>
      </c>
      <c r="K209" s="1"/>
      <c r="L209" s="1"/>
      <c r="M209" s="1"/>
      <c r="N209" s="1"/>
      <c r="O209" s="1"/>
      <c r="P209" s="1"/>
    </row>
    <row r="210" spans="1:16" ht="22" customHeight="1">
      <c r="A210" s="1"/>
      <c r="B210" s="1"/>
      <c r="C210" s="1" t="s">
        <v>215</v>
      </c>
      <c r="D210" s="1" t="s">
        <v>216</v>
      </c>
      <c r="E210" s="23">
        <f>(SUM('Plan and Rates'!O7,'Plan and Rates'!O8,'Plan and Rates'!O9))*1</f>
        <v>50</v>
      </c>
      <c r="F210" s="22" t="s">
        <v>165</v>
      </c>
      <c r="G210" s="9">
        <v>800</v>
      </c>
      <c r="H210" s="28">
        <f>'Plan and Rates'!O20</f>
        <v>0.34</v>
      </c>
      <c r="I210" s="10">
        <f t="shared" si="11"/>
        <v>53600</v>
      </c>
      <c r="J210" s="33" t="s">
        <v>189</v>
      </c>
      <c r="K210" s="1"/>
      <c r="L210" s="1"/>
      <c r="M210" s="1"/>
      <c r="N210" s="1"/>
      <c r="O210" s="1"/>
      <c r="P210" s="1"/>
    </row>
    <row r="211" spans="1:16" ht="22" customHeight="1">
      <c r="A211" s="1"/>
      <c r="B211" s="1"/>
      <c r="C211" s="1" t="s">
        <v>217</v>
      </c>
      <c r="D211" s="1" t="s">
        <v>218</v>
      </c>
      <c r="E211" s="23">
        <f>(SUM('Plan and Rates'!O7,'Plan and Rates'!O8,'Plan and Rates'!O9))*4</f>
        <v>200</v>
      </c>
      <c r="F211" s="22" t="s">
        <v>165</v>
      </c>
      <c r="G211" s="9">
        <v>525</v>
      </c>
      <c r="H211" s="28">
        <f>'Plan and Rates'!O20</f>
        <v>0.34</v>
      </c>
      <c r="I211" s="10">
        <f t="shared" si="11"/>
        <v>140700</v>
      </c>
      <c r="J211" s="33" t="s">
        <v>377</v>
      </c>
      <c r="K211" s="1"/>
      <c r="L211" s="1"/>
      <c r="M211" s="1"/>
      <c r="N211" s="1"/>
      <c r="O211" s="1"/>
      <c r="P211" s="1"/>
    </row>
    <row r="212" spans="1:16" ht="22" customHeight="1">
      <c r="A212" s="1"/>
      <c r="B212" s="1"/>
      <c r="C212" s="1" t="s">
        <v>219</v>
      </c>
      <c r="D212" s="1" t="s">
        <v>220</v>
      </c>
      <c r="E212" s="23">
        <f>(SUM('Plan and Rates'!O7,'Plan and Rates'!O8,'Plan and Rates'!O9))*3</f>
        <v>150</v>
      </c>
      <c r="F212" s="22" t="s">
        <v>165</v>
      </c>
      <c r="G212" s="9">
        <v>550</v>
      </c>
      <c r="H212" s="28">
        <f>'Plan and Rates'!O20</f>
        <v>0.34</v>
      </c>
      <c r="I212" s="10">
        <f t="shared" si="11"/>
        <v>110550</v>
      </c>
      <c r="J212" s="33" t="s">
        <v>378</v>
      </c>
      <c r="K212" s="1"/>
      <c r="L212" s="1"/>
      <c r="M212" s="1"/>
      <c r="N212" s="1"/>
      <c r="O212" s="1"/>
      <c r="P212" s="1"/>
    </row>
    <row r="213" spans="1:16" ht="22" customHeight="1">
      <c r="A213" s="1"/>
      <c r="B213" s="1"/>
      <c r="C213" s="1" t="s">
        <v>221</v>
      </c>
      <c r="D213" s="1" t="s">
        <v>222</v>
      </c>
      <c r="E213" s="23">
        <f>('Plan and Rates'!O7+ROUNDUP('Plan and Rates'!O8*0.5,0))*3</f>
        <v>108</v>
      </c>
      <c r="F213" s="22" t="s">
        <v>165</v>
      </c>
      <c r="G213" s="9">
        <v>600</v>
      </c>
      <c r="H213" s="28">
        <f>'Plan and Rates'!O20</f>
        <v>0.34</v>
      </c>
      <c r="I213" s="10">
        <f t="shared" si="11"/>
        <v>86832</v>
      </c>
      <c r="J213" s="33" t="s">
        <v>375</v>
      </c>
      <c r="K213" s="1"/>
      <c r="L213" s="1"/>
      <c r="M213" s="1"/>
      <c r="N213" s="1"/>
      <c r="O213" s="1"/>
      <c r="P213" s="1"/>
    </row>
    <row r="214" spans="1:16" ht="22" customHeight="1">
      <c r="A214" s="1"/>
      <c r="B214" s="1"/>
      <c r="C214" s="1" t="s">
        <v>223</v>
      </c>
      <c r="D214" s="1" t="s">
        <v>224</v>
      </c>
      <c r="E214" s="23">
        <f>(SUM('Plan and Rates'!O7,'Plan and Rates'!O8,'Plan and Rates'!O9))*2</f>
        <v>100</v>
      </c>
      <c r="F214" s="22" t="s">
        <v>165</v>
      </c>
      <c r="G214" s="9">
        <v>600</v>
      </c>
      <c r="H214" s="28">
        <f>'Plan and Rates'!O20</f>
        <v>0.34</v>
      </c>
      <c r="I214" s="10">
        <f t="shared" si="11"/>
        <v>80400</v>
      </c>
      <c r="J214" s="33" t="s">
        <v>374</v>
      </c>
      <c r="K214" s="1"/>
      <c r="L214" s="1"/>
      <c r="M214" s="1"/>
      <c r="N214" s="1"/>
      <c r="O214" s="1"/>
      <c r="P214" s="1"/>
    </row>
    <row r="215" spans="1:16" ht="22" customHeight="1">
      <c r="A215" s="1"/>
      <c r="B215" s="1"/>
      <c r="C215" s="1" t="s">
        <v>225</v>
      </c>
      <c r="D215" s="1" t="s">
        <v>226</v>
      </c>
      <c r="E215" s="23">
        <f>('Plan and Rates'!O7)*3</f>
        <v>78</v>
      </c>
      <c r="F215" s="22" t="s">
        <v>165</v>
      </c>
      <c r="G215" s="9">
        <v>500</v>
      </c>
      <c r="H215" s="28">
        <f>'Plan and Rates'!O20</f>
        <v>0.34</v>
      </c>
      <c r="I215" s="10">
        <f t="shared" si="11"/>
        <v>52260</v>
      </c>
      <c r="J215" s="33" t="s">
        <v>373</v>
      </c>
      <c r="K215" s="1"/>
      <c r="L215" s="1"/>
      <c r="M215" s="1"/>
      <c r="N215" s="1"/>
      <c r="O215" s="1"/>
      <c r="P215" s="1"/>
    </row>
    <row r="216" spans="1:16" ht="22" customHeight="1">
      <c r="A216" s="1"/>
      <c r="B216" s="1"/>
      <c r="C216" s="1" t="s">
        <v>227</v>
      </c>
      <c r="D216" s="1" t="s">
        <v>228</v>
      </c>
      <c r="E216" s="23">
        <f>('Plan and Rates'!O7+ROUNDUP('Plan and Rates'!O8*0.5,0))*4</f>
        <v>144</v>
      </c>
      <c r="F216" s="22" t="s">
        <v>165</v>
      </c>
      <c r="G216" s="9">
        <v>300</v>
      </c>
      <c r="H216" s="28">
        <f>'Plan and Rates'!O20</f>
        <v>0.34</v>
      </c>
      <c r="I216" s="10">
        <f t="shared" si="11"/>
        <v>57888</v>
      </c>
      <c r="J216" s="33" t="s">
        <v>379</v>
      </c>
      <c r="K216" s="1"/>
      <c r="L216" s="1"/>
      <c r="M216" s="1"/>
      <c r="N216" s="1"/>
      <c r="O216" s="1"/>
      <c r="P216" s="1"/>
    </row>
    <row r="217" spans="1:16" ht="22" customHeight="1">
      <c r="A217" s="1"/>
      <c r="B217" s="1"/>
      <c r="C217" s="1" t="s">
        <v>230</v>
      </c>
      <c r="D217" s="1" t="s">
        <v>231</v>
      </c>
      <c r="E217" s="23">
        <f>'Plan and Rates'!O7</f>
        <v>26</v>
      </c>
      <c r="F217" s="22" t="s">
        <v>232</v>
      </c>
      <c r="G217" s="9">
        <v>650</v>
      </c>
      <c r="H217" s="28">
        <f>'Plan and Rates'!O20</f>
        <v>0.34</v>
      </c>
      <c r="I217" s="10">
        <f t="shared" si="11"/>
        <v>22646</v>
      </c>
      <c r="J217" s="33" t="s">
        <v>233</v>
      </c>
      <c r="K217" s="1"/>
      <c r="L217" s="1"/>
      <c r="M217" s="1"/>
      <c r="N217" s="1"/>
      <c r="O217" s="1"/>
      <c r="P217" s="1"/>
    </row>
    <row r="218" spans="1:16" ht="22" customHeight="1">
      <c r="A218" s="1"/>
      <c r="B218" s="1"/>
      <c r="C218" s="1" t="s">
        <v>234</v>
      </c>
      <c r="D218" s="1" t="s">
        <v>235</v>
      </c>
      <c r="E218" s="23">
        <f>'Plan and Rates'!O14</f>
        <v>16</v>
      </c>
      <c r="F218" s="22" t="s">
        <v>232</v>
      </c>
      <c r="G218" s="9">
        <v>1000</v>
      </c>
      <c r="H218" s="28">
        <f>'Plan and Rates'!O20</f>
        <v>0.34</v>
      </c>
      <c r="I218" s="10">
        <f t="shared" si="11"/>
        <v>21440</v>
      </c>
      <c r="J218" s="33" t="s">
        <v>236</v>
      </c>
      <c r="K218" s="1"/>
      <c r="L218" s="1"/>
      <c r="M218" s="1"/>
      <c r="N218" s="1"/>
      <c r="O218" s="1"/>
      <c r="P218" s="1"/>
    </row>
    <row r="219" spans="1:16" ht="22" customHeight="1">
      <c r="A219" s="1"/>
      <c r="B219" s="1"/>
      <c r="C219" s="1" t="s">
        <v>237</v>
      </c>
      <c r="D219" s="1" t="s">
        <v>238</v>
      </c>
      <c r="E219" s="23">
        <f>'Plan and Rates'!O14</f>
        <v>16</v>
      </c>
      <c r="F219" s="22" t="s">
        <v>232</v>
      </c>
      <c r="G219" s="9">
        <v>1250</v>
      </c>
      <c r="H219" s="28">
        <f>'Plan and Rates'!O20</f>
        <v>0.34</v>
      </c>
      <c r="I219" s="10">
        <f t="shared" si="11"/>
        <v>26800</v>
      </c>
      <c r="J219" s="33" t="s">
        <v>239</v>
      </c>
      <c r="K219" s="1"/>
      <c r="L219" s="1"/>
      <c r="M219" s="1"/>
      <c r="N219" s="1"/>
      <c r="O219" s="1"/>
      <c r="P219" s="1"/>
    </row>
    <row r="220" spans="1:16" ht="22" customHeight="1">
      <c r="A220" s="1"/>
      <c r="B220" s="1"/>
      <c r="C220" s="1" t="s">
        <v>240</v>
      </c>
      <c r="D220" s="1" t="s">
        <v>241</v>
      </c>
      <c r="E220" s="23">
        <f>'Plan and Rates'!O15</f>
        <v>8</v>
      </c>
      <c r="F220" s="22" t="s">
        <v>232</v>
      </c>
      <c r="G220" s="9">
        <v>700</v>
      </c>
      <c r="H220" s="28">
        <f>'Plan and Rates'!O20</f>
        <v>0.34</v>
      </c>
      <c r="I220" s="10">
        <f t="shared" si="11"/>
        <v>7504</v>
      </c>
      <c r="J220" s="33" t="s">
        <v>242</v>
      </c>
      <c r="K220" s="1"/>
      <c r="L220" s="1"/>
      <c r="M220" s="1"/>
      <c r="N220" s="1"/>
      <c r="O220" s="1"/>
      <c r="P220" s="1"/>
    </row>
    <row r="221" spans="1:16" ht="22" customHeight="1">
      <c r="A221" s="1"/>
      <c r="B221" s="1"/>
      <c r="C221" s="1" t="s">
        <v>243</v>
      </c>
      <c r="D221" s="1" t="s">
        <v>244</v>
      </c>
      <c r="E221" s="21">
        <v>5</v>
      </c>
      <c r="F221" s="22" t="s">
        <v>232</v>
      </c>
      <c r="G221" s="9">
        <v>1250</v>
      </c>
      <c r="H221" s="28">
        <f>'Plan and Rates'!O20</f>
        <v>0.34</v>
      </c>
      <c r="I221" s="10">
        <f t="shared" si="11"/>
        <v>8375</v>
      </c>
      <c r="J221" s="33" t="s">
        <v>391</v>
      </c>
      <c r="K221" s="1"/>
      <c r="L221" s="1"/>
      <c r="M221" s="1"/>
      <c r="N221" s="1"/>
      <c r="O221" s="1"/>
      <c r="P221" s="1"/>
    </row>
    <row r="222" spans="1:16" ht="22" customHeight="1">
      <c r="A222" s="1"/>
      <c r="B222" s="1"/>
      <c r="C222" s="1" t="s">
        <v>246</v>
      </c>
      <c r="D222" s="1" t="s">
        <v>247</v>
      </c>
      <c r="E222" s="21">
        <v>0</v>
      </c>
      <c r="F222" s="22" t="s">
        <v>248</v>
      </c>
      <c r="G222" s="9">
        <v>2000</v>
      </c>
      <c r="H222" s="11">
        <v>0</v>
      </c>
      <c r="I222" s="10">
        <f t="shared" si="11"/>
        <v>0</v>
      </c>
      <c r="J222" s="33" t="s">
        <v>249</v>
      </c>
      <c r="K222" s="1"/>
      <c r="L222" s="1"/>
      <c r="M222" s="1"/>
      <c r="N222" s="1"/>
      <c r="O222" s="1"/>
      <c r="P222" s="1"/>
    </row>
    <row r="223" spans="1:16" ht="22" customHeight="1">
      <c r="A223" s="1"/>
      <c r="B223" s="1"/>
      <c r="C223" s="1" t="s">
        <v>250</v>
      </c>
      <c r="D223" s="1" t="s">
        <v>251</v>
      </c>
      <c r="E223" s="21">
        <v>1</v>
      </c>
      <c r="F223" s="22" t="s">
        <v>232</v>
      </c>
      <c r="G223" s="9">
        <v>1200</v>
      </c>
      <c r="H223" s="28">
        <f>'Plan and Rates'!O20</f>
        <v>0.34</v>
      </c>
      <c r="I223" s="10">
        <f t="shared" si="11"/>
        <v>1608</v>
      </c>
      <c r="J223" s="33" t="s">
        <v>252</v>
      </c>
      <c r="K223" s="1"/>
      <c r="L223" s="1"/>
      <c r="M223" s="1"/>
      <c r="N223" s="1"/>
      <c r="O223" s="1"/>
      <c r="P223" s="1"/>
    </row>
    <row r="224" spans="1:16" ht="22" customHeight="1">
      <c r="A224" s="1"/>
      <c r="B224" s="1"/>
      <c r="C224" s="1" t="s">
        <v>253</v>
      </c>
      <c r="D224" s="1" t="s">
        <v>254</v>
      </c>
      <c r="E224" s="21">
        <v>0</v>
      </c>
      <c r="F224" s="22" t="s">
        <v>255</v>
      </c>
      <c r="G224" s="9">
        <v>3500</v>
      </c>
      <c r="H224" s="28">
        <f>'Plan and Rates'!O20</f>
        <v>0.34</v>
      </c>
      <c r="I224" s="10">
        <f t="shared" si="11"/>
        <v>0</v>
      </c>
      <c r="J224" s="33" t="s">
        <v>256</v>
      </c>
      <c r="K224" s="1"/>
      <c r="L224" s="1"/>
      <c r="M224" s="1"/>
      <c r="N224" s="1"/>
      <c r="O224" s="1"/>
      <c r="P224" s="1"/>
    </row>
    <row r="225" spans="1:16" ht="25" customHeight="1">
      <c r="A225" s="1"/>
      <c r="B225" s="1"/>
      <c r="C225" s="4" t="s">
        <v>257</v>
      </c>
      <c r="D225" s="4"/>
      <c r="E225" s="20"/>
      <c r="F225" s="20"/>
      <c r="G225" s="25"/>
      <c r="H225" s="27"/>
      <c r="I225" s="25"/>
      <c r="J225" s="31"/>
      <c r="K225" s="1"/>
      <c r="L225" s="1"/>
      <c r="M225" s="1"/>
      <c r="N225" s="1"/>
      <c r="O225" s="1"/>
      <c r="P225" s="1"/>
    </row>
    <row r="226" spans="1:16" ht="22" customHeight="1">
      <c r="A226" s="1"/>
      <c r="B226" s="1"/>
      <c r="C226" s="1" t="s">
        <v>258</v>
      </c>
      <c r="D226" s="1" t="s">
        <v>259</v>
      </c>
      <c r="E226" s="23">
        <f>'Plan and Rates'!O7</f>
        <v>26</v>
      </c>
      <c r="F226" s="22" t="s">
        <v>232</v>
      </c>
      <c r="G226" s="9">
        <v>1800</v>
      </c>
      <c r="H226" s="28">
        <f>'Plan and Rates'!O21</f>
        <v>7.0000000000000007E-2</v>
      </c>
      <c r="I226" s="10">
        <f t="shared" ref="I226:I236" si="12">ROUND(E226*G226*(1+H226),0)</f>
        <v>50076</v>
      </c>
      <c r="J226" s="33" t="s">
        <v>260</v>
      </c>
      <c r="K226" s="1"/>
      <c r="L226" s="1"/>
      <c r="M226" s="1"/>
      <c r="N226" s="1"/>
      <c r="O226" s="1"/>
      <c r="P226" s="1"/>
    </row>
    <row r="227" spans="1:16" ht="22" customHeight="1">
      <c r="A227" s="1"/>
      <c r="B227" s="1"/>
      <c r="C227" s="1" t="s">
        <v>261</v>
      </c>
      <c r="D227" s="1" t="s">
        <v>262</v>
      </c>
      <c r="E227" s="23">
        <f>'Plan and Rates'!O7</f>
        <v>26</v>
      </c>
      <c r="F227" s="22" t="s">
        <v>232</v>
      </c>
      <c r="G227" s="9">
        <v>1600</v>
      </c>
      <c r="H227" s="28">
        <f>'Plan and Rates'!O21</f>
        <v>7.0000000000000007E-2</v>
      </c>
      <c r="I227" s="10">
        <f t="shared" si="12"/>
        <v>44512</v>
      </c>
      <c r="J227" s="33" t="s">
        <v>263</v>
      </c>
      <c r="K227" s="1"/>
      <c r="L227" s="1"/>
      <c r="M227" s="1"/>
      <c r="N227" s="1"/>
      <c r="O227" s="1"/>
      <c r="P227" s="1"/>
    </row>
    <row r="228" spans="1:16" ht="22" customHeight="1">
      <c r="A228" s="1"/>
      <c r="B228" s="1"/>
      <c r="C228" s="1" t="s">
        <v>264</v>
      </c>
      <c r="D228" s="1" t="s">
        <v>265</v>
      </c>
      <c r="E228" s="23">
        <f>'Plan and Rates'!O7</f>
        <v>26</v>
      </c>
      <c r="F228" s="22" t="s">
        <v>232</v>
      </c>
      <c r="G228" s="9">
        <v>500</v>
      </c>
      <c r="H228" s="28">
        <f>'Plan and Rates'!O21</f>
        <v>7.0000000000000007E-2</v>
      </c>
      <c r="I228" s="10">
        <f t="shared" si="12"/>
        <v>13910</v>
      </c>
      <c r="J228" s="33" t="s">
        <v>266</v>
      </c>
      <c r="K228" s="1"/>
      <c r="L228" s="1"/>
      <c r="M228" s="1"/>
      <c r="N228" s="1"/>
      <c r="O228" s="1"/>
      <c r="P228" s="1"/>
    </row>
    <row r="229" spans="1:16" ht="22" customHeight="1">
      <c r="A229" s="1"/>
      <c r="B229" s="1"/>
      <c r="C229" s="1" t="s">
        <v>267</v>
      </c>
      <c r="D229" s="1" t="s">
        <v>268</v>
      </c>
      <c r="E229" s="21">
        <v>1</v>
      </c>
      <c r="F229" s="22" t="s">
        <v>148</v>
      </c>
      <c r="G229" s="9">
        <v>6500</v>
      </c>
      <c r="H229" s="28">
        <f>'Plan and Rates'!O21</f>
        <v>7.0000000000000007E-2</v>
      </c>
      <c r="I229" s="10">
        <f t="shared" si="12"/>
        <v>6955</v>
      </c>
      <c r="J229" s="33" t="s">
        <v>269</v>
      </c>
      <c r="K229" s="1"/>
      <c r="L229" s="1"/>
      <c r="M229" s="1"/>
      <c r="N229" s="1"/>
      <c r="O229" s="1"/>
      <c r="P229" s="1"/>
    </row>
    <row r="230" spans="1:16" ht="22" customHeight="1">
      <c r="A230" s="1"/>
      <c r="B230" s="1"/>
      <c r="C230" s="1" t="s">
        <v>270</v>
      </c>
      <c r="D230" s="1" t="s">
        <v>271</v>
      </c>
      <c r="E230" s="23">
        <f>'Plan and Rates'!O27</f>
        <v>50</v>
      </c>
      <c r="F230" s="22" t="s">
        <v>272</v>
      </c>
      <c r="G230" s="9">
        <v>1500</v>
      </c>
      <c r="H230" s="28">
        <f>'Plan and Rates'!O21</f>
        <v>7.0000000000000007E-2</v>
      </c>
      <c r="I230" s="10">
        <f t="shared" si="12"/>
        <v>80250</v>
      </c>
      <c r="J230" s="33" t="s">
        <v>273</v>
      </c>
      <c r="K230" s="1"/>
      <c r="L230" s="1"/>
      <c r="M230" s="1"/>
      <c r="N230" s="1"/>
      <c r="O230" s="1"/>
      <c r="P230" s="1"/>
    </row>
    <row r="231" spans="1:16" ht="22" customHeight="1">
      <c r="A231" s="1"/>
      <c r="B231" s="1"/>
      <c r="C231" s="1" t="s">
        <v>274</v>
      </c>
      <c r="D231" s="1" t="s">
        <v>275</v>
      </c>
      <c r="E231" s="21">
        <v>1</v>
      </c>
      <c r="F231" s="22" t="s">
        <v>148</v>
      </c>
      <c r="G231" s="9">
        <v>70000</v>
      </c>
      <c r="H231" s="11">
        <v>0</v>
      </c>
      <c r="I231" s="10">
        <f t="shared" si="12"/>
        <v>70000</v>
      </c>
      <c r="J231" s="33" t="s">
        <v>392</v>
      </c>
      <c r="K231" s="1"/>
      <c r="L231" s="1"/>
      <c r="M231" s="1"/>
      <c r="N231" s="1"/>
      <c r="O231" s="1"/>
      <c r="P231" s="1"/>
    </row>
    <row r="232" spans="1:16" ht="32" customHeight="1">
      <c r="A232" s="1"/>
      <c r="B232" s="1"/>
      <c r="C232" s="1" t="s">
        <v>277</v>
      </c>
      <c r="D232" s="1" t="s">
        <v>278</v>
      </c>
      <c r="E232" s="21">
        <v>1</v>
      </c>
      <c r="F232" s="22" t="s">
        <v>148</v>
      </c>
      <c r="G232" s="26">
        <f>'Plan and Rates'!G45*'Plan and Rates'!G49</f>
        <v>102550</v>
      </c>
      <c r="H232" s="11">
        <v>0</v>
      </c>
      <c r="I232" s="10">
        <f t="shared" si="12"/>
        <v>102550</v>
      </c>
      <c r="J232" s="33" t="s">
        <v>279</v>
      </c>
      <c r="K232" s="1"/>
      <c r="L232" s="1"/>
      <c r="M232" s="1"/>
      <c r="N232" s="1"/>
      <c r="O232" s="1"/>
      <c r="P232" s="1"/>
    </row>
    <row r="233" spans="1:16" ht="32" customHeight="1">
      <c r="A233" s="1"/>
      <c r="B233" s="1"/>
      <c r="C233" s="1" t="s">
        <v>280</v>
      </c>
      <c r="D233" s="1" t="s">
        <v>281</v>
      </c>
      <c r="E233" s="21">
        <v>1</v>
      </c>
      <c r="F233" s="22" t="s">
        <v>148</v>
      </c>
      <c r="G233" s="9">
        <v>140000</v>
      </c>
      <c r="H233" s="28">
        <f>'Plan and Rates'!O21</f>
        <v>7.0000000000000007E-2</v>
      </c>
      <c r="I233" s="10">
        <f t="shared" si="12"/>
        <v>149800</v>
      </c>
      <c r="J233" s="33" t="s">
        <v>282</v>
      </c>
      <c r="K233" s="1"/>
      <c r="L233" s="1"/>
      <c r="M233" s="1"/>
      <c r="N233" s="1"/>
      <c r="O233" s="1"/>
      <c r="P233" s="1"/>
    </row>
    <row r="234" spans="1:16" ht="22" customHeight="1">
      <c r="A234" s="1"/>
      <c r="B234" s="1"/>
      <c r="C234" s="1" t="s">
        <v>283</v>
      </c>
      <c r="D234" s="1" t="s">
        <v>284</v>
      </c>
      <c r="E234" s="21">
        <v>1</v>
      </c>
      <c r="F234" s="22" t="s">
        <v>148</v>
      </c>
      <c r="G234" s="26">
        <f>SUMIFS(Props!N7:N59,Props!C7:C59,3)</f>
        <v>73450</v>
      </c>
      <c r="H234" s="28">
        <f>'Plan and Rates'!O21</f>
        <v>7.0000000000000007E-2</v>
      </c>
      <c r="I234" s="10">
        <f t="shared" si="12"/>
        <v>78592</v>
      </c>
      <c r="J234" s="33" t="s">
        <v>285</v>
      </c>
      <c r="K234" s="1"/>
      <c r="L234" s="1"/>
      <c r="M234" s="1"/>
      <c r="N234" s="1"/>
      <c r="O234" s="1"/>
      <c r="P234" s="1"/>
    </row>
    <row r="235" spans="1:16" ht="32" customHeight="1">
      <c r="A235" s="1"/>
      <c r="B235" s="1"/>
      <c r="C235" s="1" t="s">
        <v>286</v>
      </c>
      <c r="D235" s="1" t="s">
        <v>287</v>
      </c>
      <c r="E235" s="23">
        <f>'Plan and Rates'!O34</f>
        <v>300</v>
      </c>
      <c r="F235" s="22" t="s">
        <v>288</v>
      </c>
      <c r="G235" s="9">
        <v>240</v>
      </c>
      <c r="H235" s="28">
        <f>'Plan and Rates'!O21</f>
        <v>7.0000000000000007E-2</v>
      </c>
      <c r="I235" s="10">
        <f t="shared" si="12"/>
        <v>77040</v>
      </c>
      <c r="J235" s="33" t="s">
        <v>289</v>
      </c>
      <c r="K235" s="1"/>
      <c r="L235" s="1"/>
      <c r="M235" s="1"/>
      <c r="N235" s="1"/>
      <c r="O235" s="1"/>
      <c r="P235" s="1"/>
    </row>
    <row r="236" spans="1:16" ht="22" customHeight="1">
      <c r="A236" s="1"/>
      <c r="B236" s="1"/>
      <c r="C236" s="1" t="s">
        <v>290</v>
      </c>
      <c r="D236" s="1" t="s">
        <v>291</v>
      </c>
      <c r="E236" s="21">
        <v>1</v>
      </c>
      <c r="F236" s="22" t="s">
        <v>148</v>
      </c>
      <c r="G236" s="9">
        <v>14000</v>
      </c>
      <c r="H236" s="28">
        <f>'Plan and Rates'!O21</f>
        <v>7.0000000000000007E-2</v>
      </c>
      <c r="I236" s="10">
        <f t="shared" si="12"/>
        <v>14980</v>
      </c>
      <c r="J236" s="33" t="s">
        <v>292</v>
      </c>
      <c r="K236" s="1"/>
      <c r="L236" s="1"/>
      <c r="M236" s="1"/>
      <c r="N236" s="1"/>
      <c r="O236" s="1"/>
      <c r="P236" s="1"/>
    </row>
    <row r="237" spans="1:16" ht="25" customHeight="1">
      <c r="A237" s="1"/>
      <c r="B237" s="1"/>
      <c r="C237" s="4" t="s">
        <v>293</v>
      </c>
      <c r="D237" s="4"/>
      <c r="E237" s="20"/>
      <c r="F237" s="20"/>
      <c r="G237" s="25"/>
      <c r="H237" s="27"/>
      <c r="I237" s="25"/>
      <c r="J237" s="31"/>
      <c r="K237" s="1"/>
      <c r="L237" s="1"/>
      <c r="M237" s="1"/>
      <c r="N237" s="1"/>
      <c r="O237" s="1"/>
      <c r="P237" s="1"/>
    </row>
    <row r="238" spans="1:16" ht="22" customHeight="1">
      <c r="A238" s="1"/>
      <c r="B238" s="1"/>
      <c r="C238" s="1" t="s">
        <v>294</v>
      </c>
      <c r="D238" s="1" t="s">
        <v>295</v>
      </c>
      <c r="E238" s="23">
        <f>'Plan and Rates'!O28</f>
        <v>85</v>
      </c>
      <c r="F238" s="22" t="s">
        <v>296</v>
      </c>
      <c r="G238" s="9">
        <v>1000</v>
      </c>
      <c r="H238" s="28">
        <f>'Plan and Rates'!O21</f>
        <v>7.0000000000000007E-2</v>
      </c>
      <c r="I238" s="10">
        <f t="shared" ref="I238:I246" si="13">ROUND(E238*G238*(1+H238),0)</f>
        <v>90950</v>
      </c>
      <c r="J238" s="33" t="s">
        <v>297</v>
      </c>
      <c r="K238" s="1"/>
      <c r="L238" s="1"/>
      <c r="M238" s="1"/>
      <c r="N238" s="1"/>
      <c r="O238" s="1"/>
      <c r="P238" s="1"/>
    </row>
    <row r="239" spans="1:16" ht="22" customHeight="1">
      <c r="A239" s="1"/>
      <c r="B239" s="1"/>
      <c r="C239" s="1" t="s">
        <v>298</v>
      </c>
      <c r="D239" s="1" t="s">
        <v>299</v>
      </c>
      <c r="E239" s="23">
        <f>'Plan and Rates'!O7</f>
        <v>26</v>
      </c>
      <c r="F239" s="22" t="s">
        <v>232</v>
      </c>
      <c r="G239" s="9">
        <v>1200</v>
      </c>
      <c r="H239" s="28">
        <f>'Plan and Rates'!O21</f>
        <v>7.0000000000000007E-2</v>
      </c>
      <c r="I239" s="10">
        <f t="shared" si="13"/>
        <v>33384</v>
      </c>
      <c r="J239" s="33" t="s">
        <v>300</v>
      </c>
      <c r="K239" s="1"/>
      <c r="L239" s="1"/>
      <c r="M239" s="1"/>
      <c r="N239" s="1"/>
      <c r="O239" s="1"/>
      <c r="P239" s="1"/>
    </row>
    <row r="240" spans="1:16" ht="22" customHeight="1">
      <c r="A240" s="1"/>
      <c r="B240" s="1"/>
      <c r="C240" s="1" t="s">
        <v>301</v>
      </c>
      <c r="D240" s="1" t="s">
        <v>302</v>
      </c>
      <c r="E240" s="23">
        <f>'Plan and Rates'!O29</f>
        <v>250</v>
      </c>
      <c r="F240" s="22" t="s">
        <v>303</v>
      </c>
      <c r="G240" s="9">
        <v>200</v>
      </c>
      <c r="H240" s="28">
        <f>'Plan and Rates'!O21</f>
        <v>7.0000000000000007E-2</v>
      </c>
      <c r="I240" s="10">
        <f t="shared" si="13"/>
        <v>53500</v>
      </c>
      <c r="J240" s="33" t="s">
        <v>304</v>
      </c>
      <c r="K240" s="1"/>
      <c r="L240" s="1"/>
      <c r="M240" s="1"/>
      <c r="N240" s="1"/>
      <c r="O240" s="1"/>
      <c r="P240" s="1"/>
    </row>
    <row r="241" spans="1:16" ht="22" customHeight="1">
      <c r="A241" s="1"/>
      <c r="B241" s="1"/>
      <c r="C241" s="1" t="s">
        <v>305</v>
      </c>
      <c r="D241" s="1" t="s">
        <v>306</v>
      </c>
      <c r="E241" s="21">
        <v>1</v>
      </c>
      <c r="F241" s="22" t="s">
        <v>148</v>
      </c>
      <c r="G241" s="9">
        <v>16000</v>
      </c>
      <c r="H241" s="11">
        <v>0</v>
      </c>
      <c r="I241" s="10">
        <f t="shared" si="13"/>
        <v>16000</v>
      </c>
      <c r="J241" s="33" t="s">
        <v>307</v>
      </c>
      <c r="K241" s="1"/>
      <c r="L241" s="1"/>
      <c r="M241" s="1"/>
      <c r="N241" s="1"/>
      <c r="O241" s="1"/>
      <c r="P241" s="1"/>
    </row>
    <row r="242" spans="1:16" ht="22" customHeight="1">
      <c r="A242" s="1"/>
      <c r="B242" s="1"/>
      <c r="C242" s="1" t="s">
        <v>308</v>
      </c>
      <c r="D242" s="1" t="s">
        <v>309</v>
      </c>
      <c r="E242" s="23">
        <f>'Plan and Rates'!O7*(38+1+'Plan and Rates'!O35)+'Plan and Rates'!O10+'Plan and Rates'!O12+'Plan and Rates'!O13+'Plan and Rates'!O14*2+'Plan and Rates'!O15+5</f>
        <v>2375</v>
      </c>
      <c r="F242" s="22" t="s">
        <v>165</v>
      </c>
      <c r="G242" s="9">
        <v>55</v>
      </c>
      <c r="H242" s="28">
        <f>'Plan and Rates'!O21</f>
        <v>7.0000000000000007E-2</v>
      </c>
      <c r="I242" s="10">
        <f t="shared" si="13"/>
        <v>139769</v>
      </c>
      <c r="J242" s="33" t="s">
        <v>310</v>
      </c>
      <c r="K242" s="1"/>
      <c r="L242" s="1"/>
      <c r="M242" s="1"/>
      <c r="N242" s="1"/>
      <c r="O242" s="1"/>
      <c r="P242" s="1"/>
    </row>
    <row r="243" spans="1:16" ht="22" customHeight="1">
      <c r="A243" s="1"/>
      <c r="B243" s="1"/>
      <c r="C243" s="1" t="s">
        <v>311</v>
      </c>
      <c r="D243" s="1" t="s">
        <v>312</v>
      </c>
      <c r="E243" s="23">
        <f>('Plan and Rates'!O8+'Plan and Rates'!O9)*16</f>
        <v>384</v>
      </c>
      <c r="F243" s="22" t="s">
        <v>165</v>
      </c>
      <c r="G243" s="9">
        <v>42</v>
      </c>
      <c r="H243" s="28">
        <f>'Plan and Rates'!O21</f>
        <v>7.0000000000000007E-2</v>
      </c>
      <c r="I243" s="10">
        <f t="shared" si="13"/>
        <v>17257</v>
      </c>
      <c r="J243" s="33" t="s">
        <v>313</v>
      </c>
      <c r="K243" s="1"/>
      <c r="L243" s="1"/>
      <c r="M243" s="1"/>
      <c r="N243" s="1"/>
      <c r="O243" s="1"/>
      <c r="P243" s="1"/>
    </row>
    <row r="244" spans="1:16" ht="22" customHeight="1">
      <c r="A244" s="1"/>
      <c r="B244" s="1"/>
      <c r="C244" s="1" t="s">
        <v>314</v>
      </c>
      <c r="D244" s="1" t="s">
        <v>315</v>
      </c>
      <c r="E244" s="35">
        <f>'Plan and Rates'!O29*0.35</f>
        <v>87.5</v>
      </c>
      <c r="F244" s="22" t="s">
        <v>176</v>
      </c>
      <c r="G244" s="9">
        <v>75</v>
      </c>
      <c r="H244" s="11">
        <v>0</v>
      </c>
      <c r="I244" s="10">
        <f t="shared" si="13"/>
        <v>6563</v>
      </c>
      <c r="J244" s="33" t="s">
        <v>316</v>
      </c>
      <c r="K244" s="1"/>
      <c r="L244" s="1"/>
      <c r="M244" s="1"/>
      <c r="N244" s="1"/>
      <c r="O244" s="1"/>
      <c r="P244" s="1"/>
    </row>
    <row r="245" spans="1:16" ht="32" customHeight="1">
      <c r="A245" s="1"/>
      <c r="B245" s="1"/>
      <c r="C245" s="1" t="s">
        <v>317</v>
      </c>
      <c r="D245" s="1" t="s">
        <v>393</v>
      </c>
      <c r="E245" s="21">
        <v>1</v>
      </c>
      <c r="F245" s="22" t="s">
        <v>319</v>
      </c>
      <c r="G245" s="9">
        <v>250000</v>
      </c>
      <c r="H245" s="11">
        <v>0</v>
      </c>
      <c r="I245" s="10">
        <f t="shared" si="13"/>
        <v>250000</v>
      </c>
      <c r="J245" s="33" t="s">
        <v>394</v>
      </c>
      <c r="K245" s="1"/>
      <c r="L245" s="1"/>
      <c r="M245" s="1"/>
      <c r="N245" s="1"/>
      <c r="O245" s="1"/>
      <c r="P245" s="1"/>
    </row>
    <row r="246" spans="1:16" ht="22" customHeight="1">
      <c r="A246" s="1"/>
      <c r="B246" s="1"/>
      <c r="C246" s="1" t="s">
        <v>321</v>
      </c>
      <c r="D246" s="1" t="s">
        <v>322</v>
      </c>
      <c r="E246" s="21">
        <v>4</v>
      </c>
      <c r="F246" s="22" t="s">
        <v>323</v>
      </c>
      <c r="G246" s="9">
        <v>12000</v>
      </c>
      <c r="H246" s="11">
        <v>0</v>
      </c>
      <c r="I246" s="10">
        <f t="shared" si="13"/>
        <v>48000</v>
      </c>
      <c r="J246" s="33" t="s">
        <v>324</v>
      </c>
      <c r="K246" s="1"/>
      <c r="L246" s="1"/>
      <c r="M246" s="1"/>
      <c r="N246" s="1"/>
      <c r="O246" s="1"/>
      <c r="P246" s="1"/>
    </row>
    <row r="247" spans="1:16" ht="25" customHeight="1">
      <c r="A247" s="1"/>
      <c r="B247" s="1"/>
      <c r="C247" s="4" t="s">
        <v>325</v>
      </c>
      <c r="D247" s="4"/>
      <c r="E247" s="20"/>
      <c r="F247" s="20"/>
      <c r="G247" s="25"/>
      <c r="H247" s="27"/>
      <c r="I247" s="25"/>
      <c r="J247" s="31"/>
      <c r="K247" s="1"/>
      <c r="L247" s="1"/>
      <c r="M247" s="1"/>
      <c r="N247" s="1"/>
      <c r="O247" s="1"/>
      <c r="P247" s="1"/>
    </row>
    <row r="248" spans="1:16" ht="22" customHeight="1">
      <c r="A248" s="1"/>
      <c r="B248" s="1"/>
      <c r="C248" s="1" t="s">
        <v>326</v>
      </c>
      <c r="D248" s="1" t="s">
        <v>327</v>
      </c>
      <c r="E248" s="21">
        <v>50</v>
      </c>
      <c r="F248" s="22" t="s">
        <v>232</v>
      </c>
      <c r="G248" s="9">
        <v>650</v>
      </c>
      <c r="H248" s="28">
        <f>'Plan and Rates'!O20</f>
        <v>0.34</v>
      </c>
      <c r="I248" s="10">
        <f t="shared" ref="I248:I259" si="14">ROUND(E248*G248*(1+H248),0)</f>
        <v>43550</v>
      </c>
      <c r="J248" s="33" t="s">
        <v>328</v>
      </c>
      <c r="K248" s="1"/>
      <c r="L248" s="1"/>
      <c r="M248" s="1"/>
      <c r="N248" s="1"/>
      <c r="O248" s="1"/>
      <c r="P248" s="1"/>
    </row>
    <row r="249" spans="1:16" ht="22" customHeight="1">
      <c r="A249" s="1"/>
      <c r="B249" s="1"/>
      <c r="C249" s="1" t="s">
        <v>329</v>
      </c>
      <c r="D249" s="1" t="s">
        <v>330</v>
      </c>
      <c r="E249" s="21">
        <v>25</v>
      </c>
      <c r="F249" s="22" t="s">
        <v>232</v>
      </c>
      <c r="G249" s="9">
        <v>450</v>
      </c>
      <c r="H249" s="28">
        <f>'Plan and Rates'!O20</f>
        <v>0.34</v>
      </c>
      <c r="I249" s="10">
        <f t="shared" si="14"/>
        <v>15075</v>
      </c>
      <c r="J249" s="33" t="s">
        <v>331</v>
      </c>
      <c r="K249" s="1"/>
      <c r="L249" s="1"/>
      <c r="M249" s="1"/>
      <c r="N249" s="1"/>
      <c r="O249" s="1"/>
      <c r="P249" s="1"/>
    </row>
    <row r="250" spans="1:16" ht="22" customHeight="1">
      <c r="A250" s="1"/>
      <c r="B250" s="1"/>
      <c r="C250" s="1" t="s">
        <v>332</v>
      </c>
      <c r="D250" s="1" t="s">
        <v>333</v>
      </c>
      <c r="E250" s="21">
        <v>1</v>
      </c>
      <c r="F250" s="22" t="s">
        <v>148</v>
      </c>
      <c r="G250" s="9">
        <v>28000</v>
      </c>
      <c r="H250" s="11">
        <v>0</v>
      </c>
      <c r="I250" s="10">
        <f t="shared" si="14"/>
        <v>28000</v>
      </c>
      <c r="J250" s="33" t="s">
        <v>334</v>
      </c>
      <c r="K250" s="1"/>
      <c r="L250" s="1"/>
      <c r="M250" s="1"/>
      <c r="N250" s="1"/>
      <c r="O250" s="1"/>
      <c r="P250" s="1"/>
    </row>
    <row r="251" spans="1:16" ht="22" customHeight="1">
      <c r="A251" s="1"/>
      <c r="B251" s="1"/>
      <c r="C251" s="1" t="s">
        <v>335</v>
      </c>
      <c r="D251" s="1" t="s">
        <v>336</v>
      </c>
      <c r="E251" s="21">
        <v>1</v>
      </c>
      <c r="F251" s="22" t="s">
        <v>148</v>
      </c>
      <c r="G251" s="9">
        <v>8000</v>
      </c>
      <c r="H251" s="11">
        <v>0</v>
      </c>
      <c r="I251" s="10">
        <f t="shared" si="14"/>
        <v>8000</v>
      </c>
      <c r="J251" s="33" t="s">
        <v>337</v>
      </c>
      <c r="K251" s="1"/>
      <c r="L251" s="1"/>
      <c r="M251" s="1"/>
      <c r="N251" s="1"/>
      <c r="O251" s="1"/>
      <c r="P251" s="1"/>
    </row>
    <row r="252" spans="1:16" ht="22" customHeight="1">
      <c r="A252" s="1"/>
      <c r="B252" s="1"/>
      <c r="C252" s="1" t="s">
        <v>338</v>
      </c>
      <c r="D252" s="1" t="s">
        <v>339</v>
      </c>
      <c r="E252" s="21">
        <v>1</v>
      </c>
      <c r="F252" s="22" t="s">
        <v>148</v>
      </c>
      <c r="G252" s="9">
        <v>25000</v>
      </c>
      <c r="H252" s="11">
        <v>0</v>
      </c>
      <c r="I252" s="10">
        <f t="shared" si="14"/>
        <v>25000</v>
      </c>
      <c r="J252" s="33" t="s">
        <v>340</v>
      </c>
      <c r="K252" s="1"/>
      <c r="L252" s="1"/>
      <c r="M252" s="1"/>
      <c r="N252" s="1"/>
      <c r="O252" s="1"/>
      <c r="P252" s="1"/>
    </row>
    <row r="253" spans="1:16" ht="22" customHeight="1">
      <c r="A253" s="1"/>
      <c r="B253" s="1"/>
      <c r="C253" s="1" t="s">
        <v>341</v>
      </c>
      <c r="D253" s="1" t="s">
        <v>342</v>
      </c>
      <c r="E253" s="21">
        <v>1</v>
      </c>
      <c r="F253" s="22" t="s">
        <v>148</v>
      </c>
      <c r="G253" s="9">
        <v>18000</v>
      </c>
      <c r="H253" s="11">
        <v>0</v>
      </c>
      <c r="I253" s="10">
        <f t="shared" si="14"/>
        <v>18000</v>
      </c>
      <c r="J253" s="33" t="s">
        <v>343</v>
      </c>
      <c r="K253" s="1"/>
      <c r="L253" s="1"/>
      <c r="M253" s="1"/>
      <c r="N253" s="1"/>
      <c r="O253" s="1"/>
      <c r="P253" s="1"/>
    </row>
    <row r="254" spans="1:16" ht="22" customHeight="1">
      <c r="A254" s="1"/>
      <c r="B254" s="1"/>
      <c r="C254" s="1" t="s">
        <v>344</v>
      </c>
      <c r="D254" s="1" t="s">
        <v>345</v>
      </c>
      <c r="E254" s="23">
        <f>'Plan and Rates'!O32</f>
        <v>80</v>
      </c>
      <c r="F254" s="22" t="s">
        <v>346</v>
      </c>
      <c r="G254" s="26">
        <f>'Plan and Rates'!O33</f>
        <v>1600</v>
      </c>
      <c r="H254" s="11">
        <v>0</v>
      </c>
      <c r="I254" s="10">
        <f t="shared" si="14"/>
        <v>128000</v>
      </c>
      <c r="J254" s="33" t="s">
        <v>347</v>
      </c>
      <c r="K254" s="1"/>
      <c r="L254" s="1"/>
      <c r="M254" s="1"/>
      <c r="N254" s="1"/>
      <c r="O254" s="1"/>
      <c r="P254" s="1"/>
    </row>
    <row r="255" spans="1:16" ht="32" customHeight="1">
      <c r="A255" s="1"/>
      <c r="B255" s="1"/>
      <c r="C255" s="1" t="s">
        <v>348</v>
      </c>
      <c r="D255" s="1" t="s">
        <v>349</v>
      </c>
      <c r="E255" s="23">
        <f>'Plan and Rates'!O30</f>
        <v>240</v>
      </c>
      <c r="F255" s="22" t="s">
        <v>350</v>
      </c>
      <c r="G255" s="26">
        <f>'Plan and Rates'!O31</f>
        <v>400</v>
      </c>
      <c r="H255" s="11">
        <v>0</v>
      </c>
      <c r="I255" s="10">
        <f t="shared" si="14"/>
        <v>96000</v>
      </c>
      <c r="J255" s="33" t="s">
        <v>395</v>
      </c>
      <c r="K255" s="1"/>
      <c r="L255" s="1"/>
      <c r="M255" s="1"/>
      <c r="N255" s="1"/>
      <c r="O255" s="1"/>
      <c r="P255" s="1"/>
    </row>
    <row r="256" spans="1:16" ht="32" customHeight="1">
      <c r="A256" s="1"/>
      <c r="B256" s="1"/>
      <c r="C256" s="1" t="s">
        <v>352</v>
      </c>
      <c r="D256" s="1" t="s">
        <v>353</v>
      </c>
      <c r="E256" s="21">
        <v>1</v>
      </c>
      <c r="F256" s="22" t="s">
        <v>148</v>
      </c>
      <c r="G256" s="9">
        <v>14000</v>
      </c>
      <c r="H256" s="11">
        <v>0</v>
      </c>
      <c r="I256" s="10">
        <f t="shared" si="14"/>
        <v>14000</v>
      </c>
      <c r="J256" s="33" t="s">
        <v>354</v>
      </c>
      <c r="K256" s="1"/>
      <c r="L256" s="1"/>
      <c r="M256" s="1"/>
      <c r="N256" s="1"/>
      <c r="O256" s="1"/>
      <c r="P256" s="1"/>
    </row>
    <row r="257" spans="1:16" ht="22" customHeight="1">
      <c r="A257" s="1"/>
      <c r="B257" s="1"/>
      <c r="C257" s="1" t="s">
        <v>355</v>
      </c>
      <c r="D257" s="1" t="s">
        <v>356</v>
      </c>
      <c r="E257" s="21">
        <v>1</v>
      </c>
      <c r="F257" s="22" t="s">
        <v>148</v>
      </c>
      <c r="G257" s="9">
        <v>10000</v>
      </c>
      <c r="H257" s="11">
        <v>0</v>
      </c>
      <c r="I257" s="10">
        <f t="shared" si="14"/>
        <v>10000</v>
      </c>
      <c r="J257" s="33" t="s">
        <v>357</v>
      </c>
      <c r="K257" s="1"/>
      <c r="L257" s="1"/>
      <c r="M257" s="1"/>
      <c r="N257" s="1"/>
      <c r="O257" s="1"/>
      <c r="P257" s="1"/>
    </row>
    <row r="258" spans="1:16" ht="22" customHeight="1">
      <c r="A258" s="1"/>
      <c r="B258" s="1"/>
      <c r="C258" s="1" t="s">
        <v>358</v>
      </c>
      <c r="D258" s="1" t="s">
        <v>359</v>
      </c>
      <c r="E258" s="21">
        <v>1</v>
      </c>
      <c r="F258" s="22" t="s">
        <v>148</v>
      </c>
      <c r="G258" s="9">
        <v>24000</v>
      </c>
      <c r="H258" s="11">
        <v>0</v>
      </c>
      <c r="I258" s="10">
        <f t="shared" si="14"/>
        <v>24000</v>
      </c>
      <c r="J258" s="33" t="s">
        <v>360</v>
      </c>
      <c r="K258" s="1"/>
      <c r="L258" s="1"/>
      <c r="M258" s="1"/>
      <c r="N258" s="1"/>
      <c r="O258" s="1"/>
      <c r="P258" s="1"/>
    </row>
    <row r="259" spans="1:16" ht="22" customHeight="1">
      <c r="A259" s="1"/>
      <c r="B259" s="1"/>
      <c r="C259" s="1" t="s">
        <v>361</v>
      </c>
      <c r="D259" s="1" t="s">
        <v>362</v>
      </c>
      <c r="E259" s="21">
        <v>1</v>
      </c>
      <c r="F259" s="22" t="s">
        <v>148</v>
      </c>
      <c r="G259" s="9">
        <v>8000</v>
      </c>
      <c r="H259" s="11">
        <v>0</v>
      </c>
      <c r="I259" s="10">
        <f t="shared" si="14"/>
        <v>8000</v>
      </c>
      <c r="J259" s="33" t="s">
        <v>363</v>
      </c>
      <c r="K259" s="1"/>
      <c r="L259" s="1"/>
      <c r="M259" s="1"/>
      <c r="N259" s="1"/>
      <c r="O259" s="1"/>
      <c r="P259" s="1"/>
    </row>
    <row r="260" spans="1:16" ht="22" customHeight="1">
      <c r="A260" s="1"/>
      <c r="B260" s="1"/>
      <c r="C260" s="16"/>
      <c r="D260" s="16" t="s">
        <v>364</v>
      </c>
      <c r="E260" s="24"/>
      <c r="F260" s="24"/>
      <c r="G260" s="19"/>
      <c r="H260" s="29"/>
      <c r="I260" s="19">
        <f>I184+I185+I186+I187+I188+I190+I191+I192+I193+I194+I195+I196+I198+I199+I200+I201+I202+I203+I204+I205+I206+I207+I208+I209+I210+I211+I212+I213+I214+I215+I216+I217+I218+I219+I220+I221+I222+I223+I224+I226+I227+I228+I229+I230+I231+I232+I233+I234+I235+I236+I238+I239+I240+I241+I242+I243+I244+I245+I246+I248+I249+I250+I251+I252+I253+I254+I255+I256+I257+I258+I259</f>
        <v>3838965</v>
      </c>
      <c r="J260" s="32"/>
      <c r="K260" s="1"/>
      <c r="L260" s="1"/>
      <c r="M260" s="1"/>
      <c r="N260" s="1"/>
      <c r="O260" s="1"/>
      <c r="P260" s="1"/>
    </row>
    <row r="261" spans="1:16" ht="22" customHeight="1">
      <c r="A261" s="1"/>
      <c r="B261" s="1"/>
      <c r="C261" s="16"/>
      <c r="D261" s="16" t="s">
        <v>62</v>
      </c>
      <c r="E261" s="24"/>
      <c r="F261" s="24"/>
      <c r="G261" s="19"/>
      <c r="H261" s="29"/>
      <c r="I261" s="30">
        <f>ROUND(I260*'Plan and Rates'!O24,0)</f>
        <v>95974</v>
      </c>
      <c r="J261" s="32" t="s">
        <v>365</v>
      </c>
      <c r="K261" s="1"/>
      <c r="L261" s="1"/>
      <c r="M261" s="1"/>
      <c r="N261" s="1"/>
      <c r="O261" s="1"/>
      <c r="P261" s="1"/>
    </row>
    <row r="262" spans="1:16" ht="22" customHeight="1">
      <c r="A262" s="1"/>
      <c r="B262" s="1"/>
      <c r="C262" s="16"/>
      <c r="D262" s="16" t="s">
        <v>366</v>
      </c>
      <c r="E262" s="24"/>
      <c r="F262" s="24"/>
      <c r="G262" s="19"/>
      <c r="H262" s="29"/>
      <c r="I262" s="30">
        <f>ROUND(I260*'Plan and Rates'!O23,0)</f>
        <v>191948</v>
      </c>
      <c r="J262" s="32" t="s">
        <v>367</v>
      </c>
      <c r="K262" s="1"/>
      <c r="L262" s="1"/>
      <c r="M262" s="1"/>
      <c r="N262" s="1"/>
      <c r="O262" s="1"/>
      <c r="P262" s="1"/>
    </row>
    <row r="263" spans="1:16" ht="22" customHeight="1">
      <c r="A263" s="1"/>
      <c r="B263" s="1"/>
      <c r="C263" s="16"/>
      <c r="D263" s="16" t="s">
        <v>63</v>
      </c>
      <c r="E263" s="24"/>
      <c r="F263" s="24"/>
      <c r="G263" s="19"/>
      <c r="H263" s="29"/>
      <c r="I263" s="30">
        <f>ROUND(I260*'Plan and Rates'!O25,0)</f>
        <v>38390</v>
      </c>
      <c r="J263" s="32" t="s">
        <v>368</v>
      </c>
      <c r="K263" s="1"/>
      <c r="L263" s="1"/>
      <c r="M263" s="1"/>
      <c r="N263" s="1"/>
      <c r="O263" s="1"/>
      <c r="P263" s="1"/>
    </row>
    <row r="264" spans="1:16" ht="22" customHeight="1">
      <c r="A264" s="1"/>
      <c r="B264" s="1"/>
      <c r="C264" s="16"/>
      <c r="D264" s="16" t="s">
        <v>60</v>
      </c>
      <c r="E264" s="24"/>
      <c r="F264" s="24"/>
      <c r="G264" s="19"/>
      <c r="H264" s="29"/>
      <c r="I264" s="30">
        <f>ROUND(SUM(I260:I263)*'Plan and Rates'!O22,0)</f>
        <v>624792</v>
      </c>
      <c r="J264" s="32" t="s">
        <v>369</v>
      </c>
      <c r="K264" s="1"/>
      <c r="L264" s="1"/>
      <c r="M264" s="1"/>
      <c r="N264" s="1"/>
      <c r="O264" s="1"/>
      <c r="P264" s="1"/>
    </row>
    <row r="265" spans="1:16" ht="30" customHeight="1">
      <c r="A265" s="1"/>
      <c r="B265" s="1"/>
      <c r="C265" s="4"/>
      <c r="D265" s="4" t="s">
        <v>370</v>
      </c>
      <c r="E265" s="20"/>
      <c r="F265" s="20"/>
      <c r="G265" s="25"/>
      <c r="H265" s="27"/>
      <c r="I265" s="25">
        <f>SUM(I260:I264)</f>
        <v>4790069</v>
      </c>
      <c r="J265" s="31" t="s">
        <v>371</v>
      </c>
      <c r="K265" s="1"/>
      <c r="L265" s="1"/>
      <c r="M265" s="1"/>
      <c r="N265" s="1"/>
      <c r="O265" s="1"/>
      <c r="P265" s="1"/>
    </row>
    <row r="266" spans="1:16" ht="2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2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2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25" customHeight="1">
      <c r="A269" s="1"/>
      <c r="B269" s="1"/>
      <c r="C269" s="4" t="s">
        <v>7</v>
      </c>
      <c r="D269" s="4"/>
      <c r="E269" s="4"/>
      <c r="F269" s="4"/>
      <c r="G269" s="4"/>
      <c r="H269" s="4"/>
      <c r="I269" s="4"/>
      <c r="J269" s="4"/>
      <c r="K269" s="1"/>
      <c r="L269" s="1"/>
      <c r="M269" s="1"/>
      <c r="N269" s="1"/>
      <c r="O269" s="1"/>
      <c r="P269" s="1"/>
    </row>
    <row r="270" spans="1:16" ht="25" customHeight="1">
      <c r="A270" s="1"/>
      <c r="B270" s="1"/>
      <c r="C270" s="4" t="s">
        <v>145</v>
      </c>
      <c r="D270" s="4"/>
      <c r="E270" s="20"/>
      <c r="F270" s="20"/>
      <c r="G270" s="25"/>
      <c r="H270" s="27"/>
      <c r="I270" s="25"/>
      <c r="J270" s="31"/>
      <c r="K270" s="1"/>
      <c r="L270" s="1"/>
      <c r="M270" s="1"/>
      <c r="N270" s="1"/>
      <c r="O270" s="1"/>
      <c r="P270" s="1"/>
    </row>
    <row r="271" spans="1:16" ht="22" customHeight="1">
      <c r="A271" s="1"/>
      <c r="B271" s="1"/>
      <c r="C271" s="1" t="s">
        <v>146</v>
      </c>
      <c r="D271" s="1" t="s">
        <v>147</v>
      </c>
      <c r="E271" s="21">
        <v>1</v>
      </c>
      <c r="F271" s="22" t="s">
        <v>148</v>
      </c>
      <c r="G271" s="9">
        <v>60000</v>
      </c>
      <c r="H271" s="11">
        <v>0</v>
      </c>
      <c r="I271" s="10">
        <f>ROUND(E271*G271*(1+H271),0)</f>
        <v>60000</v>
      </c>
      <c r="J271" s="33" t="s">
        <v>149</v>
      </c>
      <c r="K271" s="1"/>
      <c r="L271" s="1"/>
      <c r="M271" s="1"/>
      <c r="N271" s="1"/>
      <c r="O271" s="1"/>
      <c r="P271" s="1"/>
    </row>
    <row r="272" spans="1:16" ht="22" customHeight="1">
      <c r="A272" s="1"/>
      <c r="B272" s="1"/>
      <c r="C272" s="1" t="s">
        <v>150</v>
      </c>
      <c r="D272" s="1" t="s">
        <v>151</v>
      </c>
      <c r="E272" s="21">
        <v>1</v>
      </c>
      <c r="F272" s="22" t="s">
        <v>148</v>
      </c>
      <c r="G272" s="9">
        <v>75000</v>
      </c>
      <c r="H272" s="11">
        <v>0</v>
      </c>
      <c r="I272" s="10">
        <f>ROUND(E272*G272*(1+H272),0)</f>
        <v>75000</v>
      </c>
      <c r="J272" s="33" t="s">
        <v>152</v>
      </c>
      <c r="K272" s="1"/>
      <c r="L272" s="1"/>
      <c r="M272" s="1"/>
      <c r="N272" s="1"/>
      <c r="O272" s="1"/>
      <c r="P272" s="1"/>
    </row>
    <row r="273" spans="1:16" ht="22" customHeight="1">
      <c r="A273" s="1"/>
      <c r="B273" s="1"/>
      <c r="C273" s="1" t="s">
        <v>153</v>
      </c>
      <c r="D273" s="1" t="s">
        <v>154</v>
      </c>
      <c r="E273" s="21">
        <v>1</v>
      </c>
      <c r="F273" s="22" t="s">
        <v>148</v>
      </c>
      <c r="G273" s="9">
        <v>90000</v>
      </c>
      <c r="H273" s="28">
        <f>'Plan and Rates'!P20</f>
        <v>0.4</v>
      </c>
      <c r="I273" s="10">
        <f>ROUND(E273*G273*(1+H273),0)</f>
        <v>126000</v>
      </c>
      <c r="J273" s="33" t="s">
        <v>155</v>
      </c>
      <c r="K273" s="1"/>
      <c r="L273" s="1"/>
      <c r="M273" s="1"/>
      <c r="N273" s="1"/>
      <c r="O273" s="1"/>
      <c r="P273" s="1"/>
    </row>
    <row r="274" spans="1:16" ht="22" customHeight="1">
      <c r="A274" s="1"/>
      <c r="B274" s="1"/>
      <c r="C274" s="1" t="s">
        <v>156</v>
      </c>
      <c r="D274" s="1" t="s">
        <v>157</v>
      </c>
      <c r="E274" s="21">
        <v>1</v>
      </c>
      <c r="F274" s="22" t="s">
        <v>148</v>
      </c>
      <c r="G274" s="9">
        <v>28000</v>
      </c>
      <c r="H274" s="11">
        <v>0</v>
      </c>
      <c r="I274" s="10">
        <f>ROUND(E274*G274*(1+H274),0)</f>
        <v>28000</v>
      </c>
      <c r="J274" s="33" t="s">
        <v>158</v>
      </c>
      <c r="K274" s="1"/>
      <c r="L274" s="1"/>
      <c r="M274" s="1"/>
      <c r="N274" s="1"/>
      <c r="O274" s="1"/>
      <c r="P274" s="1"/>
    </row>
    <row r="275" spans="1:16" ht="22" customHeight="1">
      <c r="A275" s="1"/>
      <c r="B275" s="1"/>
      <c r="C275" s="1" t="s">
        <v>159</v>
      </c>
      <c r="D275" s="1" t="s">
        <v>160</v>
      </c>
      <c r="E275" s="21">
        <v>1</v>
      </c>
      <c r="F275" s="22" t="s">
        <v>148</v>
      </c>
      <c r="G275" s="9">
        <v>24000</v>
      </c>
      <c r="H275" s="11">
        <v>0</v>
      </c>
      <c r="I275" s="10">
        <f>ROUND(E275*G275*(1+H275),0)</f>
        <v>24000</v>
      </c>
      <c r="J275" s="33" t="s">
        <v>161</v>
      </c>
      <c r="K275" s="1"/>
      <c r="L275" s="1"/>
      <c r="M275" s="1"/>
      <c r="N275" s="1"/>
      <c r="O275" s="1"/>
      <c r="P275" s="1"/>
    </row>
    <row r="276" spans="1:16" ht="25" customHeight="1">
      <c r="A276" s="1"/>
      <c r="B276" s="1"/>
      <c r="C276" s="4" t="s">
        <v>162</v>
      </c>
      <c r="D276" s="4"/>
      <c r="E276" s="20"/>
      <c r="F276" s="20"/>
      <c r="G276" s="25"/>
      <c r="H276" s="27"/>
      <c r="I276" s="25"/>
      <c r="J276" s="31"/>
      <c r="K276" s="1"/>
      <c r="L276" s="1"/>
      <c r="M276" s="1"/>
      <c r="N276" s="1"/>
      <c r="O276" s="1"/>
      <c r="P276" s="1"/>
    </row>
    <row r="277" spans="1:16" ht="22" customHeight="1">
      <c r="A277" s="1"/>
      <c r="B277" s="1"/>
      <c r="C277" s="1" t="s">
        <v>163</v>
      </c>
      <c r="D277" s="1" t="s">
        <v>164</v>
      </c>
      <c r="E277" s="23">
        <f>'Plan and Rates'!P10</f>
        <v>275</v>
      </c>
      <c r="F277" s="22" t="s">
        <v>165</v>
      </c>
      <c r="G277" s="26">
        <f>'Plan and Rates'!P16</f>
        <v>2000</v>
      </c>
      <c r="H277" s="28">
        <f>'Plan and Rates'!P20</f>
        <v>0.4</v>
      </c>
      <c r="I277" s="10">
        <f t="shared" ref="I277:I283" si="15">ROUND(E277*G277*(1+H277),0)</f>
        <v>770000</v>
      </c>
      <c r="J277" s="33" t="s">
        <v>166</v>
      </c>
      <c r="K277" s="1"/>
      <c r="L277" s="1"/>
      <c r="M277" s="1"/>
      <c r="N277" s="1"/>
      <c r="O277" s="1"/>
      <c r="P277" s="1"/>
    </row>
    <row r="278" spans="1:16" ht="22" customHeight="1">
      <c r="A278" s="1"/>
      <c r="B278" s="1"/>
      <c r="C278" s="1" t="s">
        <v>167</v>
      </c>
      <c r="D278" s="1" t="s">
        <v>168</v>
      </c>
      <c r="E278" s="23">
        <f>'Plan and Rates'!P11</f>
        <v>16</v>
      </c>
      <c r="F278" s="22" t="s">
        <v>169</v>
      </c>
      <c r="G278" s="26">
        <f>'Plan and Rates'!P17</f>
        <v>1500</v>
      </c>
      <c r="H278" s="28">
        <f>'Plan and Rates'!P20</f>
        <v>0.4</v>
      </c>
      <c r="I278" s="10">
        <f t="shared" si="15"/>
        <v>33600</v>
      </c>
      <c r="J278" s="33" t="s">
        <v>170</v>
      </c>
      <c r="K278" s="1"/>
      <c r="L278" s="1"/>
      <c r="M278" s="1"/>
      <c r="N278" s="1"/>
      <c r="O278" s="1"/>
      <c r="P278" s="1"/>
    </row>
    <row r="279" spans="1:16" ht="22" customHeight="1">
      <c r="A279" s="1"/>
      <c r="B279" s="1"/>
      <c r="C279" s="1" t="s">
        <v>171</v>
      </c>
      <c r="D279" s="1" t="s">
        <v>172</v>
      </c>
      <c r="E279" s="23">
        <f>'Plan and Rates'!P12</f>
        <v>2000</v>
      </c>
      <c r="F279" s="22" t="s">
        <v>165</v>
      </c>
      <c r="G279" s="26">
        <f>'Plan and Rates'!P18</f>
        <v>350</v>
      </c>
      <c r="H279" s="28">
        <f>'Plan and Rates'!P20</f>
        <v>0.4</v>
      </c>
      <c r="I279" s="10">
        <f t="shared" si="15"/>
        <v>980000</v>
      </c>
      <c r="J279" s="33" t="s">
        <v>173</v>
      </c>
      <c r="K279" s="1"/>
      <c r="L279" s="1"/>
      <c r="M279" s="1"/>
      <c r="N279" s="1"/>
      <c r="O279" s="1"/>
      <c r="P279" s="1"/>
    </row>
    <row r="280" spans="1:16" ht="22" customHeight="1">
      <c r="A280" s="1"/>
      <c r="B280" s="1"/>
      <c r="C280" s="1" t="s">
        <v>174</v>
      </c>
      <c r="D280" s="1" t="s">
        <v>175</v>
      </c>
      <c r="E280" s="34">
        <f>E277*0.15</f>
        <v>41.25</v>
      </c>
      <c r="F280" s="22" t="s">
        <v>176</v>
      </c>
      <c r="G280" s="26">
        <f>'Plan and Rates'!P16</f>
        <v>2000</v>
      </c>
      <c r="H280" s="28">
        <f>'Plan and Rates'!P20</f>
        <v>0.4</v>
      </c>
      <c r="I280" s="10">
        <f t="shared" si="15"/>
        <v>115500</v>
      </c>
      <c r="J280" s="33" t="s">
        <v>177</v>
      </c>
      <c r="K280" s="1"/>
      <c r="L280" s="1"/>
      <c r="M280" s="1"/>
      <c r="N280" s="1"/>
      <c r="O280" s="1"/>
      <c r="P280" s="1"/>
    </row>
    <row r="281" spans="1:16" ht="22" customHeight="1">
      <c r="A281" s="1"/>
      <c r="B281" s="1"/>
      <c r="C281" s="1" t="s">
        <v>178</v>
      </c>
      <c r="D281" s="1" t="s">
        <v>179</v>
      </c>
      <c r="E281" s="23">
        <f>'Plan and Rates'!P13</f>
        <v>40</v>
      </c>
      <c r="F281" s="22" t="s">
        <v>165</v>
      </c>
      <c r="G281" s="26">
        <f>'Plan and Rates'!P19</f>
        <v>1800</v>
      </c>
      <c r="H281" s="28">
        <f>'Plan and Rates'!P20</f>
        <v>0.4</v>
      </c>
      <c r="I281" s="10">
        <f t="shared" si="15"/>
        <v>100800</v>
      </c>
      <c r="J281" s="33" t="s">
        <v>180</v>
      </c>
      <c r="K281" s="1"/>
      <c r="L281" s="1"/>
      <c r="M281" s="1"/>
      <c r="N281" s="1"/>
      <c r="O281" s="1"/>
      <c r="P281" s="1"/>
    </row>
    <row r="282" spans="1:16" ht="22" customHeight="1">
      <c r="A282" s="1"/>
      <c r="B282" s="1"/>
      <c r="C282" s="1" t="s">
        <v>181</v>
      </c>
      <c r="D282" s="1" t="s">
        <v>182</v>
      </c>
      <c r="E282" s="10">
        <f>E277*G277</f>
        <v>550000</v>
      </c>
      <c r="F282" s="22" t="s">
        <v>65</v>
      </c>
      <c r="G282" s="11">
        <v>0.1</v>
      </c>
      <c r="H282" s="11">
        <v>0</v>
      </c>
      <c r="I282" s="10">
        <f t="shared" si="15"/>
        <v>55000</v>
      </c>
      <c r="J282" s="33" t="s">
        <v>183</v>
      </c>
      <c r="K282" s="1"/>
      <c r="L282" s="1"/>
      <c r="M282" s="1"/>
      <c r="N282" s="1"/>
      <c r="O282" s="1"/>
      <c r="P282" s="1"/>
    </row>
    <row r="283" spans="1:16" ht="22" customHeight="1">
      <c r="A283" s="1"/>
      <c r="B283" s="1"/>
      <c r="C283" s="1" t="s">
        <v>184</v>
      </c>
      <c r="D283" s="1" t="s">
        <v>64</v>
      </c>
      <c r="E283" s="10">
        <f>E277*G277</f>
        <v>550000</v>
      </c>
      <c r="F283" s="22" t="s">
        <v>65</v>
      </c>
      <c r="G283" s="28">
        <f>'Plan and Rates'!P26</f>
        <v>0.25</v>
      </c>
      <c r="H283" s="11">
        <v>0</v>
      </c>
      <c r="I283" s="10">
        <f t="shared" si="15"/>
        <v>137500</v>
      </c>
      <c r="J283" s="33" t="s">
        <v>185</v>
      </c>
      <c r="K283" s="1"/>
      <c r="L283" s="1"/>
      <c r="M283" s="1"/>
      <c r="N283" s="1"/>
      <c r="O283" s="1"/>
      <c r="P283" s="1"/>
    </row>
    <row r="284" spans="1:16" ht="25" customHeight="1">
      <c r="A284" s="1"/>
      <c r="B284" s="1"/>
      <c r="C284" s="4" t="s">
        <v>186</v>
      </c>
      <c r="D284" s="4"/>
      <c r="E284" s="20"/>
      <c r="F284" s="20"/>
      <c r="G284" s="25"/>
      <c r="H284" s="27"/>
      <c r="I284" s="25"/>
      <c r="J284" s="31"/>
      <c r="K284" s="1"/>
      <c r="L284" s="1"/>
      <c r="M284" s="1"/>
      <c r="N284" s="1"/>
      <c r="O284" s="1"/>
      <c r="P284" s="1"/>
    </row>
    <row r="285" spans="1:16" ht="22" customHeight="1">
      <c r="A285" s="1"/>
      <c r="B285" s="1"/>
      <c r="C285" s="1" t="s">
        <v>187</v>
      </c>
      <c r="D285" s="1" t="s">
        <v>188</v>
      </c>
      <c r="E285" s="23">
        <f>(SUM('Plan and Rates'!P7,'Plan and Rates'!P8,'Plan and Rates'!P9))*1</f>
        <v>68</v>
      </c>
      <c r="F285" s="22" t="s">
        <v>165</v>
      </c>
      <c r="G285" s="9">
        <v>1300</v>
      </c>
      <c r="H285" s="28">
        <f>'Plan and Rates'!P20</f>
        <v>0.4</v>
      </c>
      <c r="I285" s="10">
        <f t="shared" ref="I285:I311" si="16">ROUND(E285*G285*(1+H285),0)</f>
        <v>123760</v>
      </c>
      <c r="J285" s="33" t="s">
        <v>189</v>
      </c>
      <c r="K285" s="1"/>
      <c r="L285" s="1"/>
      <c r="M285" s="1"/>
      <c r="N285" s="1"/>
      <c r="O285" s="1"/>
      <c r="P285" s="1"/>
    </row>
    <row r="286" spans="1:16" ht="22" customHeight="1">
      <c r="A286" s="1"/>
      <c r="B286" s="1"/>
      <c r="C286" s="1" t="s">
        <v>190</v>
      </c>
      <c r="D286" s="1" t="s">
        <v>191</v>
      </c>
      <c r="E286" s="23">
        <f>('Plan and Rates'!P7+ROUNDUP('Plan and Rates'!P8*0.5,0))*1</f>
        <v>48</v>
      </c>
      <c r="F286" s="22" t="s">
        <v>165</v>
      </c>
      <c r="G286" s="9">
        <v>1100</v>
      </c>
      <c r="H286" s="28">
        <f>'Plan and Rates'!P20</f>
        <v>0.4</v>
      </c>
      <c r="I286" s="10">
        <f t="shared" si="16"/>
        <v>73920</v>
      </c>
      <c r="J286" s="33" t="s">
        <v>192</v>
      </c>
      <c r="K286" s="1"/>
      <c r="L286" s="1"/>
      <c r="M286" s="1"/>
      <c r="N286" s="1"/>
      <c r="O286" s="1"/>
      <c r="P286" s="1"/>
    </row>
    <row r="287" spans="1:16" ht="22" customHeight="1">
      <c r="A287" s="1"/>
      <c r="B287" s="1"/>
      <c r="C287" s="1" t="s">
        <v>193</v>
      </c>
      <c r="D287" s="1" t="s">
        <v>194</v>
      </c>
      <c r="E287" s="23">
        <f>('Plan and Rates'!P7)*2</f>
        <v>68</v>
      </c>
      <c r="F287" s="22" t="s">
        <v>165</v>
      </c>
      <c r="G287" s="9">
        <v>850</v>
      </c>
      <c r="H287" s="28">
        <f>'Plan and Rates'!P20</f>
        <v>0.4</v>
      </c>
      <c r="I287" s="10">
        <f t="shared" si="16"/>
        <v>80920</v>
      </c>
      <c r="J287" s="33" t="s">
        <v>372</v>
      </c>
      <c r="K287" s="1"/>
      <c r="L287" s="1"/>
      <c r="M287" s="1"/>
      <c r="N287" s="1"/>
      <c r="O287" s="1"/>
      <c r="P287" s="1"/>
    </row>
    <row r="288" spans="1:16" ht="22" customHeight="1">
      <c r="A288" s="1"/>
      <c r="B288" s="1"/>
      <c r="C288" s="1" t="s">
        <v>196</v>
      </c>
      <c r="D288" s="1" t="s">
        <v>197</v>
      </c>
      <c r="E288" s="23">
        <f>(SUM('Plan and Rates'!P7,'Plan and Rates'!P8,'Plan and Rates'!P9))*2</f>
        <v>136</v>
      </c>
      <c r="F288" s="22" t="s">
        <v>165</v>
      </c>
      <c r="G288" s="9">
        <v>800</v>
      </c>
      <c r="H288" s="28">
        <f>'Plan and Rates'!P20</f>
        <v>0.4</v>
      </c>
      <c r="I288" s="10">
        <f t="shared" si="16"/>
        <v>152320</v>
      </c>
      <c r="J288" s="33" t="s">
        <v>374</v>
      </c>
      <c r="K288" s="1"/>
      <c r="L288" s="1"/>
      <c r="M288" s="1"/>
      <c r="N288" s="1"/>
      <c r="O288" s="1"/>
      <c r="P288" s="1"/>
    </row>
    <row r="289" spans="1:16" ht="22" customHeight="1">
      <c r="A289" s="1"/>
      <c r="B289" s="1"/>
      <c r="C289" s="1" t="s">
        <v>198</v>
      </c>
      <c r="D289" s="1" t="s">
        <v>199</v>
      </c>
      <c r="E289" s="23">
        <f>('Plan and Rates'!P7)*1</f>
        <v>34</v>
      </c>
      <c r="F289" s="22" t="s">
        <v>165</v>
      </c>
      <c r="G289" s="9">
        <v>850</v>
      </c>
      <c r="H289" s="28">
        <f>'Plan and Rates'!P20</f>
        <v>0.4</v>
      </c>
      <c r="I289" s="10">
        <f t="shared" si="16"/>
        <v>40460</v>
      </c>
      <c r="J289" s="33" t="s">
        <v>200</v>
      </c>
      <c r="K289" s="1"/>
      <c r="L289" s="1"/>
      <c r="M289" s="1"/>
      <c r="N289" s="1"/>
      <c r="O289" s="1"/>
      <c r="P289" s="1"/>
    </row>
    <row r="290" spans="1:16" ht="22" customHeight="1">
      <c r="A290" s="1"/>
      <c r="B290" s="1"/>
      <c r="C290" s="1" t="s">
        <v>201</v>
      </c>
      <c r="D290" s="1" t="s">
        <v>202</v>
      </c>
      <c r="E290" s="23">
        <f>('Plan and Rates'!P7+ROUNDUP('Plan and Rates'!P8*0.5,0))*1</f>
        <v>48</v>
      </c>
      <c r="F290" s="22" t="s">
        <v>165</v>
      </c>
      <c r="G290" s="9">
        <v>1700</v>
      </c>
      <c r="H290" s="28">
        <f>'Plan and Rates'!P20</f>
        <v>0.4</v>
      </c>
      <c r="I290" s="10">
        <f t="shared" si="16"/>
        <v>114240</v>
      </c>
      <c r="J290" s="33" t="s">
        <v>192</v>
      </c>
      <c r="K290" s="1"/>
      <c r="L290" s="1"/>
      <c r="M290" s="1"/>
      <c r="N290" s="1"/>
      <c r="O290" s="1"/>
      <c r="P290" s="1"/>
    </row>
    <row r="291" spans="1:16" ht="22" customHeight="1">
      <c r="A291" s="1"/>
      <c r="B291" s="1"/>
      <c r="C291" s="1" t="s">
        <v>203</v>
      </c>
      <c r="D291" s="1" t="s">
        <v>204</v>
      </c>
      <c r="E291" s="23">
        <f>('Plan and Rates'!P7)*2</f>
        <v>68</v>
      </c>
      <c r="F291" s="22" t="s">
        <v>165</v>
      </c>
      <c r="G291" s="9">
        <v>1100</v>
      </c>
      <c r="H291" s="28">
        <f>'Plan and Rates'!P20</f>
        <v>0.4</v>
      </c>
      <c r="I291" s="10">
        <f t="shared" si="16"/>
        <v>104720</v>
      </c>
      <c r="J291" s="33" t="s">
        <v>372</v>
      </c>
      <c r="K291" s="1"/>
      <c r="L291" s="1"/>
      <c r="M291" s="1"/>
      <c r="N291" s="1"/>
      <c r="O291" s="1"/>
      <c r="P291" s="1"/>
    </row>
    <row r="292" spans="1:16" ht="22" customHeight="1">
      <c r="A292" s="1"/>
      <c r="B292" s="1"/>
      <c r="C292" s="1" t="s">
        <v>205</v>
      </c>
      <c r="D292" s="1" t="s">
        <v>206</v>
      </c>
      <c r="E292" s="23">
        <f>('Plan and Rates'!P7)*4</f>
        <v>136</v>
      </c>
      <c r="F292" s="22" t="s">
        <v>165</v>
      </c>
      <c r="G292" s="9">
        <v>800</v>
      </c>
      <c r="H292" s="28">
        <f>'Plan and Rates'!P20</f>
        <v>0.4</v>
      </c>
      <c r="I292" s="10">
        <f t="shared" si="16"/>
        <v>152320</v>
      </c>
      <c r="J292" s="33" t="s">
        <v>380</v>
      </c>
      <c r="K292" s="1"/>
      <c r="L292" s="1"/>
      <c r="M292" s="1"/>
      <c r="N292" s="1"/>
      <c r="O292" s="1"/>
      <c r="P292" s="1"/>
    </row>
    <row r="293" spans="1:16" ht="22" customHeight="1">
      <c r="A293" s="1"/>
      <c r="B293" s="1"/>
      <c r="C293" s="1" t="s">
        <v>207</v>
      </c>
      <c r="D293" s="1" t="s">
        <v>208</v>
      </c>
      <c r="E293" s="23">
        <f>('Plan and Rates'!P7)*1</f>
        <v>34</v>
      </c>
      <c r="F293" s="22" t="s">
        <v>165</v>
      </c>
      <c r="G293" s="9">
        <v>950</v>
      </c>
      <c r="H293" s="28">
        <f>'Plan and Rates'!P20</f>
        <v>0.4</v>
      </c>
      <c r="I293" s="10">
        <f t="shared" si="16"/>
        <v>45220</v>
      </c>
      <c r="J293" s="33" t="s">
        <v>200</v>
      </c>
      <c r="K293" s="1"/>
      <c r="L293" s="1"/>
      <c r="M293" s="1"/>
      <c r="N293" s="1"/>
      <c r="O293" s="1"/>
      <c r="P293" s="1"/>
    </row>
    <row r="294" spans="1:16" ht="22" customHeight="1">
      <c r="A294" s="1"/>
      <c r="B294" s="1"/>
      <c r="C294" s="1" t="s">
        <v>209</v>
      </c>
      <c r="D294" s="1" t="s">
        <v>210</v>
      </c>
      <c r="E294" s="23">
        <f>('Plan and Rates'!P7)*8</f>
        <v>272</v>
      </c>
      <c r="F294" s="22" t="s">
        <v>165</v>
      </c>
      <c r="G294" s="9">
        <v>700</v>
      </c>
      <c r="H294" s="28">
        <f>'Plan and Rates'!P20</f>
        <v>0.4</v>
      </c>
      <c r="I294" s="10">
        <f t="shared" si="16"/>
        <v>266560</v>
      </c>
      <c r="J294" s="33" t="s">
        <v>381</v>
      </c>
      <c r="K294" s="1"/>
      <c r="L294" s="1"/>
      <c r="M294" s="1"/>
      <c r="N294" s="1"/>
      <c r="O294" s="1"/>
      <c r="P294" s="1"/>
    </row>
    <row r="295" spans="1:16" ht="22" customHeight="1">
      <c r="A295" s="1"/>
      <c r="B295" s="1"/>
      <c r="C295" s="1" t="s">
        <v>211</v>
      </c>
      <c r="D295" s="1" t="s">
        <v>212</v>
      </c>
      <c r="E295" s="23">
        <f>('Plan and Rates'!P7)*1</f>
        <v>34</v>
      </c>
      <c r="F295" s="22" t="s">
        <v>165</v>
      </c>
      <c r="G295" s="9">
        <v>1050</v>
      </c>
      <c r="H295" s="28">
        <f>'Plan and Rates'!P20</f>
        <v>0.4</v>
      </c>
      <c r="I295" s="10">
        <f t="shared" si="16"/>
        <v>49980</v>
      </c>
      <c r="J295" s="33" t="s">
        <v>200</v>
      </c>
      <c r="K295" s="1"/>
      <c r="L295" s="1"/>
      <c r="M295" s="1"/>
      <c r="N295" s="1"/>
      <c r="O295" s="1"/>
      <c r="P295" s="1"/>
    </row>
    <row r="296" spans="1:16" ht="22" customHeight="1">
      <c r="A296" s="1"/>
      <c r="B296" s="1"/>
      <c r="C296" s="1" t="s">
        <v>213</v>
      </c>
      <c r="D296" s="1" t="s">
        <v>214</v>
      </c>
      <c r="E296" s="23">
        <f>('Plan and Rates'!P7)*2</f>
        <v>68</v>
      </c>
      <c r="F296" s="22" t="s">
        <v>165</v>
      </c>
      <c r="G296" s="9">
        <v>700</v>
      </c>
      <c r="H296" s="28">
        <f>'Plan and Rates'!P20</f>
        <v>0.4</v>
      </c>
      <c r="I296" s="10">
        <f t="shared" si="16"/>
        <v>66640</v>
      </c>
      <c r="J296" s="33" t="s">
        <v>372</v>
      </c>
      <c r="K296" s="1"/>
      <c r="L296" s="1"/>
      <c r="M296" s="1"/>
      <c r="N296" s="1"/>
      <c r="O296" s="1"/>
      <c r="P296" s="1"/>
    </row>
    <row r="297" spans="1:16" ht="22" customHeight="1">
      <c r="A297" s="1"/>
      <c r="B297" s="1"/>
      <c r="C297" s="1" t="s">
        <v>215</v>
      </c>
      <c r="D297" s="1" t="s">
        <v>216</v>
      </c>
      <c r="E297" s="23">
        <f>(SUM('Plan and Rates'!P7,'Plan and Rates'!P8,'Plan and Rates'!P9))*1</f>
        <v>68</v>
      </c>
      <c r="F297" s="22" t="s">
        <v>165</v>
      </c>
      <c r="G297" s="9">
        <v>1200</v>
      </c>
      <c r="H297" s="28">
        <f>'Plan and Rates'!P20</f>
        <v>0.4</v>
      </c>
      <c r="I297" s="10">
        <f t="shared" si="16"/>
        <v>114240</v>
      </c>
      <c r="J297" s="33" t="s">
        <v>189</v>
      </c>
      <c r="K297" s="1"/>
      <c r="L297" s="1"/>
      <c r="M297" s="1"/>
      <c r="N297" s="1"/>
      <c r="O297" s="1"/>
      <c r="P297" s="1"/>
    </row>
    <row r="298" spans="1:16" ht="22" customHeight="1">
      <c r="A298" s="1"/>
      <c r="B298" s="1"/>
      <c r="C298" s="1" t="s">
        <v>217</v>
      </c>
      <c r="D298" s="1" t="s">
        <v>218</v>
      </c>
      <c r="E298" s="23">
        <f>(SUM('Plan and Rates'!P7,'Plan and Rates'!P8,'Plan and Rates'!P9))*7</f>
        <v>476</v>
      </c>
      <c r="F298" s="22" t="s">
        <v>165</v>
      </c>
      <c r="G298" s="9">
        <v>750</v>
      </c>
      <c r="H298" s="28">
        <f>'Plan and Rates'!P20</f>
        <v>0.4</v>
      </c>
      <c r="I298" s="10">
        <f t="shared" si="16"/>
        <v>499800</v>
      </c>
      <c r="J298" s="33" t="s">
        <v>382</v>
      </c>
      <c r="K298" s="1"/>
      <c r="L298" s="1"/>
      <c r="M298" s="1"/>
      <c r="N298" s="1"/>
      <c r="O298" s="1"/>
      <c r="P298" s="1"/>
    </row>
    <row r="299" spans="1:16" ht="22" customHeight="1">
      <c r="A299" s="1"/>
      <c r="B299" s="1"/>
      <c r="C299" s="1" t="s">
        <v>219</v>
      </c>
      <c r="D299" s="1" t="s">
        <v>220</v>
      </c>
      <c r="E299" s="23">
        <f>(SUM('Plan and Rates'!P7,'Plan and Rates'!P8,'Plan and Rates'!P9))*5</f>
        <v>340</v>
      </c>
      <c r="F299" s="22" t="s">
        <v>165</v>
      </c>
      <c r="G299" s="9">
        <v>800</v>
      </c>
      <c r="H299" s="28">
        <f>'Plan and Rates'!P20</f>
        <v>0.4</v>
      </c>
      <c r="I299" s="10">
        <f t="shared" si="16"/>
        <v>380800</v>
      </c>
      <c r="J299" s="33" t="s">
        <v>383</v>
      </c>
      <c r="K299" s="1"/>
      <c r="L299" s="1"/>
      <c r="M299" s="1"/>
      <c r="N299" s="1"/>
      <c r="O299" s="1"/>
      <c r="P299" s="1"/>
    </row>
    <row r="300" spans="1:16" ht="22" customHeight="1">
      <c r="A300" s="1"/>
      <c r="B300" s="1"/>
      <c r="C300" s="1" t="s">
        <v>221</v>
      </c>
      <c r="D300" s="1" t="s">
        <v>222</v>
      </c>
      <c r="E300" s="23">
        <f>('Plan and Rates'!P7+ROUNDUP('Plan and Rates'!P8*0.5,0))*5</f>
        <v>240</v>
      </c>
      <c r="F300" s="22" t="s">
        <v>165</v>
      </c>
      <c r="G300" s="9">
        <v>900</v>
      </c>
      <c r="H300" s="28">
        <f>'Plan and Rates'!P20</f>
        <v>0.4</v>
      </c>
      <c r="I300" s="10">
        <f t="shared" si="16"/>
        <v>302400</v>
      </c>
      <c r="J300" s="33" t="s">
        <v>384</v>
      </c>
      <c r="K300" s="1"/>
      <c r="L300" s="1"/>
      <c r="M300" s="1"/>
      <c r="N300" s="1"/>
      <c r="O300" s="1"/>
      <c r="P300" s="1"/>
    </row>
    <row r="301" spans="1:16" ht="22" customHeight="1">
      <c r="A301" s="1"/>
      <c r="B301" s="1"/>
      <c r="C301" s="1" t="s">
        <v>223</v>
      </c>
      <c r="D301" s="1" t="s">
        <v>224</v>
      </c>
      <c r="E301" s="23">
        <f>(SUM('Plan and Rates'!P7,'Plan and Rates'!P8,'Plan and Rates'!P9))*3</f>
        <v>204</v>
      </c>
      <c r="F301" s="22" t="s">
        <v>165</v>
      </c>
      <c r="G301" s="9">
        <v>850</v>
      </c>
      <c r="H301" s="28">
        <f>'Plan and Rates'!P20</f>
        <v>0.4</v>
      </c>
      <c r="I301" s="10">
        <f t="shared" si="16"/>
        <v>242760</v>
      </c>
      <c r="J301" s="33" t="s">
        <v>378</v>
      </c>
      <c r="K301" s="1"/>
      <c r="L301" s="1"/>
      <c r="M301" s="1"/>
      <c r="N301" s="1"/>
      <c r="O301" s="1"/>
      <c r="P301" s="1"/>
    </row>
    <row r="302" spans="1:16" ht="22" customHeight="1">
      <c r="A302" s="1"/>
      <c r="B302" s="1"/>
      <c r="C302" s="1" t="s">
        <v>225</v>
      </c>
      <c r="D302" s="1" t="s">
        <v>226</v>
      </c>
      <c r="E302" s="23">
        <f>('Plan and Rates'!P7)*5</f>
        <v>170</v>
      </c>
      <c r="F302" s="22" t="s">
        <v>165</v>
      </c>
      <c r="G302" s="9">
        <v>700</v>
      </c>
      <c r="H302" s="28">
        <f>'Plan and Rates'!P20</f>
        <v>0.4</v>
      </c>
      <c r="I302" s="10">
        <f t="shared" si="16"/>
        <v>166600</v>
      </c>
      <c r="J302" s="33" t="s">
        <v>376</v>
      </c>
      <c r="K302" s="1"/>
      <c r="L302" s="1"/>
      <c r="M302" s="1"/>
      <c r="N302" s="1"/>
      <c r="O302" s="1"/>
      <c r="P302" s="1"/>
    </row>
    <row r="303" spans="1:16" ht="22" customHeight="1">
      <c r="A303" s="1"/>
      <c r="B303" s="1"/>
      <c r="C303" s="1" t="s">
        <v>227</v>
      </c>
      <c r="D303" s="1" t="s">
        <v>228</v>
      </c>
      <c r="E303" s="23">
        <f>('Plan and Rates'!P7+ROUNDUP('Plan and Rates'!P8*0.5,0))*6</f>
        <v>288</v>
      </c>
      <c r="F303" s="22" t="s">
        <v>165</v>
      </c>
      <c r="G303" s="9">
        <v>400</v>
      </c>
      <c r="H303" s="28">
        <f>'Plan and Rates'!P20</f>
        <v>0.4</v>
      </c>
      <c r="I303" s="10">
        <f t="shared" si="16"/>
        <v>161280</v>
      </c>
      <c r="J303" s="33" t="s">
        <v>385</v>
      </c>
      <c r="K303" s="1"/>
      <c r="L303" s="1"/>
      <c r="M303" s="1"/>
      <c r="N303" s="1"/>
      <c r="O303" s="1"/>
      <c r="P303" s="1"/>
    </row>
    <row r="304" spans="1:16" ht="22" customHeight="1">
      <c r="A304" s="1"/>
      <c r="B304" s="1"/>
      <c r="C304" s="1" t="s">
        <v>230</v>
      </c>
      <c r="D304" s="1" t="s">
        <v>231</v>
      </c>
      <c r="E304" s="23">
        <f>'Plan and Rates'!P7</f>
        <v>34</v>
      </c>
      <c r="F304" s="22" t="s">
        <v>232</v>
      </c>
      <c r="G304" s="9">
        <v>850</v>
      </c>
      <c r="H304" s="28">
        <f>'Plan and Rates'!P20</f>
        <v>0.4</v>
      </c>
      <c r="I304" s="10">
        <f t="shared" si="16"/>
        <v>40460</v>
      </c>
      <c r="J304" s="33" t="s">
        <v>233</v>
      </c>
      <c r="K304" s="1"/>
      <c r="L304" s="1"/>
      <c r="M304" s="1"/>
      <c r="N304" s="1"/>
      <c r="O304" s="1"/>
      <c r="P304" s="1"/>
    </row>
    <row r="305" spans="1:16" ht="22" customHeight="1">
      <c r="A305" s="1"/>
      <c r="B305" s="1"/>
      <c r="C305" s="1" t="s">
        <v>234</v>
      </c>
      <c r="D305" s="1" t="s">
        <v>235</v>
      </c>
      <c r="E305" s="23">
        <f>'Plan and Rates'!P14</f>
        <v>22</v>
      </c>
      <c r="F305" s="22" t="s">
        <v>232</v>
      </c>
      <c r="G305" s="9">
        <v>1400</v>
      </c>
      <c r="H305" s="28">
        <f>'Plan and Rates'!P20</f>
        <v>0.4</v>
      </c>
      <c r="I305" s="10">
        <f t="shared" si="16"/>
        <v>43120</v>
      </c>
      <c r="J305" s="33" t="s">
        <v>236</v>
      </c>
      <c r="K305" s="1"/>
      <c r="L305" s="1"/>
      <c r="M305" s="1"/>
      <c r="N305" s="1"/>
      <c r="O305" s="1"/>
      <c r="P305" s="1"/>
    </row>
    <row r="306" spans="1:16" ht="22" customHeight="1">
      <c r="A306" s="1"/>
      <c r="B306" s="1"/>
      <c r="C306" s="1" t="s">
        <v>237</v>
      </c>
      <c r="D306" s="1" t="s">
        <v>238</v>
      </c>
      <c r="E306" s="23">
        <f>'Plan and Rates'!P14</f>
        <v>22</v>
      </c>
      <c r="F306" s="22" t="s">
        <v>232</v>
      </c>
      <c r="G306" s="9">
        <v>1800</v>
      </c>
      <c r="H306" s="28">
        <f>'Plan and Rates'!P20</f>
        <v>0.4</v>
      </c>
      <c r="I306" s="10">
        <f t="shared" si="16"/>
        <v>55440</v>
      </c>
      <c r="J306" s="33" t="s">
        <v>239</v>
      </c>
      <c r="K306" s="1"/>
      <c r="L306" s="1"/>
      <c r="M306" s="1"/>
      <c r="N306" s="1"/>
      <c r="O306" s="1"/>
      <c r="P306" s="1"/>
    </row>
    <row r="307" spans="1:16" ht="22" customHeight="1">
      <c r="A307" s="1"/>
      <c r="B307" s="1"/>
      <c r="C307" s="1" t="s">
        <v>240</v>
      </c>
      <c r="D307" s="1" t="s">
        <v>241</v>
      </c>
      <c r="E307" s="23">
        <f>'Plan and Rates'!P15</f>
        <v>12</v>
      </c>
      <c r="F307" s="22" t="s">
        <v>232</v>
      </c>
      <c r="G307" s="9">
        <v>950</v>
      </c>
      <c r="H307" s="28">
        <f>'Plan and Rates'!P20</f>
        <v>0.4</v>
      </c>
      <c r="I307" s="10">
        <f t="shared" si="16"/>
        <v>15960</v>
      </c>
      <c r="J307" s="33" t="s">
        <v>242</v>
      </c>
      <c r="K307" s="1"/>
      <c r="L307" s="1"/>
      <c r="M307" s="1"/>
      <c r="N307" s="1"/>
      <c r="O307" s="1"/>
      <c r="P307" s="1"/>
    </row>
    <row r="308" spans="1:16" ht="22" customHeight="1">
      <c r="A308" s="1"/>
      <c r="B308" s="1"/>
      <c r="C308" s="1" t="s">
        <v>243</v>
      </c>
      <c r="D308" s="1" t="s">
        <v>244</v>
      </c>
      <c r="E308" s="21">
        <v>7</v>
      </c>
      <c r="F308" s="22" t="s">
        <v>232</v>
      </c>
      <c r="G308" s="9">
        <v>1800</v>
      </c>
      <c r="H308" s="28">
        <f>'Plan and Rates'!P20</f>
        <v>0.4</v>
      </c>
      <c r="I308" s="10">
        <f t="shared" si="16"/>
        <v>17640</v>
      </c>
      <c r="J308" s="33" t="s">
        <v>391</v>
      </c>
      <c r="K308" s="1"/>
      <c r="L308" s="1"/>
      <c r="M308" s="1"/>
      <c r="N308" s="1"/>
      <c r="O308" s="1"/>
      <c r="P308" s="1"/>
    </row>
    <row r="309" spans="1:16" ht="22" customHeight="1">
      <c r="A309" s="1"/>
      <c r="B309" s="1"/>
      <c r="C309" s="1" t="s">
        <v>246</v>
      </c>
      <c r="D309" s="1" t="s">
        <v>247</v>
      </c>
      <c r="E309" s="21">
        <v>0</v>
      </c>
      <c r="F309" s="22" t="s">
        <v>248</v>
      </c>
      <c r="G309" s="9">
        <v>3500</v>
      </c>
      <c r="H309" s="11">
        <v>0</v>
      </c>
      <c r="I309" s="10">
        <f t="shared" si="16"/>
        <v>0</v>
      </c>
      <c r="J309" s="33" t="s">
        <v>249</v>
      </c>
      <c r="K309" s="1"/>
      <c r="L309" s="1"/>
      <c r="M309" s="1"/>
      <c r="N309" s="1"/>
      <c r="O309" s="1"/>
      <c r="P309" s="1"/>
    </row>
    <row r="310" spans="1:16" ht="22" customHeight="1">
      <c r="A310" s="1"/>
      <c r="B310" s="1"/>
      <c r="C310" s="1" t="s">
        <v>250</v>
      </c>
      <c r="D310" s="1" t="s">
        <v>251</v>
      </c>
      <c r="E310" s="21">
        <v>2</v>
      </c>
      <c r="F310" s="22" t="s">
        <v>232</v>
      </c>
      <c r="G310" s="9">
        <v>1800</v>
      </c>
      <c r="H310" s="28">
        <f>'Plan and Rates'!P20</f>
        <v>0.4</v>
      </c>
      <c r="I310" s="10">
        <f t="shared" si="16"/>
        <v>5040</v>
      </c>
      <c r="J310" s="33" t="s">
        <v>252</v>
      </c>
      <c r="K310" s="1"/>
      <c r="L310" s="1"/>
      <c r="M310" s="1"/>
      <c r="N310" s="1"/>
      <c r="O310" s="1"/>
      <c r="P310" s="1"/>
    </row>
    <row r="311" spans="1:16" ht="22" customHeight="1">
      <c r="A311" s="1"/>
      <c r="B311" s="1"/>
      <c r="C311" s="1" t="s">
        <v>253</v>
      </c>
      <c r="D311" s="1" t="s">
        <v>254</v>
      </c>
      <c r="E311" s="21">
        <v>0</v>
      </c>
      <c r="F311" s="22" t="s">
        <v>255</v>
      </c>
      <c r="G311" s="9">
        <v>8000</v>
      </c>
      <c r="H311" s="28">
        <f>'Plan and Rates'!P20</f>
        <v>0.4</v>
      </c>
      <c r="I311" s="10">
        <f t="shared" si="16"/>
        <v>0</v>
      </c>
      <c r="J311" s="33" t="s">
        <v>256</v>
      </c>
      <c r="K311" s="1"/>
      <c r="L311" s="1"/>
      <c r="M311" s="1"/>
      <c r="N311" s="1"/>
      <c r="O311" s="1"/>
      <c r="P311" s="1"/>
    </row>
    <row r="312" spans="1:16" ht="25" customHeight="1">
      <c r="A312" s="1"/>
      <c r="B312" s="1"/>
      <c r="C312" s="4" t="s">
        <v>257</v>
      </c>
      <c r="D312" s="4"/>
      <c r="E312" s="20"/>
      <c r="F312" s="20"/>
      <c r="G312" s="25"/>
      <c r="H312" s="27"/>
      <c r="I312" s="25"/>
      <c r="J312" s="31"/>
      <c r="K312" s="1"/>
      <c r="L312" s="1"/>
      <c r="M312" s="1"/>
      <c r="N312" s="1"/>
      <c r="O312" s="1"/>
      <c r="P312" s="1"/>
    </row>
    <row r="313" spans="1:16" ht="22" customHeight="1">
      <c r="A313" s="1"/>
      <c r="B313" s="1"/>
      <c r="C313" s="1" t="s">
        <v>258</v>
      </c>
      <c r="D313" s="1" t="s">
        <v>259</v>
      </c>
      <c r="E313" s="23">
        <f>'Plan and Rates'!P7</f>
        <v>34</v>
      </c>
      <c r="F313" s="22" t="s">
        <v>232</v>
      </c>
      <c r="G313" s="9">
        <v>3500</v>
      </c>
      <c r="H313" s="28">
        <f>'Plan and Rates'!P21</f>
        <v>7.0000000000000007E-2</v>
      </c>
      <c r="I313" s="10">
        <f t="shared" ref="I313:I323" si="17">ROUND(E313*G313*(1+H313),0)</f>
        <v>127330</v>
      </c>
      <c r="J313" s="33" t="s">
        <v>260</v>
      </c>
      <c r="K313" s="1"/>
      <c r="L313" s="1"/>
      <c r="M313" s="1"/>
      <c r="N313" s="1"/>
      <c r="O313" s="1"/>
      <c r="P313" s="1"/>
    </row>
    <row r="314" spans="1:16" ht="22" customHeight="1">
      <c r="A314" s="1"/>
      <c r="B314" s="1"/>
      <c r="C314" s="1" t="s">
        <v>261</v>
      </c>
      <c r="D314" s="1" t="s">
        <v>262</v>
      </c>
      <c r="E314" s="23">
        <f>'Plan and Rates'!P7</f>
        <v>34</v>
      </c>
      <c r="F314" s="22" t="s">
        <v>232</v>
      </c>
      <c r="G314" s="9">
        <v>3200</v>
      </c>
      <c r="H314" s="28">
        <f>'Plan and Rates'!P21</f>
        <v>7.0000000000000007E-2</v>
      </c>
      <c r="I314" s="10">
        <f t="shared" si="17"/>
        <v>116416</v>
      </c>
      <c r="J314" s="33" t="s">
        <v>263</v>
      </c>
      <c r="K314" s="1"/>
      <c r="L314" s="1"/>
      <c r="M314" s="1"/>
      <c r="N314" s="1"/>
      <c r="O314" s="1"/>
      <c r="P314" s="1"/>
    </row>
    <row r="315" spans="1:16" ht="22" customHeight="1">
      <c r="A315" s="1"/>
      <c r="B315" s="1"/>
      <c r="C315" s="1" t="s">
        <v>264</v>
      </c>
      <c r="D315" s="1" t="s">
        <v>265</v>
      </c>
      <c r="E315" s="23">
        <f>'Plan and Rates'!P7</f>
        <v>34</v>
      </c>
      <c r="F315" s="22" t="s">
        <v>232</v>
      </c>
      <c r="G315" s="9">
        <v>900</v>
      </c>
      <c r="H315" s="28">
        <f>'Plan and Rates'!P21</f>
        <v>7.0000000000000007E-2</v>
      </c>
      <c r="I315" s="10">
        <f t="shared" si="17"/>
        <v>32742</v>
      </c>
      <c r="J315" s="33" t="s">
        <v>266</v>
      </c>
      <c r="K315" s="1"/>
      <c r="L315" s="1"/>
      <c r="M315" s="1"/>
      <c r="N315" s="1"/>
      <c r="O315" s="1"/>
      <c r="P315" s="1"/>
    </row>
    <row r="316" spans="1:16" ht="22" customHeight="1">
      <c r="A316" s="1"/>
      <c r="B316" s="1"/>
      <c r="C316" s="1" t="s">
        <v>267</v>
      </c>
      <c r="D316" s="1" t="s">
        <v>268</v>
      </c>
      <c r="E316" s="21">
        <v>1</v>
      </c>
      <c r="F316" s="22" t="s">
        <v>148</v>
      </c>
      <c r="G316" s="9">
        <v>12000</v>
      </c>
      <c r="H316" s="28">
        <f>'Plan and Rates'!P21</f>
        <v>7.0000000000000007E-2</v>
      </c>
      <c r="I316" s="10">
        <f t="shared" si="17"/>
        <v>12840</v>
      </c>
      <c r="J316" s="33" t="s">
        <v>269</v>
      </c>
      <c r="K316" s="1"/>
      <c r="L316" s="1"/>
      <c r="M316" s="1"/>
      <c r="N316" s="1"/>
      <c r="O316" s="1"/>
      <c r="P316" s="1"/>
    </row>
    <row r="317" spans="1:16" ht="22" customHeight="1">
      <c r="A317" s="1"/>
      <c r="B317" s="1"/>
      <c r="C317" s="1" t="s">
        <v>270</v>
      </c>
      <c r="D317" s="1" t="s">
        <v>271</v>
      </c>
      <c r="E317" s="23">
        <f>'Plan and Rates'!P27</f>
        <v>68</v>
      </c>
      <c r="F317" s="22" t="s">
        <v>272</v>
      </c>
      <c r="G317" s="9">
        <v>2800</v>
      </c>
      <c r="H317" s="28">
        <f>'Plan and Rates'!P21</f>
        <v>7.0000000000000007E-2</v>
      </c>
      <c r="I317" s="10">
        <f t="shared" si="17"/>
        <v>203728</v>
      </c>
      <c r="J317" s="33" t="s">
        <v>273</v>
      </c>
      <c r="K317" s="1"/>
      <c r="L317" s="1"/>
      <c r="M317" s="1"/>
      <c r="N317" s="1"/>
      <c r="O317" s="1"/>
      <c r="P317" s="1"/>
    </row>
    <row r="318" spans="1:16" ht="22" customHeight="1">
      <c r="A318" s="1"/>
      <c r="B318" s="1"/>
      <c r="C318" s="1" t="s">
        <v>274</v>
      </c>
      <c r="D318" s="1" t="s">
        <v>275</v>
      </c>
      <c r="E318" s="21">
        <v>1</v>
      </c>
      <c r="F318" s="22" t="s">
        <v>148</v>
      </c>
      <c r="G318" s="9">
        <v>150000</v>
      </c>
      <c r="H318" s="11">
        <v>0</v>
      </c>
      <c r="I318" s="10">
        <f t="shared" si="17"/>
        <v>150000</v>
      </c>
      <c r="J318" s="33" t="s">
        <v>392</v>
      </c>
      <c r="K318" s="1"/>
      <c r="L318" s="1"/>
      <c r="M318" s="1"/>
      <c r="N318" s="1"/>
      <c r="O318" s="1"/>
      <c r="P318" s="1"/>
    </row>
    <row r="319" spans="1:16" ht="32" customHeight="1">
      <c r="A319" s="1"/>
      <c r="B319" s="1"/>
      <c r="C319" s="1" t="s">
        <v>277</v>
      </c>
      <c r="D319" s="1" t="s">
        <v>278</v>
      </c>
      <c r="E319" s="21">
        <v>1</v>
      </c>
      <c r="F319" s="22" t="s">
        <v>148</v>
      </c>
      <c r="G319" s="26">
        <f>'Plan and Rates'!H45*'Plan and Rates'!H49</f>
        <v>213500</v>
      </c>
      <c r="H319" s="11">
        <v>0</v>
      </c>
      <c r="I319" s="10">
        <f t="shared" si="17"/>
        <v>213500</v>
      </c>
      <c r="J319" s="33" t="s">
        <v>279</v>
      </c>
      <c r="K319" s="1"/>
      <c r="L319" s="1"/>
      <c r="M319" s="1"/>
      <c r="N319" s="1"/>
      <c r="O319" s="1"/>
      <c r="P319" s="1"/>
    </row>
    <row r="320" spans="1:16" ht="32" customHeight="1">
      <c r="A320" s="1"/>
      <c r="B320" s="1"/>
      <c r="C320" s="1" t="s">
        <v>280</v>
      </c>
      <c r="D320" s="1" t="s">
        <v>281</v>
      </c>
      <c r="E320" s="21">
        <v>1</v>
      </c>
      <c r="F320" s="22" t="s">
        <v>148</v>
      </c>
      <c r="G320" s="9">
        <v>300000</v>
      </c>
      <c r="H320" s="28">
        <f>'Plan and Rates'!P21</f>
        <v>7.0000000000000007E-2</v>
      </c>
      <c r="I320" s="10">
        <f t="shared" si="17"/>
        <v>321000</v>
      </c>
      <c r="J320" s="33" t="s">
        <v>282</v>
      </c>
      <c r="K320" s="1"/>
      <c r="L320" s="1"/>
      <c r="M320" s="1"/>
      <c r="N320" s="1"/>
      <c r="O320" s="1"/>
      <c r="P320" s="1"/>
    </row>
    <row r="321" spans="1:16" ht="22" customHeight="1">
      <c r="A321" s="1"/>
      <c r="B321" s="1"/>
      <c r="C321" s="1" t="s">
        <v>283</v>
      </c>
      <c r="D321" s="1" t="s">
        <v>284</v>
      </c>
      <c r="E321" s="21">
        <v>1</v>
      </c>
      <c r="F321" s="22" t="s">
        <v>148</v>
      </c>
      <c r="G321" s="26">
        <f>SUMIFS(Props!O7:O59,Props!C7:C59,3)</f>
        <v>139400</v>
      </c>
      <c r="H321" s="28">
        <f>'Plan and Rates'!P21</f>
        <v>7.0000000000000007E-2</v>
      </c>
      <c r="I321" s="10">
        <f t="shared" si="17"/>
        <v>149158</v>
      </c>
      <c r="J321" s="33" t="s">
        <v>285</v>
      </c>
      <c r="K321" s="1"/>
      <c r="L321" s="1"/>
      <c r="M321" s="1"/>
      <c r="N321" s="1"/>
      <c r="O321" s="1"/>
      <c r="P321" s="1"/>
    </row>
    <row r="322" spans="1:16" ht="32" customHeight="1">
      <c r="A322" s="1"/>
      <c r="B322" s="1"/>
      <c r="C322" s="1" t="s">
        <v>286</v>
      </c>
      <c r="D322" s="1" t="s">
        <v>287</v>
      </c>
      <c r="E322" s="23">
        <f>'Plan and Rates'!P34</f>
        <v>580</v>
      </c>
      <c r="F322" s="22" t="s">
        <v>288</v>
      </c>
      <c r="G322" s="9">
        <v>420</v>
      </c>
      <c r="H322" s="28">
        <f>'Plan and Rates'!P21</f>
        <v>7.0000000000000007E-2</v>
      </c>
      <c r="I322" s="10">
        <f t="shared" si="17"/>
        <v>260652</v>
      </c>
      <c r="J322" s="33" t="s">
        <v>289</v>
      </c>
      <c r="K322" s="1"/>
      <c r="L322" s="1"/>
      <c r="M322" s="1"/>
      <c r="N322" s="1"/>
      <c r="O322" s="1"/>
      <c r="P322" s="1"/>
    </row>
    <row r="323" spans="1:16" ht="22" customHeight="1">
      <c r="A323" s="1"/>
      <c r="B323" s="1"/>
      <c r="C323" s="1" t="s">
        <v>290</v>
      </c>
      <c r="D323" s="1" t="s">
        <v>291</v>
      </c>
      <c r="E323" s="21">
        <v>1</v>
      </c>
      <c r="F323" s="22" t="s">
        <v>148</v>
      </c>
      <c r="G323" s="9">
        <v>30000</v>
      </c>
      <c r="H323" s="28">
        <f>'Plan and Rates'!P21</f>
        <v>7.0000000000000007E-2</v>
      </c>
      <c r="I323" s="10">
        <f t="shared" si="17"/>
        <v>32100</v>
      </c>
      <c r="J323" s="33" t="s">
        <v>292</v>
      </c>
      <c r="K323" s="1"/>
      <c r="L323" s="1"/>
      <c r="M323" s="1"/>
      <c r="N323" s="1"/>
      <c r="O323" s="1"/>
      <c r="P323" s="1"/>
    </row>
    <row r="324" spans="1:16" ht="25" customHeight="1">
      <c r="A324" s="1"/>
      <c r="B324" s="1"/>
      <c r="C324" s="4" t="s">
        <v>293</v>
      </c>
      <c r="D324" s="4"/>
      <c r="E324" s="20"/>
      <c r="F324" s="20"/>
      <c r="G324" s="25"/>
      <c r="H324" s="27"/>
      <c r="I324" s="25"/>
      <c r="J324" s="31"/>
      <c r="K324" s="1"/>
      <c r="L324" s="1"/>
      <c r="M324" s="1"/>
      <c r="N324" s="1"/>
      <c r="O324" s="1"/>
      <c r="P324" s="1"/>
    </row>
    <row r="325" spans="1:16" ht="22" customHeight="1">
      <c r="A325" s="1"/>
      <c r="B325" s="1"/>
      <c r="C325" s="1" t="s">
        <v>294</v>
      </c>
      <c r="D325" s="1" t="s">
        <v>295</v>
      </c>
      <c r="E325" s="23">
        <f>'Plan and Rates'!P28</f>
        <v>140</v>
      </c>
      <c r="F325" s="22" t="s">
        <v>296</v>
      </c>
      <c r="G325" s="9">
        <v>1800</v>
      </c>
      <c r="H325" s="28">
        <f>'Plan and Rates'!P21</f>
        <v>7.0000000000000007E-2</v>
      </c>
      <c r="I325" s="10">
        <f t="shared" ref="I325:I333" si="18">ROUND(E325*G325*(1+H325),0)</f>
        <v>269640</v>
      </c>
      <c r="J325" s="33" t="s">
        <v>297</v>
      </c>
      <c r="K325" s="1"/>
      <c r="L325" s="1"/>
      <c r="M325" s="1"/>
      <c r="N325" s="1"/>
      <c r="O325" s="1"/>
      <c r="P325" s="1"/>
    </row>
    <row r="326" spans="1:16" ht="22" customHeight="1">
      <c r="A326" s="1"/>
      <c r="B326" s="1"/>
      <c r="C326" s="1" t="s">
        <v>298</v>
      </c>
      <c r="D326" s="1" t="s">
        <v>299</v>
      </c>
      <c r="E326" s="23">
        <f>'Plan and Rates'!P7</f>
        <v>34</v>
      </c>
      <c r="F326" s="22" t="s">
        <v>232</v>
      </c>
      <c r="G326" s="9">
        <v>2200</v>
      </c>
      <c r="H326" s="28">
        <f>'Plan and Rates'!P21</f>
        <v>7.0000000000000007E-2</v>
      </c>
      <c r="I326" s="10">
        <f t="shared" si="18"/>
        <v>80036</v>
      </c>
      <c r="J326" s="33" t="s">
        <v>300</v>
      </c>
      <c r="K326" s="1"/>
      <c r="L326" s="1"/>
      <c r="M326" s="1"/>
      <c r="N326" s="1"/>
      <c r="O326" s="1"/>
      <c r="P326" s="1"/>
    </row>
    <row r="327" spans="1:16" ht="22" customHeight="1">
      <c r="A327" s="1"/>
      <c r="B327" s="1"/>
      <c r="C327" s="1" t="s">
        <v>301</v>
      </c>
      <c r="D327" s="1" t="s">
        <v>302</v>
      </c>
      <c r="E327" s="23">
        <f>'Plan and Rates'!P29</f>
        <v>500</v>
      </c>
      <c r="F327" s="22" t="s">
        <v>303</v>
      </c>
      <c r="G327" s="9">
        <v>260</v>
      </c>
      <c r="H327" s="28">
        <f>'Plan and Rates'!P21</f>
        <v>7.0000000000000007E-2</v>
      </c>
      <c r="I327" s="10">
        <f t="shared" si="18"/>
        <v>139100</v>
      </c>
      <c r="J327" s="33" t="s">
        <v>304</v>
      </c>
      <c r="K327" s="1"/>
      <c r="L327" s="1"/>
      <c r="M327" s="1"/>
      <c r="N327" s="1"/>
      <c r="O327" s="1"/>
      <c r="P327" s="1"/>
    </row>
    <row r="328" spans="1:16" ht="22" customHeight="1">
      <c r="A328" s="1"/>
      <c r="B328" s="1"/>
      <c r="C328" s="1" t="s">
        <v>305</v>
      </c>
      <c r="D328" s="1" t="s">
        <v>306</v>
      </c>
      <c r="E328" s="21">
        <v>1</v>
      </c>
      <c r="F328" s="22" t="s">
        <v>148</v>
      </c>
      <c r="G328" s="9">
        <v>35000</v>
      </c>
      <c r="H328" s="11">
        <v>0</v>
      </c>
      <c r="I328" s="10">
        <f t="shared" si="18"/>
        <v>35000</v>
      </c>
      <c r="J328" s="33" t="s">
        <v>307</v>
      </c>
      <c r="K328" s="1"/>
      <c r="L328" s="1"/>
      <c r="M328" s="1"/>
      <c r="N328" s="1"/>
      <c r="O328" s="1"/>
      <c r="P328" s="1"/>
    </row>
    <row r="329" spans="1:16" ht="22" customHeight="1">
      <c r="A329" s="1"/>
      <c r="B329" s="1"/>
      <c r="C329" s="1" t="s">
        <v>308</v>
      </c>
      <c r="D329" s="1" t="s">
        <v>309</v>
      </c>
      <c r="E329" s="23">
        <f>'Plan and Rates'!P7*(58+1+'Plan and Rates'!P35)+'Plan and Rates'!P10+'Plan and Rates'!P12+'Plan and Rates'!P13+'Plan and Rates'!P14*2+'Plan and Rates'!P15+7</f>
        <v>4724</v>
      </c>
      <c r="F329" s="22" t="s">
        <v>165</v>
      </c>
      <c r="G329" s="9">
        <v>75</v>
      </c>
      <c r="H329" s="28">
        <f>'Plan and Rates'!P21</f>
        <v>7.0000000000000007E-2</v>
      </c>
      <c r="I329" s="10">
        <f t="shared" si="18"/>
        <v>379101</v>
      </c>
      <c r="J329" s="33" t="s">
        <v>310</v>
      </c>
      <c r="K329" s="1"/>
      <c r="L329" s="1"/>
      <c r="M329" s="1"/>
      <c r="N329" s="1"/>
      <c r="O329" s="1"/>
      <c r="P329" s="1"/>
    </row>
    <row r="330" spans="1:16" ht="22" customHeight="1">
      <c r="A330" s="1"/>
      <c r="B330" s="1"/>
      <c r="C330" s="1" t="s">
        <v>311</v>
      </c>
      <c r="D330" s="1" t="s">
        <v>312</v>
      </c>
      <c r="E330" s="23">
        <f>('Plan and Rates'!P8+'Plan and Rates'!P9)*25</f>
        <v>850</v>
      </c>
      <c r="F330" s="22" t="s">
        <v>165</v>
      </c>
      <c r="G330" s="9">
        <v>55</v>
      </c>
      <c r="H330" s="28">
        <f>'Plan and Rates'!P21</f>
        <v>7.0000000000000007E-2</v>
      </c>
      <c r="I330" s="10">
        <f t="shared" si="18"/>
        <v>50023</v>
      </c>
      <c r="J330" s="33" t="s">
        <v>313</v>
      </c>
      <c r="K330" s="1"/>
      <c r="L330" s="1"/>
      <c r="M330" s="1"/>
      <c r="N330" s="1"/>
      <c r="O330" s="1"/>
      <c r="P330" s="1"/>
    </row>
    <row r="331" spans="1:16" ht="22" customHeight="1">
      <c r="A331" s="1"/>
      <c r="B331" s="1"/>
      <c r="C331" s="1" t="s">
        <v>314</v>
      </c>
      <c r="D331" s="1" t="s">
        <v>315</v>
      </c>
      <c r="E331" s="35">
        <f>'Plan and Rates'!P29*0.35</f>
        <v>175</v>
      </c>
      <c r="F331" s="22" t="s">
        <v>176</v>
      </c>
      <c r="G331" s="9">
        <v>90</v>
      </c>
      <c r="H331" s="11">
        <v>0</v>
      </c>
      <c r="I331" s="10">
        <f t="shared" si="18"/>
        <v>15750</v>
      </c>
      <c r="J331" s="33" t="s">
        <v>316</v>
      </c>
      <c r="K331" s="1"/>
      <c r="L331" s="1"/>
      <c r="M331" s="1"/>
      <c r="N331" s="1"/>
      <c r="O331" s="1"/>
      <c r="P331" s="1"/>
    </row>
    <row r="332" spans="1:16" ht="32" customHeight="1">
      <c r="A332" s="1"/>
      <c r="B332" s="1"/>
      <c r="C332" s="1" t="s">
        <v>317</v>
      </c>
      <c r="D332" s="1" t="s">
        <v>393</v>
      </c>
      <c r="E332" s="21">
        <v>1</v>
      </c>
      <c r="F332" s="22" t="s">
        <v>319</v>
      </c>
      <c r="G332" s="9">
        <v>650000</v>
      </c>
      <c r="H332" s="11">
        <v>0</v>
      </c>
      <c r="I332" s="10">
        <f t="shared" si="18"/>
        <v>650000</v>
      </c>
      <c r="J332" s="33" t="s">
        <v>394</v>
      </c>
      <c r="K332" s="1"/>
      <c r="L332" s="1"/>
      <c r="M332" s="1"/>
      <c r="N332" s="1"/>
      <c r="O332" s="1"/>
      <c r="P332" s="1"/>
    </row>
    <row r="333" spans="1:16" ht="22" customHeight="1">
      <c r="A333" s="1"/>
      <c r="B333" s="1"/>
      <c r="C333" s="1" t="s">
        <v>321</v>
      </c>
      <c r="D333" s="1" t="s">
        <v>322</v>
      </c>
      <c r="E333" s="21">
        <v>6</v>
      </c>
      <c r="F333" s="22" t="s">
        <v>323</v>
      </c>
      <c r="G333" s="9">
        <v>22000</v>
      </c>
      <c r="H333" s="11">
        <v>0</v>
      </c>
      <c r="I333" s="10">
        <f t="shared" si="18"/>
        <v>132000</v>
      </c>
      <c r="J333" s="33" t="s">
        <v>324</v>
      </c>
      <c r="K333" s="1"/>
      <c r="L333" s="1"/>
      <c r="M333" s="1"/>
      <c r="N333" s="1"/>
      <c r="O333" s="1"/>
      <c r="P333" s="1"/>
    </row>
    <row r="334" spans="1:16" ht="25" customHeight="1">
      <c r="A334" s="1"/>
      <c r="B334" s="1"/>
      <c r="C334" s="4" t="s">
        <v>325</v>
      </c>
      <c r="D334" s="4"/>
      <c r="E334" s="20"/>
      <c r="F334" s="20"/>
      <c r="G334" s="25"/>
      <c r="H334" s="27"/>
      <c r="I334" s="25"/>
      <c r="J334" s="31"/>
      <c r="K334" s="1"/>
      <c r="L334" s="1"/>
      <c r="M334" s="1"/>
      <c r="N334" s="1"/>
      <c r="O334" s="1"/>
      <c r="P334" s="1"/>
    </row>
    <row r="335" spans="1:16" ht="22" customHeight="1">
      <c r="A335" s="1"/>
      <c r="B335" s="1"/>
      <c r="C335" s="1" t="s">
        <v>326</v>
      </c>
      <c r="D335" s="1" t="s">
        <v>327</v>
      </c>
      <c r="E335" s="21">
        <v>70</v>
      </c>
      <c r="F335" s="22" t="s">
        <v>232</v>
      </c>
      <c r="G335" s="9">
        <v>1000</v>
      </c>
      <c r="H335" s="28">
        <f>'Plan and Rates'!P20</f>
        <v>0.4</v>
      </c>
      <c r="I335" s="10">
        <f t="shared" ref="I335:I346" si="19">ROUND(E335*G335*(1+H335),0)</f>
        <v>98000</v>
      </c>
      <c r="J335" s="33" t="s">
        <v>328</v>
      </c>
      <c r="K335" s="1"/>
      <c r="L335" s="1"/>
      <c r="M335" s="1"/>
      <c r="N335" s="1"/>
      <c r="O335" s="1"/>
      <c r="P335" s="1"/>
    </row>
    <row r="336" spans="1:16" ht="22" customHeight="1">
      <c r="A336" s="1"/>
      <c r="B336" s="1"/>
      <c r="C336" s="1" t="s">
        <v>329</v>
      </c>
      <c r="D336" s="1" t="s">
        <v>330</v>
      </c>
      <c r="E336" s="21">
        <v>40</v>
      </c>
      <c r="F336" s="22" t="s">
        <v>232</v>
      </c>
      <c r="G336" s="9">
        <v>650</v>
      </c>
      <c r="H336" s="28">
        <f>'Plan and Rates'!P20</f>
        <v>0.4</v>
      </c>
      <c r="I336" s="10">
        <f t="shared" si="19"/>
        <v>36400</v>
      </c>
      <c r="J336" s="33" t="s">
        <v>331</v>
      </c>
      <c r="K336" s="1"/>
      <c r="L336" s="1"/>
      <c r="M336" s="1"/>
      <c r="N336" s="1"/>
      <c r="O336" s="1"/>
      <c r="P336" s="1"/>
    </row>
    <row r="337" spans="1:16" ht="22" customHeight="1">
      <c r="A337" s="1"/>
      <c r="B337" s="1"/>
      <c r="C337" s="1" t="s">
        <v>332</v>
      </c>
      <c r="D337" s="1" t="s">
        <v>333</v>
      </c>
      <c r="E337" s="21">
        <v>1</v>
      </c>
      <c r="F337" s="22" t="s">
        <v>148</v>
      </c>
      <c r="G337" s="9">
        <v>60000</v>
      </c>
      <c r="H337" s="11">
        <v>0</v>
      </c>
      <c r="I337" s="10">
        <f t="shared" si="19"/>
        <v>60000</v>
      </c>
      <c r="J337" s="33" t="s">
        <v>334</v>
      </c>
      <c r="K337" s="1"/>
      <c r="L337" s="1"/>
      <c r="M337" s="1"/>
      <c r="N337" s="1"/>
      <c r="O337" s="1"/>
      <c r="P337" s="1"/>
    </row>
    <row r="338" spans="1:16" ht="22" customHeight="1">
      <c r="A338" s="1"/>
      <c r="B338" s="1"/>
      <c r="C338" s="1" t="s">
        <v>335</v>
      </c>
      <c r="D338" s="1" t="s">
        <v>336</v>
      </c>
      <c r="E338" s="21">
        <v>1</v>
      </c>
      <c r="F338" s="22" t="s">
        <v>148</v>
      </c>
      <c r="G338" s="9">
        <v>16000</v>
      </c>
      <c r="H338" s="11">
        <v>0</v>
      </c>
      <c r="I338" s="10">
        <f t="shared" si="19"/>
        <v>16000</v>
      </c>
      <c r="J338" s="33" t="s">
        <v>337</v>
      </c>
      <c r="K338" s="1"/>
      <c r="L338" s="1"/>
      <c r="M338" s="1"/>
      <c r="N338" s="1"/>
      <c r="O338" s="1"/>
      <c r="P338" s="1"/>
    </row>
    <row r="339" spans="1:16" ht="22" customHeight="1">
      <c r="A339" s="1"/>
      <c r="B339" s="1"/>
      <c r="C339" s="1" t="s">
        <v>338</v>
      </c>
      <c r="D339" s="1" t="s">
        <v>339</v>
      </c>
      <c r="E339" s="21">
        <v>1</v>
      </c>
      <c r="F339" s="22" t="s">
        <v>148</v>
      </c>
      <c r="G339" s="9">
        <v>60000</v>
      </c>
      <c r="H339" s="11">
        <v>0</v>
      </c>
      <c r="I339" s="10">
        <f t="shared" si="19"/>
        <v>60000</v>
      </c>
      <c r="J339" s="33" t="s">
        <v>340</v>
      </c>
      <c r="K339" s="1"/>
      <c r="L339" s="1"/>
      <c r="M339" s="1"/>
      <c r="N339" s="1"/>
      <c r="O339" s="1"/>
      <c r="P339" s="1"/>
    </row>
    <row r="340" spans="1:16" ht="22" customHeight="1">
      <c r="A340" s="1"/>
      <c r="B340" s="1"/>
      <c r="C340" s="1" t="s">
        <v>341</v>
      </c>
      <c r="D340" s="1" t="s">
        <v>342</v>
      </c>
      <c r="E340" s="21">
        <v>1</v>
      </c>
      <c r="F340" s="22" t="s">
        <v>148</v>
      </c>
      <c r="G340" s="9">
        <v>40000</v>
      </c>
      <c r="H340" s="11">
        <v>0</v>
      </c>
      <c r="I340" s="10">
        <f t="shared" si="19"/>
        <v>40000</v>
      </c>
      <c r="J340" s="33" t="s">
        <v>343</v>
      </c>
      <c r="K340" s="1"/>
      <c r="L340" s="1"/>
      <c r="M340" s="1"/>
      <c r="N340" s="1"/>
      <c r="O340" s="1"/>
      <c r="P340" s="1"/>
    </row>
    <row r="341" spans="1:16" ht="22" customHeight="1">
      <c r="A341" s="1"/>
      <c r="B341" s="1"/>
      <c r="C341" s="1" t="s">
        <v>344</v>
      </c>
      <c r="D341" s="1" t="s">
        <v>345</v>
      </c>
      <c r="E341" s="23">
        <f>'Plan and Rates'!P32</f>
        <v>130</v>
      </c>
      <c r="F341" s="22" t="s">
        <v>346</v>
      </c>
      <c r="G341" s="26">
        <f>'Plan and Rates'!P33</f>
        <v>2800</v>
      </c>
      <c r="H341" s="11">
        <v>0</v>
      </c>
      <c r="I341" s="10">
        <f t="shared" si="19"/>
        <v>364000</v>
      </c>
      <c r="J341" s="33" t="s">
        <v>347</v>
      </c>
      <c r="K341" s="1"/>
      <c r="L341" s="1"/>
      <c r="M341" s="1"/>
      <c r="N341" s="1"/>
      <c r="O341" s="1"/>
      <c r="P341" s="1"/>
    </row>
    <row r="342" spans="1:16" ht="32" customHeight="1">
      <c r="A342" s="1"/>
      <c r="B342" s="1"/>
      <c r="C342" s="1" t="s">
        <v>348</v>
      </c>
      <c r="D342" s="1" t="s">
        <v>349</v>
      </c>
      <c r="E342" s="23">
        <f>'Plan and Rates'!P30</f>
        <v>300</v>
      </c>
      <c r="F342" s="22" t="s">
        <v>350</v>
      </c>
      <c r="G342" s="26">
        <f>'Plan and Rates'!P31</f>
        <v>500</v>
      </c>
      <c r="H342" s="11">
        <v>0</v>
      </c>
      <c r="I342" s="10">
        <f t="shared" si="19"/>
        <v>150000</v>
      </c>
      <c r="J342" s="33" t="s">
        <v>395</v>
      </c>
      <c r="K342" s="1"/>
      <c r="L342" s="1"/>
      <c r="M342" s="1"/>
      <c r="N342" s="1"/>
      <c r="O342" s="1"/>
      <c r="P342" s="1"/>
    </row>
    <row r="343" spans="1:16" ht="32" customHeight="1">
      <c r="A343" s="1"/>
      <c r="B343" s="1"/>
      <c r="C343" s="1" t="s">
        <v>352</v>
      </c>
      <c r="D343" s="1" t="s">
        <v>353</v>
      </c>
      <c r="E343" s="21">
        <v>1</v>
      </c>
      <c r="F343" s="22" t="s">
        <v>148</v>
      </c>
      <c r="G343" s="9">
        <v>28000</v>
      </c>
      <c r="H343" s="11">
        <v>0</v>
      </c>
      <c r="I343" s="10">
        <f t="shared" si="19"/>
        <v>28000</v>
      </c>
      <c r="J343" s="33" t="s">
        <v>354</v>
      </c>
      <c r="K343" s="1"/>
      <c r="L343" s="1"/>
      <c r="M343" s="1"/>
      <c r="N343" s="1"/>
      <c r="O343" s="1"/>
      <c r="P343" s="1"/>
    </row>
    <row r="344" spans="1:16" ht="22" customHeight="1">
      <c r="A344" s="1"/>
      <c r="B344" s="1"/>
      <c r="C344" s="1" t="s">
        <v>355</v>
      </c>
      <c r="D344" s="1" t="s">
        <v>356</v>
      </c>
      <c r="E344" s="21">
        <v>1</v>
      </c>
      <c r="F344" s="22" t="s">
        <v>148</v>
      </c>
      <c r="G344" s="9">
        <v>20000</v>
      </c>
      <c r="H344" s="11">
        <v>0</v>
      </c>
      <c r="I344" s="10">
        <f t="shared" si="19"/>
        <v>20000</v>
      </c>
      <c r="J344" s="33" t="s">
        <v>357</v>
      </c>
      <c r="K344" s="1"/>
      <c r="L344" s="1"/>
      <c r="M344" s="1"/>
      <c r="N344" s="1"/>
      <c r="O344" s="1"/>
      <c r="P344" s="1"/>
    </row>
    <row r="345" spans="1:16" ht="22" customHeight="1">
      <c r="A345" s="1"/>
      <c r="B345" s="1"/>
      <c r="C345" s="1" t="s">
        <v>358</v>
      </c>
      <c r="D345" s="1" t="s">
        <v>359</v>
      </c>
      <c r="E345" s="21">
        <v>1</v>
      </c>
      <c r="F345" s="22" t="s">
        <v>148</v>
      </c>
      <c r="G345" s="9">
        <v>50000</v>
      </c>
      <c r="H345" s="11">
        <v>0</v>
      </c>
      <c r="I345" s="10">
        <f t="shared" si="19"/>
        <v>50000</v>
      </c>
      <c r="J345" s="33" t="s">
        <v>360</v>
      </c>
      <c r="K345" s="1"/>
      <c r="L345" s="1"/>
      <c r="M345" s="1"/>
      <c r="N345" s="1"/>
      <c r="O345" s="1"/>
      <c r="P345" s="1"/>
    </row>
    <row r="346" spans="1:16" ht="22" customHeight="1">
      <c r="A346" s="1"/>
      <c r="B346" s="1"/>
      <c r="C346" s="1" t="s">
        <v>361</v>
      </c>
      <c r="D346" s="1" t="s">
        <v>362</v>
      </c>
      <c r="E346" s="21">
        <v>1</v>
      </c>
      <c r="F346" s="22" t="s">
        <v>148</v>
      </c>
      <c r="G346" s="9">
        <v>20000</v>
      </c>
      <c r="H346" s="11">
        <v>0</v>
      </c>
      <c r="I346" s="10">
        <f t="shared" si="19"/>
        <v>20000</v>
      </c>
      <c r="J346" s="33" t="s">
        <v>363</v>
      </c>
      <c r="K346" s="1"/>
      <c r="L346" s="1"/>
      <c r="M346" s="1"/>
      <c r="N346" s="1"/>
      <c r="O346" s="1"/>
      <c r="P346" s="1"/>
    </row>
    <row r="347" spans="1:16" ht="22" customHeight="1">
      <c r="A347" s="1"/>
      <c r="B347" s="1"/>
      <c r="C347" s="16"/>
      <c r="D347" s="16" t="s">
        <v>364</v>
      </c>
      <c r="E347" s="24"/>
      <c r="F347" s="24"/>
      <c r="G347" s="19"/>
      <c r="H347" s="29"/>
      <c r="I347" s="19">
        <f>I271+I272+I273+I274+I275+I277+I278+I279+I280+I281+I282+I283+I285+I286+I287+I288+I289+I290+I291+I292+I293+I294+I295+I296+I297+I298+I299+I300+I301+I302+I303+I304+I305+I306+I307+I308+I309+I310+I311+I313+I314+I315+I316+I317+I318+I319+I320+I321+I322+I323+I325+I326+I327+I328+I329+I330+I331+I332+I333+I335+I336+I337+I338+I339+I340+I341+I342+I343+I344+I345+I346</f>
        <v>10134516</v>
      </c>
      <c r="J347" s="32"/>
      <c r="K347" s="1"/>
      <c r="L347" s="1"/>
      <c r="M347" s="1"/>
      <c r="N347" s="1"/>
      <c r="O347" s="1"/>
      <c r="P347" s="1"/>
    </row>
    <row r="348" spans="1:16" ht="22" customHeight="1">
      <c r="A348" s="1"/>
      <c r="B348" s="1"/>
      <c r="C348" s="16"/>
      <c r="D348" s="16" t="s">
        <v>62</v>
      </c>
      <c r="E348" s="24"/>
      <c r="F348" s="24"/>
      <c r="G348" s="19"/>
      <c r="H348" s="29"/>
      <c r="I348" s="30">
        <f>ROUND(I347*'Plan and Rates'!P24,0)</f>
        <v>304035</v>
      </c>
      <c r="J348" s="32" t="s">
        <v>365</v>
      </c>
      <c r="K348" s="1"/>
      <c r="L348" s="1"/>
      <c r="M348" s="1"/>
      <c r="N348" s="1"/>
      <c r="O348" s="1"/>
      <c r="P348" s="1"/>
    </row>
    <row r="349" spans="1:16" ht="22" customHeight="1">
      <c r="A349" s="1"/>
      <c r="B349" s="1"/>
      <c r="C349" s="16"/>
      <c r="D349" s="16" t="s">
        <v>366</v>
      </c>
      <c r="E349" s="24"/>
      <c r="F349" s="24"/>
      <c r="G349" s="19"/>
      <c r="H349" s="29"/>
      <c r="I349" s="30">
        <f>ROUND(I347*'Plan and Rates'!P23,0)</f>
        <v>608071</v>
      </c>
      <c r="J349" s="32" t="s">
        <v>367</v>
      </c>
      <c r="K349" s="1"/>
      <c r="L349" s="1"/>
      <c r="M349" s="1"/>
      <c r="N349" s="1"/>
      <c r="O349" s="1"/>
      <c r="P349" s="1"/>
    </row>
    <row r="350" spans="1:16" ht="22" customHeight="1">
      <c r="A350" s="1"/>
      <c r="B350" s="1"/>
      <c r="C350" s="16"/>
      <c r="D350" s="16" t="s">
        <v>63</v>
      </c>
      <c r="E350" s="24"/>
      <c r="F350" s="24"/>
      <c r="G350" s="19"/>
      <c r="H350" s="29"/>
      <c r="I350" s="30">
        <f>ROUND(I347*'Plan and Rates'!P25,0)</f>
        <v>202690</v>
      </c>
      <c r="J350" s="32" t="s">
        <v>368</v>
      </c>
      <c r="K350" s="1"/>
      <c r="L350" s="1"/>
      <c r="M350" s="1"/>
      <c r="N350" s="1"/>
      <c r="O350" s="1"/>
      <c r="P350" s="1"/>
    </row>
    <row r="351" spans="1:16" ht="22" customHeight="1">
      <c r="A351" s="1"/>
      <c r="B351" s="1"/>
      <c r="C351" s="16"/>
      <c r="D351" s="16" t="s">
        <v>60</v>
      </c>
      <c r="E351" s="24"/>
      <c r="F351" s="24"/>
      <c r="G351" s="19"/>
      <c r="H351" s="29"/>
      <c r="I351" s="30">
        <f>ROUND(SUM(I347:I350)*'Plan and Rates'!P22,0)</f>
        <v>1406164</v>
      </c>
      <c r="J351" s="32" t="s">
        <v>369</v>
      </c>
      <c r="K351" s="1"/>
      <c r="L351" s="1"/>
      <c r="M351" s="1"/>
      <c r="N351" s="1"/>
      <c r="O351" s="1"/>
      <c r="P351" s="1"/>
    </row>
    <row r="352" spans="1:16" ht="30" customHeight="1">
      <c r="A352" s="1"/>
      <c r="B352" s="1"/>
      <c r="C352" s="4"/>
      <c r="D352" s="4" t="s">
        <v>370</v>
      </c>
      <c r="E352" s="20"/>
      <c r="F352" s="20"/>
      <c r="G352" s="25"/>
      <c r="H352" s="27"/>
      <c r="I352" s="25">
        <f>SUM(I347:I351)</f>
        <v>12655476</v>
      </c>
      <c r="J352" s="31" t="s">
        <v>371</v>
      </c>
      <c r="K352" s="1"/>
      <c r="L352" s="1"/>
      <c r="M352" s="1"/>
      <c r="N352" s="1"/>
      <c r="O352" s="1"/>
      <c r="P352" s="1"/>
    </row>
    <row r="353" spans="1:16" ht="2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2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2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2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2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2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2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2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2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2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2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2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2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2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2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2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2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2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2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2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2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2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2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2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2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2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2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2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2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2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2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2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2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2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2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2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2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2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2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2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2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2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2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2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2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2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2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2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2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2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2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2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2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2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2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2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2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2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3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RowHeight="14"/>
  <cols>
    <col min="1" max="2" width="2.33203125" customWidth="1"/>
    <col min="3" max="3" width="7" customWidth="1"/>
    <col min="4" max="4" width="12" customWidth="1"/>
    <col min="5" max="5" width="48" customWidth="1"/>
    <col min="6" max="7" width="12" customWidth="1"/>
    <col min="8" max="15" width="14" customWidth="1"/>
    <col min="16" max="16" width="54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284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5" t="s">
        <v>396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>
      <c r="A6" s="1"/>
      <c r="B6" s="1"/>
      <c r="C6" s="5" t="s">
        <v>397</v>
      </c>
      <c r="D6" s="5" t="s">
        <v>398</v>
      </c>
      <c r="E6" s="5" t="s">
        <v>399</v>
      </c>
      <c r="F6" s="5" t="s">
        <v>400</v>
      </c>
      <c r="G6" s="5" t="s">
        <v>26</v>
      </c>
      <c r="H6" s="5" t="s">
        <v>401</v>
      </c>
      <c r="I6" s="5" t="s">
        <v>402</v>
      </c>
      <c r="J6" s="5" t="s">
        <v>403</v>
      </c>
      <c r="K6" s="5" t="s">
        <v>404</v>
      </c>
      <c r="L6" s="5" t="s">
        <v>405</v>
      </c>
      <c r="M6" s="5" t="s">
        <v>406</v>
      </c>
      <c r="N6" s="5" t="s">
        <v>407</v>
      </c>
      <c r="O6" s="5" t="s">
        <v>408</v>
      </c>
      <c r="P6" s="5" t="s">
        <v>144</v>
      </c>
    </row>
    <row r="7" spans="1:16" ht="22" customHeight="1">
      <c r="A7" s="1"/>
      <c r="B7" s="1"/>
      <c r="C7" s="16">
        <v>1</v>
      </c>
      <c r="D7" s="16" t="s">
        <v>409</v>
      </c>
      <c r="E7" s="16" t="s">
        <v>410</v>
      </c>
      <c r="F7" s="17">
        <v>1</v>
      </c>
      <c r="G7" s="17" t="s">
        <v>411</v>
      </c>
      <c r="H7" s="18">
        <v>500</v>
      </c>
      <c r="I7" s="18">
        <v>900</v>
      </c>
      <c r="J7" s="18">
        <v>1500</v>
      </c>
      <c r="K7" s="18">
        <v>2500</v>
      </c>
      <c r="L7" s="19">
        <f t="shared" ref="L7:L38" si="0">F7*H7</f>
        <v>500</v>
      </c>
      <c r="M7" s="19">
        <f t="shared" ref="M7:M38" si="1">F7*I7</f>
        <v>900</v>
      </c>
      <c r="N7" s="19">
        <f t="shared" ref="N7:N38" si="2">F7*J7</f>
        <v>1500</v>
      </c>
      <c r="O7" s="19">
        <f t="shared" ref="O7:O38" si="3">F7*K7</f>
        <v>2500</v>
      </c>
      <c r="P7" s="16" t="s">
        <v>412</v>
      </c>
    </row>
    <row r="8" spans="1:16" ht="22" customHeight="1">
      <c r="A8" s="1"/>
      <c r="B8" s="1"/>
      <c r="C8" s="1">
        <v>1</v>
      </c>
      <c r="D8" s="1" t="s">
        <v>409</v>
      </c>
      <c r="E8" s="1" t="s">
        <v>413</v>
      </c>
      <c r="F8" s="6">
        <v>12</v>
      </c>
      <c r="G8" s="6" t="s">
        <v>414</v>
      </c>
      <c r="H8" s="9">
        <v>18</v>
      </c>
      <c r="I8" s="9">
        <v>25</v>
      </c>
      <c r="J8" s="9">
        <v>40</v>
      </c>
      <c r="K8" s="9">
        <v>65</v>
      </c>
      <c r="L8" s="10">
        <f t="shared" si="0"/>
        <v>216</v>
      </c>
      <c r="M8" s="10">
        <f t="shared" si="1"/>
        <v>300</v>
      </c>
      <c r="N8" s="10">
        <f t="shared" si="2"/>
        <v>480</v>
      </c>
      <c r="O8" s="10">
        <f t="shared" si="3"/>
        <v>780</v>
      </c>
      <c r="P8" s="1" t="s">
        <v>415</v>
      </c>
    </row>
    <row r="9" spans="1:16" ht="22" customHeight="1">
      <c r="A9" s="1"/>
      <c r="B9" s="1"/>
      <c r="C9" s="16">
        <v>1</v>
      </c>
      <c r="D9" s="16" t="s">
        <v>416</v>
      </c>
      <c r="E9" s="16" t="s">
        <v>417</v>
      </c>
      <c r="F9" s="17">
        <v>12</v>
      </c>
      <c r="G9" s="17" t="s">
        <v>418</v>
      </c>
      <c r="H9" s="18">
        <v>90</v>
      </c>
      <c r="I9" s="18">
        <v>150</v>
      </c>
      <c r="J9" s="18">
        <v>250</v>
      </c>
      <c r="K9" s="18">
        <v>450</v>
      </c>
      <c r="L9" s="19">
        <f t="shared" si="0"/>
        <v>1080</v>
      </c>
      <c r="M9" s="19">
        <f t="shared" si="1"/>
        <v>1800</v>
      </c>
      <c r="N9" s="19">
        <f t="shared" si="2"/>
        <v>3000</v>
      </c>
      <c r="O9" s="19">
        <f t="shared" si="3"/>
        <v>5400</v>
      </c>
      <c r="P9" s="16" t="s">
        <v>419</v>
      </c>
    </row>
    <row r="10" spans="1:16" ht="22" customHeight="1">
      <c r="A10" s="1"/>
      <c r="B10" s="1"/>
      <c r="C10" s="1">
        <v>1</v>
      </c>
      <c r="D10" s="1" t="s">
        <v>416</v>
      </c>
      <c r="E10" s="1" t="s">
        <v>420</v>
      </c>
      <c r="F10" s="6">
        <v>1</v>
      </c>
      <c r="G10" s="6" t="s">
        <v>421</v>
      </c>
      <c r="H10" s="9">
        <v>650</v>
      </c>
      <c r="I10" s="9">
        <v>1000</v>
      </c>
      <c r="J10" s="9">
        <v>1800</v>
      </c>
      <c r="K10" s="9">
        <v>3500</v>
      </c>
      <c r="L10" s="10">
        <f t="shared" si="0"/>
        <v>650</v>
      </c>
      <c r="M10" s="10">
        <f t="shared" si="1"/>
        <v>1000</v>
      </c>
      <c r="N10" s="10">
        <f t="shared" si="2"/>
        <v>1800</v>
      </c>
      <c r="O10" s="10">
        <f t="shared" si="3"/>
        <v>3500</v>
      </c>
      <c r="P10" s="1" t="s">
        <v>422</v>
      </c>
    </row>
    <row r="11" spans="1:16" ht="22" customHeight="1">
      <c r="A11" s="1"/>
      <c r="B11" s="1"/>
      <c r="C11" s="16">
        <v>1</v>
      </c>
      <c r="D11" s="16" t="s">
        <v>423</v>
      </c>
      <c r="E11" s="16" t="s">
        <v>424</v>
      </c>
      <c r="F11" s="17">
        <v>20</v>
      </c>
      <c r="G11" s="17" t="s">
        <v>425</v>
      </c>
      <c r="H11" s="18">
        <v>25</v>
      </c>
      <c r="I11" s="18">
        <v>35</v>
      </c>
      <c r="J11" s="18">
        <v>55</v>
      </c>
      <c r="K11" s="18">
        <v>90</v>
      </c>
      <c r="L11" s="19">
        <f t="shared" si="0"/>
        <v>500</v>
      </c>
      <c r="M11" s="19">
        <f t="shared" si="1"/>
        <v>700</v>
      </c>
      <c r="N11" s="19">
        <f t="shared" si="2"/>
        <v>1100</v>
      </c>
      <c r="O11" s="19">
        <f t="shared" si="3"/>
        <v>1800</v>
      </c>
      <c r="P11" s="16" t="s">
        <v>426</v>
      </c>
    </row>
    <row r="12" spans="1:16" ht="22" customHeight="1">
      <c r="A12" s="1"/>
      <c r="B12" s="1"/>
      <c r="C12" s="1">
        <v>1</v>
      </c>
      <c r="D12" s="1" t="s">
        <v>427</v>
      </c>
      <c r="E12" s="1" t="s">
        <v>428</v>
      </c>
      <c r="F12" s="6">
        <v>12</v>
      </c>
      <c r="G12" s="6" t="s">
        <v>429</v>
      </c>
      <c r="H12" s="9">
        <v>45</v>
      </c>
      <c r="I12" s="9">
        <v>75</v>
      </c>
      <c r="J12" s="9">
        <v>120</v>
      </c>
      <c r="K12" s="9">
        <v>200</v>
      </c>
      <c r="L12" s="10">
        <f t="shared" si="0"/>
        <v>540</v>
      </c>
      <c r="M12" s="10">
        <f t="shared" si="1"/>
        <v>900</v>
      </c>
      <c r="N12" s="10">
        <f t="shared" si="2"/>
        <v>1440</v>
      </c>
      <c r="O12" s="10">
        <f t="shared" si="3"/>
        <v>2400</v>
      </c>
      <c r="P12" s="1" t="s">
        <v>430</v>
      </c>
    </row>
    <row r="13" spans="1:16" ht="22" customHeight="1">
      <c r="A13" s="1"/>
      <c r="B13" s="1"/>
      <c r="C13" s="16">
        <v>1</v>
      </c>
      <c r="D13" s="16" t="s">
        <v>427</v>
      </c>
      <c r="E13" s="16" t="s">
        <v>431</v>
      </c>
      <c r="F13" s="17">
        <v>1</v>
      </c>
      <c r="G13" s="17" t="s">
        <v>421</v>
      </c>
      <c r="H13" s="18">
        <v>1800</v>
      </c>
      <c r="I13" s="18">
        <v>3500</v>
      </c>
      <c r="J13" s="18">
        <v>7000</v>
      </c>
      <c r="K13" s="18">
        <v>14000</v>
      </c>
      <c r="L13" s="19">
        <f t="shared" si="0"/>
        <v>1800</v>
      </c>
      <c r="M13" s="19">
        <f t="shared" si="1"/>
        <v>3500</v>
      </c>
      <c r="N13" s="19">
        <f t="shared" si="2"/>
        <v>7000</v>
      </c>
      <c r="O13" s="19">
        <f t="shared" si="3"/>
        <v>14000</v>
      </c>
      <c r="P13" s="16" t="s">
        <v>432</v>
      </c>
    </row>
    <row r="14" spans="1:16" ht="22" customHeight="1">
      <c r="A14" s="1"/>
      <c r="B14" s="1"/>
      <c r="C14" s="1">
        <v>1</v>
      </c>
      <c r="D14" s="1" t="s">
        <v>433</v>
      </c>
      <c r="E14" s="1" t="s">
        <v>434</v>
      </c>
      <c r="F14" s="6">
        <v>6</v>
      </c>
      <c r="G14" s="6" t="s">
        <v>435</v>
      </c>
      <c r="H14" s="9">
        <v>30</v>
      </c>
      <c r="I14" s="9">
        <v>50</v>
      </c>
      <c r="J14" s="9">
        <v>80</v>
      </c>
      <c r="K14" s="9">
        <v>140</v>
      </c>
      <c r="L14" s="10">
        <f t="shared" si="0"/>
        <v>180</v>
      </c>
      <c r="M14" s="10">
        <f t="shared" si="1"/>
        <v>300</v>
      </c>
      <c r="N14" s="10">
        <f t="shared" si="2"/>
        <v>480</v>
      </c>
      <c r="O14" s="10">
        <f t="shared" si="3"/>
        <v>840</v>
      </c>
      <c r="P14" s="1" t="s">
        <v>436</v>
      </c>
    </row>
    <row r="15" spans="1:16" ht="22" customHeight="1">
      <c r="A15" s="1"/>
      <c r="B15" s="1"/>
      <c r="C15" s="16">
        <v>1</v>
      </c>
      <c r="D15" s="16" t="s">
        <v>437</v>
      </c>
      <c r="E15" s="16" t="s">
        <v>438</v>
      </c>
      <c r="F15" s="17">
        <v>8</v>
      </c>
      <c r="G15" s="17" t="s">
        <v>425</v>
      </c>
      <c r="H15" s="18">
        <v>85</v>
      </c>
      <c r="I15" s="18">
        <v>140</v>
      </c>
      <c r="J15" s="18">
        <v>240</v>
      </c>
      <c r="K15" s="18">
        <v>450</v>
      </c>
      <c r="L15" s="19">
        <f t="shared" si="0"/>
        <v>680</v>
      </c>
      <c r="M15" s="19">
        <f t="shared" si="1"/>
        <v>1120</v>
      </c>
      <c r="N15" s="19">
        <f t="shared" si="2"/>
        <v>1920</v>
      </c>
      <c r="O15" s="19">
        <f t="shared" si="3"/>
        <v>3600</v>
      </c>
      <c r="P15" s="16" t="s">
        <v>439</v>
      </c>
    </row>
    <row r="16" spans="1:16" ht="22" customHeight="1">
      <c r="A16" s="1"/>
      <c r="B16" s="1"/>
      <c r="C16" s="1">
        <v>1</v>
      </c>
      <c r="D16" s="1" t="s">
        <v>440</v>
      </c>
      <c r="E16" s="1" t="s">
        <v>441</v>
      </c>
      <c r="F16" s="6">
        <v>1</v>
      </c>
      <c r="G16" s="6" t="s">
        <v>442</v>
      </c>
      <c r="H16" s="9">
        <v>1400</v>
      </c>
      <c r="I16" s="9">
        <v>2600</v>
      </c>
      <c r="J16" s="9">
        <v>4500</v>
      </c>
      <c r="K16" s="9">
        <v>8500</v>
      </c>
      <c r="L16" s="10">
        <f t="shared" si="0"/>
        <v>1400</v>
      </c>
      <c r="M16" s="10">
        <f t="shared" si="1"/>
        <v>2600</v>
      </c>
      <c r="N16" s="10">
        <f t="shared" si="2"/>
        <v>4500</v>
      </c>
      <c r="O16" s="10">
        <f t="shared" si="3"/>
        <v>8500</v>
      </c>
      <c r="P16" s="1" t="s">
        <v>443</v>
      </c>
    </row>
    <row r="17" spans="1:16" ht="22" customHeight="1">
      <c r="A17" s="1"/>
      <c r="B17" s="1"/>
      <c r="C17" s="16">
        <v>1</v>
      </c>
      <c r="D17" s="16" t="s">
        <v>444</v>
      </c>
      <c r="E17" s="16" t="s">
        <v>445</v>
      </c>
      <c r="F17" s="17">
        <v>1</v>
      </c>
      <c r="G17" s="17" t="s">
        <v>421</v>
      </c>
      <c r="H17" s="18">
        <v>1200</v>
      </c>
      <c r="I17" s="18">
        <v>2400</v>
      </c>
      <c r="J17" s="18">
        <v>4500</v>
      </c>
      <c r="K17" s="18">
        <v>8500</v>
      </c>
      <c r="L17" s="19">
        <f t="shared" si="0"/>
        <v>1200</v>
      </c>
      <c r="M17" s="19">
        <f t="shared" si="1"/>
        <v>2400</v>
      </c>
      <c r="N17" s="19">
        <f t="shared" si="2"/>
        <v>4500</v>
      </c>
      <c r="O17" s="19">
        <f t="shared" si="3"/>
        <v>8500</v>
      </c>
      <c r="P17" s="16" t="s">
        <v>446</v>
      </c>
    </row>
    <row r="18" spans="1:16" ht="22" customHeight="1">
      <c r="A18" s="1"/>
      <c r="B18" s="1"/>
      <c r="C18" s="1">
        <v>1</v>
      </c>
      <c r="D18" s="1" t="s">
        <v>447</v>
      </c>
      <c r="E18" s="1" t="s">
        <v>448</v>
      </c>
      <c r="F18" s="6">
        <v>1</v>
      </c>
      <c r="G18" s="6" t="s">
        <v>421</v>
      </c>
      <c r="H18" s="9">
        <v>800</v>
      </c>
      <c r="I18" s="9">
        <v>1400</v>
      </c>
      <c r="J18" s="9">
        <v>2600</v>
      </c>
      <c r="K18" s="9">
        <v>4500</v>
      </c>
      <c r="L18" s="10">
        <f t="shared" si="0"/>
        <v>800</v>
      </c>
      <c r="M18" s="10">
        <f t="shared" si="1"/>
        <v>1400</v>
      </c>
      <c r="N18" s="10">
        <f t="shared" si="2"/>
        <v>2600</v>
      </c>
      <c r="O18" s="10">
        <f t="shared" si="3"/>
        <v>4500</v>
      </c>
      <c r="P18" s="1" t="s">
        <v>449</v>
      </c>
    </row>
    <row r="19" spans="1:16" ht="22" customHeight="1">
      <c r="A19" s="1"/>
      <c r="B19" s="1"/>
      <c r="C19" s="16">
        <v>1</v>
      </c>
      <c r="D19" s="16" t="s">
        <v>450</v>
      </c>
      <c r="E19" s="16" t="s">
        <v>451</v>
      </c>
      <c r="F19" s="17">
        <v>1</v>
      </c>
      <c r="G19" s="17" t="s">
        <v>421</v>
      </c>
      <c r="H19" s="18">
        <v>1500</v>
      </c>
      <c r="I19" s="18">
        <v>3000</v>
      </c>
      <c r="J19" s="18">
        <v>6000</v>
      </c>
      <c r="K19" s="18">
        <v>12000</v>
      </c>
      <c r="L19" s="19">
        <f t="shared" si="0"/>
        <v>1500</v>
      </c>
      <c r="M19" s="19">
        <f t="shared" si="1"/>
        <v>3000</v>
      </c>
      <c r="N19" s="19">
        <f t="shared" si="2"/>
        <v>6000</v>
      </c>
      <c r="O19" s="19">
        <f t="shared" si="3"/>
        <v>12000</v>
      </c>
      <c r="P19" s="16" t="s">
        <v>439</v>
      </c>
    </row>
    <row r="20" spans="1:16" ht="22" customHeight="1">
      <c r="A20" s="1"/>
      <c r="B20" s="1"/>
      <c r="C20" s="1">
        <v>1</v>
      </c>
      <c r="D20" s="1" t="s">
        <v>452</v>
      </c>
      <c r="E20" s="1" t="s">
        <v>453</v>
      </c>
      <c r="F20" s="6">
        <v>16</v>
      </c>
      <c r="G20" s="6" t="s">
        <v>454</v>
      </c>
      <c r="H20" s="9">
        <v>100</v>
      </c>
      <c r="I20" s="9">
        <v>160</v>
      </c>
      <c r="J20" s="9">
        <v>260</v>
      </c>
      <c r="K20" s="9">
        <v>450</v>
      </c>
      <c r="L20" s="10">
        <f t="shared" si="0"/>
        <v>1600</v>
      </c>
      <c r="M20" s="10">
        <f t="shared" si="1"/>
        <v>2560</v>
      </c>
      <c r="N20" s="10">
        <f t="shared" si="2"/>
        <v>4160</v>
      </c>
      <c r="O20" s="10">
        <f t="shared" si="3"/>
        <v>7200</v>
      </c>
      <c r="P20" s="1" t="s">
        <v>455</v>
      </c>
    </row>
    <row r="21" spans="1:16" ht="22" customHeight="1">
      <c r="A21" s="1"/>
      <c r="B21" s="1"/>
      <c r="C21" s="16">
        <v>1</v>
      </c>
      <c r="D21" s="16" t="s">
        <v>452</v>
      </c>
      <c r="E21" s="16" t="s">
        <v>456</v>
      </c>
      <c r="F21" s="17">
        <v>24</v>
      </c>
      <c r="G21" s="17" t="s">
        <v>425</v>
      </c>
      <c r="H21" s="18">
        <v>45</v>
      </c>
      <c r="I21" s="18">
        <v>75</v>
      </c>
      <c r="J21" s="18">
        <v>120</v>
      </c>
      <c r="K21" s="18">
        <v>200</v>
      </c>
      <c r="L21" s="19">
        <f t="shared" si="0"/>
        <v>1080</v>
      </c>
      <c r="M21" s="19">
        <f t="shared" si="1"/>
        <v>1800</v>
      </c>
      <c r="N21" s="19">
        <f t="shared" si="2"/>
        <v>2880</v>
      </c>
      <c r="O21" s="19">
        <f t="shared" si="3"/>
        <v>4800</v>
      </c>
      <c r="P21" s="16" t="s">
        <v>457</v>
      </c>
    </row>
    <row r="22" spans="1:16" ht="22" customHeight="1">
      <c r="A22" s="1"/>
      <c r="B22" s="1"/>
      <c r="C22" s="1">
        <v>1</v>
      </c>
      <c r="D22" s="1" t="s">
        <v>458</v>
      </c>
      <c r="E22" s="1" t="s">
        <v>459</v>
      </c>
      <c r="F22" s="6">
        <v>1</v>
      </c>
      <c r="G22" s="6" t="s">
        <v>421</v>
      </c>
      <c r="H22" s="9">
        <v>400</v>
      </c>
      <c r="I22" s="9">
        <v>700</v>
      </c>
      <c r="J22" s="9">
        <v>1200</v>
      </c>
      <c r="K22" s="9">
        <v>2200</v>
      </c>
      <c r="L22" s="10">
        <f t="shared" si="0"/>
        <v>400</v>
      </c>
      <c r="M22" s="10">
        <f t="shared" si="1"/>
        <v>700</v>
      </c>
      <c r="N22" s="10">
        <f t="shared" si="2"/>
        <v>1200</v>
      </c>
      <c r="O22" s="10">
        <f t="shared" si="3"/>
        <v>2200</v>
      </c>
      <c r="P22" s="1" t="s">
        <v>460</v>
      </c>
    </row>
    <row r="23" spans="1:16" ht="22" customHeight="1">
      <c r="A23" s="1"/>
      <c r="B23" s="1"/>
      <c r="C23" s="16">
        <v>1</v>
      </c>
      <c r="D23" s="16" t="s">
        <v>461</v>
      </c>
      <c r="E23" s="16" t="s">
        <v>462</v>
      </c>
      <c r="F23" s="17">
        <v>1</v>
      </c>
      <c r="G23" s="17" t="s">
        <v>421</v>
      </c>
      <c r="H23" s="18">
        <v>900</v>
      </c>
      <c r="I23" s="18">
        <v>1800</v>
      </c>
      <c r="J23" s="18">
        <v>3500</v>
      </c>
      <c r="K23" s="18">
        <v>7000</v>
      </c>
      <c r="L23" s="19">
        <f t="shared" si="0"/>
        <v>900</v>
      </c>
      <c r="M23" s="19">
        <f t="shared" si="1"/>
        <v>1800</v>
      </c>
      <c r="N23" s="19">
        <f t="shared" si="2"/>
        <v>3500</v>
      </c>
      <c r="O23" s="19">
        <f t="shared" si="3"/>
        <v>7000</v>
      </c>
      <c r="P23" s="16" t="s">
        <v>463</v>
      </c>
    </row>
    <row r="24" spans="1:16" ht="22" customHeight="1">
      <c r="A24" s="1"/>
      <c r="B24" s="1"/>
      <c r="C24" s="1">
        <v>1</v>
      </c>
      <c r="D24" s="1" t="s">
        <v>464</v>
      </c>
      <c r="E24" s="1" t="s">
        <v>465</v>
      </c>
      <c r="F24" s="6">
        <v>1</v>
      </c>
      <c r="G24" s="6" t="s">
        <v>466</v>
      </c>
      <c r="H24" s="9">
        <v>350</v>
      </c>
      <c r="I24" s="9">
        <v>600</v>
      </c>
      <c r="J24" s="9">
        <v>1100</v>
      </c>
      <c r="K24" s="9">
        <v>2000</v>
      </c>
      <c r="L24" s="10">
        <f t="shared" si="0"/>
        <v>350</v>
      </c>
      <c r="M24" s="10">
        <f t="shared" si="1"/>
        <v>600</v>
      </c>
      <c r="N24" s="10">
        <f t="shared" si="2"/>
        <v>1100</v>
      </c>
      <c r="O24" s="10">
        <f t="shared" si="3"/>
        <v>2000</v>
      </c>
      <c r="P24" s="1" t="s">
        <v>467</v>
      </c>
    </row>
    <row r="25" spans="1:16" ht="22" customHeight="1">
      <c r="A25" s="1"/>
      <c r="B25" s="1"/>
      <c r="C25" s="16">
        <v>2</v>
      </c>
      <c r="D25" s="16" t="s">
        <v>468</v>
      </c>
      <c r="E25" s="16" t="s">
        <v>469</v>
      </c>
      <c r="F25" s="17">
        <v>1</v>
      </c>
      <c r="G25" s="17" t="s">
        <v>421</v>
      </c>
      <c r="H25" s="18">
        <v>1200</v>
      </c>
      <c r="I25" s="18">
        <v>2400</v>
      </c>
      <c r="J25" s="18">
        <v>4500</v>
      </c>
      <c r="K25" s="18">
        <v>8500</v>
      </c>
      <c r="L25" s="19">
        <f t="shared" si="0"/>
        <v>1200</v>
      </c>
      <c r="M25" s="19">
        <f t="shared" si="1"/>
        <v>2400</v>
      </c>
      <c r="N25" s="19">
        <f t="shared" si="2"/>
        <v>4500</v>
      </c>
      <c r="O25" s="19">
        <f t="shared" si="3"/>
        <v>8500</v>
      </c>
      <c r="P25" s="16" t="s">
        <v>470</v>
      </c>
    </row>
    <row r="26" spans="1:16" ht="22" customHeight="1">
      <c r="A26" s="1"/>
      <c r="B26" s="1"/>
      <c r="C26" s="1">
        <v>2</v>
      </c>
      <c r="D26" s="1" t="s">
        <v>471</v>
      </c>
      <c r="E26" s="1" t="s">
        <v>472</v>
      </c>
      <c r="F26" s="6">
        <v>1</v>
      </c>
      <c r="G26" s="6" t="s">
        <v>421</v>
      </c>
      <c r="H26" s="9">
        <v>900</v>
      </c>
      <c r="I26" s="9">
        <v>1600</v>
      </c>
      <c r="J26" s="9">
        <v>3000</v>
      </c>
      <c r="K26" s="9">
        <v>5500</v>
      </c>
      <c r="L26" s="10">
        <f t="shared" si="0"/>
        <v>900</v>
      </c>
      <c r="M26" s="10">
        <f t="shared" si="1"/>
        <v>1600</v>
      </c>
      <c r="N26" s="10">
        <f t="shared" si="2"/>
        <v>3000</v>
      </c>
      <c r="O26" s="10">
        <f t="shared" si="3"/>
        <v>5500</v>
      </c>
      <c r="P26" s="1" t="s">
        <v>449</v>
      </c>
    </row>
    <row r="27" spans="1:16" ht="22" customHeight="1">
      <c r="A27" s="1"/>
      <c r="B27" s="1"/>
      <c r="C27" s="16">
        <v>2</v>
      </c>
      <c r="D27" s="16" t="s">
        <v>473</v>
      </c>
      <c r="E27" s="16" t="s">
        <v>474</v>
      </c>
      <c r="F27" s="17">
        <v>1</v>
      </c>
      <c r="G27" s="17" t="s">
        <v>421</v>
      </c>
      <c r="H27" s="18">
        <v>600</v>
      </c>
      <c r="I27" s="18">
        <v>1100</v>
      </c>
      <c r="J27" s="18">
        <v>2000</v>
      </c>
      <c r="K27" s="18">
        <v>3600</v>
      </c>
      <c r="L27" s="19">
        <f t="shared" si="0"/>
        <v>600</v>
      </c>
      <c r="M27" s="19">
        <f t="shared" si="1"/>
        <v>1100</v>
      </c>
      <c r="N27" s="19">
        <f t="shared" si="2"/>
        <v>2000</v>
      </c>
      <c r="O27" s="19">
        <f t="shared" si="3"/>
        <v>3600</v>
      </c>
      <c r="P27" s="16" t="s">
        <v>439</v>
      </c>
    </row>
    <row r="28" spans="1:16" ht="22" customHeight="1">
      <c r="A28" s="1"/>
      <c r="B28" s="1"/>
      <c r="C28" s="1">
        <v>2</v>
      </c>
      <c r="D28" s="1" t="s">
        <v>475</v>
      </c>
      <c r="E28" s="1" t="s">
        <v>476</v>
      </c>
      <c r="F28" s="6">
        <v>1</v>
      </c>
      <c r="G28" s="6" t="s">
        <v>442</v>
      </c>
      <c r="H28" s="9">
        <v>1000</v>
      </c>
      <c r="I28" s="9">
        <v>1900</v>
      </c>
      <c r="J28" s="9">
        <v>3500</v>
      </c>
      <c r="K28" s="9">
        <v>6500</v>
      </c>
      <c r="L28" s="10">
        <f t="shared" si="0"/>
        <v>1000</v>
      </c>
      <c r="M28" s="10">
        <f t="shared" si="1"/>
        <v>1900</v>
      </c>
      <c r="N28" s="10">
        <f t="shared" si="2"/>
        <v>3500</v>
      </c>
      <c r="O28" s="10">
        <f t="shared" si="3"/>
        <v>6500</v>
      </c>
      <c r="P28" s="1" t="s">
        <v>477</v>
      </c>
    </row>
    <row r="29" spans="1:16" ht="22" customHeight="1">
      <c r="A29" s="1"/>
      <c r="B29" s="1"/>
      <c r="C29" s="16">
        <v>2</v>
      </c>
      <c r="D29" s="16" t="s">
        <v>478</v>
      </c>
      <c r="E29" s="16" t="s">
        <v>479</v>
      </c>
      <c r="F29" s="17">
        <v>1</v>
      </c>
      <c r="G29" s="17" t="s">
        <v>421</v>
      </c>
      <c r="H29" s="18">
        <v>450</v>
      </c>
      <c r="I29" s="18">
        <v>900</v>
      </c>
      <c r="J29" s="18">
        <v>1800</v>
      </c>
      <c r="K29" s="18">
        <v>3500</v>
      </c>
      <c r="L29" s="19">
        <f t="shared" si="0"/>
        <v>450</v>
      </c>
      <c r="M29" s="19">
        <f t="shared" si="1"/>
        <v>900</v>
      </c>
      <c r="N29" s="19">
        <f t="shared" si="2"/>
        <v>1800</v>
      </c>
      <c r="O29" s="19">
        <f t="shared" si="3"/>
        <v>3500</v>
      </c>
      <c r="P29" s="16" t="s">
        <v>480</v>
      </c>
    </row>
    <row r="30" spans="1:16" ht="22" customHeight="1">
      <c r="A30" s="1"/>
      <c r="B30" s="1"/>
      <c r="C30" s="1">
        <v>2</v>
      </c>
      <c r="D30" s="1" t="s">
        <v>481</v>
      </c>
      <c r="E30" s="1" t="s">
        <v>482</v>
      </c>
      <c r="F30" s="6">
        <v>2</v>
      </c>
      <c r="G30" s="6" t="s">
        <v>435</v>
      </c>
      <c r="H30" s="9">
        <v>600</v>
      </c>
      <c r="I30" s="9">
        <v>1100</v>
      </c>
      <c r="J30" s="9">
        <v>2000</v>
      </c>
      <c r="K30" s="9">
        <v>3500</v>
      </c>
      <c r="L30" s="10">
        <f t="shared" si="0"/>
        <v>1200</v>
      </c>
      <c r="M30" s="10">
        <f t="shared" si="1"/>
        <v>2200</v>
      </c>
      <c r="N30" s="10">
        <f t="shared" si="2"/>
        <v>4000</v>
      </c>
      <c r="O30" s="10">
        <f t="shared" si="3"/>
        <v>7000</v>
      </c>
      <c r="P30" s="1" t="s">
        <v>483</v>
      </c>
    </row>
    <row r="31" spans="1:16" ht="22" customHeight="1">
      <c r="A31" s="1"/>
      <c r="B31" s="1"/>
      <c r="C31" s="16">
        <v>2</v>
      </c>
      <c r="D31" s="16" t="s">
        <v>484</v>
      </c>
      <c r="E31" s="16" t="s">
        <v>485</v>
      </c>
      <c r="F31" s="17">
        <v>2</v>
      </c>
      <c r="G31" s="17" t="s">
        <v>425</v>
      </c>
      <c r="H31" s="18">
        <v>250</v>
      </c>
      <c r="I31" s="18">
        <v>450</v>
      </c>
      <c r="J31" s="18">
        <v>800</v>
      </c>
      <c r="K31" s="18">
        <v>1400</v>
      </c>
      <c r="L31" s="19">
        <f t="shared" si="0"/>
        <v>500</v>
      </c>
      <c r="M31" s="19">
        <f t="shared" si="1"/>
        <v>900</v>
      </c>
      <c r="N31" s="19">
        <f t="shared" si="2"/>
        <v>1600</v>
      </c>
      <c r="O31" s="19">
        <f t="shared" si="3"/>
        <v>2800</v>
      </c>
      <c r="P31" s="16" t="s">
        <v>486</v>
      </c>
    </row>
    <row r="32" spans="1:16" ht="22" customHeight="1">
      <c r="A32" s="1"/>
      <c r="B32" s="1"/>
      <c r="C32" s="1">
        <v>2</v>
      </c>
      <c r="D32" s="1" t="s">
        <v>487</v>
      </c>
      <c r="E32" s="1" t="s">
        <v>488</v>
      </c>
      <c r="F32" s="6">
        <v>2</v>
      </c>
      <c r="G32" s="6" t="s">
        <v>454</v>
      </c>
      <c r="H32" s="9">
        <v>100</v>
      </c>
      <c r="I32" s="9">
        <v>180</v>
      </c>
      <c r="J32" s="9">
        <v>350</v>
      </c>
      <c r="K32" s="9">
        <v>650</v>
      </c>
      <c r="L32" s="10">
        <f t="shared" si="0"/>
        <v>200</v>
      </c>
      <c r="M32" s="10">
        <f t="shared" si="1"/>
        <v>360</v>
      </c>
      <c r="N32" s="10">
        <f t="shared" si="2"/>
        <v>700</v>
      </c>
      <c r="O32" s="10">
        <f t="shared" si="3"/>
        <v>1300</v>
      </c>
      <c r="P32" s="1" t="s">
        <v>489</v>
      </c>
    </row>
    <row r="33" spans="1:16" ht="22" customHeight="1">
      <c r="A33" s="1"/>
      <c r="B33" s="1"/>
      <c r="C33" s="16">
        <v>2</v>
      </c>
      <c r="D33" s="16" t="s">
        <v>490</v>
      </c>
      <c r="E33" s="16" t="s">
        <v>491</v>
      </c>
      <c r="F33" s="17">
        <v>1</v>
      </c>
      <c r="G33" s="17" t="s">
        <v>442</v>
      </c>
      <c r="H33" s="18">
        <v>1000</v>
      </c>
      <c r="I33" s="18">
        <v>1800</v>
      </c>
      <c r="J33" s="18">
        <v>3200</v>
      </c>
      <c r="K33" s="18">
        <v>6000</v>
      </c>
      <c r="L33" s="19">
        <f t="shared" si="0"/>
        <v>1000</v>
      </c>
      <c r="M33" s="19">
        <f t="shared" si="1"/>
        <v>1800</v>
      </c>
      <c r="N33" s="19">
        <f t="shared" si="2"/>
        <v>3200</v>
      </c>
      <c r="O33" s="19">
        <f t="shared" si="3"/>
        <v>6000</v>
      </c>
      <c r="P33" s="16" t="s">
        <v>492</v>
      </c>
    </row>
    <row r="34" spans="1:16" ht="22" customHeight="1">
      <c r="A34" s="1"/>
      <c r="B34" s="1"/>
      <c r="C34" s="1">
        <v>2</v>
      </c>
      <c r="D34" s="1" t="s">
        <v>493</v>
      </c>
      <c r="E34" s="1" t="s">
        <v>494</v>
      </c>
      <c r="F34" s="6">
        <v>1</v>
      </c>
      <c r="G34" s="6" t="s">
        <v>421</v>
      </c>
      <c r="H34" s="9">
        <v>1200</v>
      </c>
      <c r="I34" s="9">
        <v>2200</v>
      </c>
      <c r="J34" s="9">
        <v>4000</v>
      </c>
      <c r="K34" s="9">
        <v>7500</v>
      </c>
      <c r="L34" s="10">
        <f t="shared" si="0"/>
        <v>1200</v>
      </c>
      <c r="M34" s="10">
        <f t="shared" si="1"/>
        <v>2200</v>
      </c>
      <c r="N34" s="10">
        <f t="shared" si="2"/>
        <v>4000</v>
      </c>
      <c r="O34" s="10">
        <f t="shared" si="3"/>
        <v>7500</v>
      </c>
      <c r="P34" s="1" t="s">
        <v>495</v>
      </c>
    </row>
    <row r="35" spans="1:16" ht="22" customHeight="1">
      <c r="A35" s="1"/>
      <c r="B35" s="1"/>
      <c r="C35" s="16">
        <v>2</v>
      </c>
      <c r="D35" s="16" t="s">
        <v>496</v>
      </c>
      <c r="E35" s="16" t="s">
        <v>497</v>
      </c>
      <c r="F35" s="17">
        <v>1</v>
      </c>
      <c r="G35" s="17" t="s">
        <v>421</v>
      </c>
      <c r="H35" s="18">
        <v>1300</v>
      </c>
      <c r="I35" s="18">
        <v>2600</v>
      </c>
      <c r="J35" s="18">
        <v>5000</v>
      </c>
      <c r="K35" s="18">
        <v>10000</v>
      </c>
      <c r="L35" s="19">
        <f t="shared" si="0"/>
        <v>1300</v>
      </c>
      <c r="M35" s="19">
        <f t="shared" si="1"/>
        <v>2600</v>
      </c>
      <c r="N35" s="19">
        <f t="shared" si="2"/>
        <v>5000</v>
      </c>
      <c r="O35" s="19">
        <f t="shared" si="3"/>
        <v>10000</v>
      </c>
      <c r="P35" s="16" t="s">
        <v>498</v>
      </c>
    </row>
    <row r="36" spans="1:16" ht="22" customHeight="1">
      <c r="A36" s="1"/>
      <c r="B36" s="1"/>
      <c r="C36" s="1">
        <v>2</v>
      </c>
      <c r="D36" s="1" t="s">
        <v>499</v>
      </c>
      <c r="E36" s="1" t="s">
        <v>500</v>
      </c>
      <c r="F36" s="6">
        <v>1</v>
      </c>
      <c r="G36" s="6" t="s">
        <v>421</v>
      </c>
      <c r="H36" s="9">
        <v>700</v>
      </c>
      <c r="I36" s="9">
        <v>1300</v>
      </c>
      <c r="J36" s="9">
        <v>2400</v>
      </c>
      <c r="K36" s="9">
        <v>4500</v>
      </c>
      <c r="L36" s="10">
        <f t="shared" si="0"/>
        <v>700</v>
      </c>
      <c r="M36" s="10">
        <f t="shared" si="1"/>
        <v>1300</v>
      </c>
      <c r="N36" s="10">
        <f t="shared" si="2"/>
        <v>2400</v>
      </c>
      <c r="O36" s="10">
        <f t="shared" si="3"/>
        <v>4500</v>
      </c>
      <c r="P36" s="1" t="s">
        <v>501</v>
      </c>
    </row>
    <row r="37" spans="1:16" ht="22" customHeight="1">
      <c r="A37" s="1"/>
      <c r="B37" s="1"/>
      <c r="C37" s="16">
        <v>2</v>
      </c>
      <c r="D37" s="16" t="s">
        <v>502</v>
      </c>
      <c r="E37" s="16" t="s">
        <v>503</v>
      </c>
      <c r="F37" s="17">
        <v>1</v>
      </c>
      <c r="G37" s="17" t="s">
        <v>421</v>
      </c>
      <c r="H37" s="18">
        <v>650</v>
      </c>
      <c r="I37" s="18">
        <v>1200</v>
      </c>
      <c r="J37" s="18">
        <v>2200</v>
      </c>
      <c r="K37" s="18">
        <v>4000</v>
      </c>
      <c r="L37" s="19">
        <f t="shared" si="0"/>
        <v>650</v>
      </c>
      <c r="M37" s="19">
        <f t="shared" si="1"/>
        <v>1200</v>
      </c>
      <c r="N37" s="19">
        <f t="shared" si="2"/>
        <v>2200</v>
      </c>
      <c r="O37" s="19">
        <f t="shared" si="3"/>
        <v>4000</v>
      </c>
      <c r="P37" s="16" t="s">
        <v>504</v>
      </c>
    </row>
    <row r="38" spans="1:16" ht="22" customHeight="1">
      <c r="A38" s="1"/>
      <c r="B38" s="1"/>
      <c r="C38" s="1">
        <v>2</v>
      </c>
      <c r="D38" s="1" t="s">
        <v>505</v>
      </c>
      <c r="E38" s="1" t="s">
        <v>506</v>
      </c>
      <c r="F38" s="6">
        <v>1</v>
      </c>
      <c r="G38" s="6" t="s">
        <v>421</v>
      </c>
      <c r="H38" s="9">
        <v>450</v>
      </c>
      <c r="I38" s="9">
        <v>850</v>
      </c>
      <c r="J38" s="9">
        <v>1500</v>
      </c>
      <c r="K38" s="9">
        <v>2800</v>
      </c>
      <c r="L38" s="10">
        <f t="shared" si="0"/>
        <v>450</v>
      </c>
      <c r="M38" s="10">
        <f t="shared" si="1"/>
        <v>850</v>
      </c>
      <c r="N38" s="10">
        <f t="shared" si="2"/>
        <v>1500</v>
      </c>
      <c r="O38" s="10">
        <f t="shared" si="3"/>
        <v>2800</v>
      </c>
      <c r="P38" s="1" t="s">
        <v>507</v>
      </c>
    </row>
    <row r="39" spans="1:16" ht="22" customHeight="1">
      <c r="A39" s="1"/>
      <c r="B39" s="1"/>
      <c r="C39" s="16">
        <v>2</v>
      </c>
      <c r="D39" s="16" t="s">
        <v>508</v>
      </c>
      <c r="E39" s="16" t="s">
        <v>509</v>
      </c>
      <c r="F39" s="17">
        <v>1</v>
      </c>
      <c r="G39" s="17" t="s">
        <v>442</v>
      </c>
      <c r="H39" s="18">
        <v>750</v>
      </c>
      <c r="I39" s="18">
        <v>1400</v>
      </c>
      <c r="J39" s="18">
        <v>2500</v>
      </c>
      <c r="K39" s="18">
        <v>4500</v>
      </c>
      <c r="L39" s="19">
        <f t="shared" ref="L39:L59" si="4">F39*H39</f>
        <v>750</v>
      </c>
      <c r="M39" s="19">
        <f t="shared" ref="M39:M59" si="5">F39*I39</f>
        <v>1400</v>
      </c>
      <c r="N39" s="19">
        <f t="shared" ref="N39:N59" si="6">F39*J39</f>
        <v>2500</v>
      </c>
      <c r="O39" s="19">
        <f t="shared" ref="O39:O59" si="7">F39*K39</f>
        <v>4500</v>
      </c>
      <c r="P39" s="16" t="s">
        <v>426</v>
      </c>
    </row>
    <row r="40" spans="1:16" ht="22" customHeight="1">
      <c r="A40" s="1"/>
      <c r="B40" s="1"/>
      <c r="C40" s="1">
        <v>2</v>
      </c>
      <c r="D40" s="1" t="s">
        <v>510</v>
      </c>
      <c r="E40" s="1" t="s">
        <v>511</v>
      </c>
      <c r="F40" s="6">
        <v>1</v>
      </c>
      <c r="G40" s="6" t="s">
        <v>421</v>
      </c>
      <c r="H40" s="9">
        <v>800</v>
      </c>
      <c r="I40" s="9">
        <v>1500</v>
      </c>
      <c r="J40" s="9">
        <v>2800</v>
      </c>
      <c r="K40" s="9">
        <v>5200</v>
      </c>
      <c r="L40" s="10">
        <f t="shared" si="4"/>
        <v>800</v>
      </c>
      <c r="M40" s="10">
        <f t="shared" si="5"/>
        <v>1500</v>
      </c>
      <c r="N40" s="10">
        <f t="shared" si="6"/>
        <v>2800</v>
      </c>
      <c r="O40" s="10">
        <f t="shared" si="7"/>
        <v>5200</v>
      </c>
      <c r="P40" s="1" t="s">
        <v>512</v>
      </c>
    </row>
    <row r="41" spans="1:16" ht="22" customHeight="1">
      <c r="A41" s="1"/>
      <c r="B41" s="1"/>
      <c r="C41" s="16">
        <v>2</v>
      </c>
      <c r="D41" s="16" t="s">
        <v>513</v>
      </c>
      <c r="E41" s="16" t="s">
        <v>514</v>
      </c>
      <c r="F41" s="17">
        <v>1</v>
      </c>
      <c r="G41" s="17" t="s">
        <v>421</v>
      </c>
      <c r="H41" s="18">
        <v>500</v>
      </c>
      <c r="I41" s="18">
        <v>900</v>
      </c>
      <c r="J41" s="18">
        <v>1600</v>
      </c>
      <c r="K41" s="18">
        <v>3000</v>
      </c>
      <c r="L41" s="19">
        <f t="shared" si="4"/>
        <v>500</v>
      </c>
      <c r="M41" s="19">
        <f t="shared" si="5"/>
        <v>900</v>
      </c>
      <c r="N41" s="19">
        <f t="shared" si="6"/>
        <v>1600</v>
      </c>
      <c r="O41" s="19">
        <f t="shared" si="7"/>
        <v>3000</v>
      </c>
      <c r="P41" s="16" t="s">
        <v>515</v>
      </c>
    </row>
    <row r="42" spans="1:16" ht="22" customHeight="1">
      <c r="A42" s="1"/>
      <c r="B42" s="1"/>
      <c r="C42" s="1">
        <v>3</v>
      </c>
      <c r="D42" s="1" t="s">
        <v>516</v>
      </c>
      <c r="E42" s="1" t="s">
        <v>517</v>
      </c>
      <c r="F42" s="6">
        <v>1</v>
      </c>
      <c r="G42" s="6" t="s">
        <v>421</v>
      </c>
      <c r="H42" s="9">
        <v>450</v>
      </c>
      <c r="I42" s="9">
        <v>850</v>
      </c>
      <c r="J42" s="9">
        <v>1500</v>
      </c>
      <c r="K42" s="9">
        <v>2800</v>
      </c>
      <c r="L42" s="10">
        <f t="shared" si="4"/>
        <v>450</v>
      </c>
      <c r="M42" s="10">
        <f t="shared" si="5"/>
        <v>850</v>
      </c>
      <c r="N42" s="10">
        <f t="shared" si="6"/>
        <v>1500</v>
      </c>
      <c r="O42" s="10">
        <f t="shared" si="7"/>
        <v>2800</v>
      </c>
      <c r="P42" s="1" t="s">
        <v>518</v>
      </c>
    </row>
    <row r="43" spans="1:16" ht="22" customHeight="1">
      <c r="A43" s="1"/>
      <c r="B43" s="1"/>
      <c r="C43" s="16">
        <v>3</v>
      </c>
      <c r="D43" s="16" t="s">
        <v>519</v>
      </c>
      <c r="E43" s="16" t="s">
        <v>520</v>
      </c>
      <c r="F43" s="17">
        <v>1</v>
      </c>
      <c r="G43" s="17" t="s">
        <v>421</v>
      </c>
      <c r="H43" s="18">
        <v>1000</v>
      </c>
      <c r="I43" s="18">
        <v>2000</v>
      </c>
      <c r="J43" s="18">
        <v>4000</v>
      </c>
      <c r="K43" s="18">
        <v>8000</v>
      </c>
      <c r="L43" s="19">
        <f t="shared" si="4"/>
        <v>1000</v>
      </c>
      <c r="M43" s="19">
        <f t="shared" si="5"/>
        <v>2000</v>
      </c>
      <c r="N43" s="19">
        <f t="shared" si="6"/>
        <v>4000</v>
      </c>
      <c r="O43" s="19">
        <f t="shared" si="7"/>
        <v>8000</v>
      </c>
      <c r="P43" s="16" t="s">
        <v>521</v>
      </c>
    </row>
    <row r="44" spans="1:16" ht="22" customHeight="1">
      <c r="A44" s="1"/>
      <c r="B44" s="1"/>
      <c r="C44" s="1">
        <v>3</v>
      </c>
      <c r="D44" s="1" t="s">
        <v>522</v>
      </c>
      <c r="E44" s="1" t="s">
        <v>523</v>
      </c>
      <c r="F44" s="6">
        <v>1</v>
      </c>
      <c r="G44" s="6" t="s">
        <v>442</v>
      </c>
      <c r="H44" s="9">
        <v>1300</v>
      </c>
      <c r="I44" s="9">
        <v>2400</v>
      </c>
      <c r="J44" s="9">
        <v>4500</v>
      </c>
      <c r="K44" s="9">
        <v>8500</v>
      </c>
      <c r="L44" s="10">
        <f t="shared" si="4"/>
        <v>1300</v>
      </c>
      <c r="M44" s="10">
        <f t="shared" si="5"/>
        <v>2400</v>
      </c>
      <c r="N44" s="10">
        <f t="shared" si="6"/>
        <v>4500</v>
      </c>
      <c r="O44" s="10">
        <f t="shared" si="7"/>
        <v>8500</v>
      </c>
      <c r="P44" s="1" t="s">
        <v>524</v>
      </c>
    </row>
    <row r="45" spans="1:16" ht="22" customHeight="1">
      <c r="A45" s="1"/>
      <c r="B45" s="1"/>
      <c r="C45" s="16">
        <v>3</v>
      </c>
      <c r="D45" s="16" t="s">
        <v>525</v>
      </c>
      <c r="E45" s="16" t="s">
        <v>526</v>
      </c>
      <c r="F45" s="17">
        <v>1</v>
      </c>
      <c r="G45" s="17" t="s">
        <v>421</v>
      </c>
      <c r="H45" s="18">
        <v>700</v>
      </c>
      <c r="I45" s="18">
        <v>1300</v>
      </c>
      <c r="J45" s="18">
        <v>2400</v>
      </c>
      <c r="K45" s="18">
        <v>4500</v>
      </c>
      <c r="L45" s="19">
        <f t="shared" si="4"/>
        <v>700</v>
      </c>
      <c r="M45" s="19">
        <f t="shared" si="5"/>
        <v>1300</v>
      </c>
      <c r="N45" s="19">
        <f t="shared" si="6"/>
        <v>2400</v>
      </c>
      <c r="O45" s="19">
        <f t="shared" si="7"/>
        <v>4500</v>
      </c>
      <c r="P45" s="16" t="s">
        <v>527</v>
      </c>
    </row>
    <row r="46" spans="1:16" ht="22" customHeight="1">
      <c r="A46" s="1"/>
      <c r="B46" s="1"/>
      <c r="C46" s="1">
        <v>3</v>
      </c>
      <c r="D46" s="1" t="s">
        <v>528</v>
      </c>
      <c r="E46" s="1" t="s">
        <v>529</v>
      </c>
      <c r="F46" s="6">
        <v>1</v>
      </c>
      <c r="G46" s="6" t="s">
        <v>421</v>
      </c>
      <c r="H46" s="9">
        <v>1700</v>
      </c>
      <c r="I46" s="9">
        <v>3200</v>
      </c>
      <c r="J46" s="9">
        <v>6500</v>
      </c>
      <c r="K46" s="9">
        <v>12000</v>
      </c>
      <c r="L46" s="10">
        <f t="shared" si="4"/>
        <v>1700</v>
      </c>
      <c r="M46" s="10">
        <f t="shared" si="5"/>
        <v>3200</v>
      </c>
      <c r="N46" s="10">
        <f t="shared" si="6"/>
        <v>6500</v>
      </c>
      <c r="O46" s="10">
        <f t="shared" si="7"/>
        <v>12000</v>
      </c>
      <c r="P46" s="1" t="s">
        <v>530</v>
      </c>
    </row>
    <row r="47" spans="1:16" ht="22" customHeight="1">
      <c r="A47" s="1"/>
      <c r="B47" s="1"/>
      <c r="C47" s="16">
        <v>3</v>
      </c>
      <c r="D47" s="16" t="s">
        <v>531</v>
      </c>
      <c r="E47" s="16" t="s">
        <v>532</v>
      </c>
      <c r="F47" s="17">
        <v>3</v>
      </c>
      <c r="G47" s="17" t="s">
        <v>454</v>
      </c>
      <c r="H47" s="18">
        <v>650</v>
      </c>
      <c r="I47" s="18">
        <v>1200</v>
      </c>
      <c r="J47" s="18">
        <v>2200</v>
      </c>
      <c r="K47" s="18">
        <v>4000</v>
      </c>
      <c r="L47" s="19">
        <f t="shared" si="4"/>
        <v>1950</v>
      </c>
      <c r="M47" s="19">
        <f t="shared" si="5"/>
        <v>3600</v>
      </c>
      <c r="N47" s="19">
        <f t="shared" si="6"/>
        <v>6600</v>
      </c>
      <c r="O47" s="19">
        <f t="shared" si="7"/>
        <v>12000</v>
      </c>
      <c r="P47" s="16" t="s">
        <v>439</v>
      </c>
    </row>
    <row r="48" spans="1:16" ht="22" customHeight="1">
      <c r="A48" s="1"/>
      <c r="B48" s="1"/>
      <c r="C48" s="1">
        <v>3</v>
      </c>
      <c r="D48" s="1" t="s">
        <v>533</v>
      </c>
      <c r="E48" s="1" t="s">
        <v>534</v>
      </c>
      <c r="F48" s="6">
        <v>120</v>
      </c>
      <c r="G48" s="6" t="s">
        <v>535</v>
      </c>
      <c r="H48" s="9">
        <v>10</v>
      </c>
      <c r="I48" s="9">
        <v>18</v>
      </c>
      <c r="J48" s="9">
        <v>30</v>
      </c>
      <c r="K48" s="9">
        <v>55</v>
      </c>
      <c r="L48" s="10">
        <f t="shared" si="4"/>
        <v>1200</v>
      </c>
      <c r="M48" s="10">
        <f t="shared" si="5"/>
        <v>2160</v>
      </c>
      <c r="N48" s="10">
        <f t="shared" si="6"/>
        <v>3600</v>
      </c>
      <c r="O48" s="10">
        <f t="shared" si="7"/>
        <v>6600</v>
      </c>
      <c r="P48" s="1" t="s">
        <v>536</v>
      </c>
    </row>
    <row r="49" spans="1:16" ht="22" customHeight="1">
      <c r="A49" s="1"/>
      <c r="B49" s="1"/>
      <c r="C49" s="16">
        <v>3</v>
      </c>
      <c r="D49" s="16" t="s">
        <v>537</v>
      </c>
      <c r="E49" s="16" t="s">
        <v>538</v>
      </c>
      <c r="F49" s="17">
        <v>1</v>
      </c>
      <c r="G49" s="17" t="s">
        <v>421</v>
      </c>
      <c r="H49" s="18">
        <v>1000</v>
      </c>
      <c r="I49" s="18">
        <v>2000</v>
      </c>
      <c r="J49" s="18">
        <v>4000</v>
      </c>
      <c r="K49" s="18">
        <v>8000</v>
      </c>
      <c r="L49" s="19">
        <f t="shared" si="4"/>
        <v>1000</v>
      </c>
      <c r="M49" s="19">
        <f t="shared" si="5"/>
        <v>2000</v>
      </c>
      <c r="N49" s="19">
        <f t="shared" si="6"/>
        <v>4000</v>
      </c>
      <c r="O49" s="19">
        <f t="shared" si="7"/>
        <v>8000</v>
      </c>
      <c r="P49" s="16" t="s">
        <v>539</v>
      </c>
    </row>
    <row r="50" spans="1:16" ht="22" customHeight="1">
      <c r="A50" s="1"/>
      <c r="B50" s="1"/>
      <c r="C50" s="1">
        <v>3</v>
      </c>
      <c r="D50" s="1" t="s">
        <v>540</v>
      </c>
      <c r="E50" s="1" t="s">
        <v>541</v>
      </c>
      <c r="F50" s="6">
        <v>1</v>
      </c>
      <c r="G50" s="6" t="s">
        <v>421</v>
      </c>
      <c r="H50" s="9">
        <v>1600</v>
      </c>
      <c r="I50" s="9">
        <v>3200</v>
      </c>
      <c r="J50" s="9">
        <v>6500</v>
      </c>
      <c r="K50" s="9">
        <v>13000</v>
      </c>
      <c r="L50" s="10">
        <f t="shared" si="4"/>
        <v>1600</v>
      </c>
      <c r="M50" s="10">
        <f t="shared" si="5"/>
        <v>3200</v>
      </c>
      <c r="N50" s="10">
        <f t="shared" si="6"/>
        <v>6500</v>
      </c>
      <c r="O50" s="10">
        <f t="shared" si="7"/>
        <v>13000</v>
      </c>
      <c r="P50" s="1" t="s">
        <v>542</v>
      </c>
    </row>
    <row r="51" spans="1:16" ht="22" customHeight="1">
      <c r="A51" s="1"/>
      <c r="B51" s="1"/>
      <c r="C51" s="16">
        <v>3</v>
      </c>
      <c r="D51" s="16" t="s">
        <v>543</v>
      </c>
      <c r="E51" s="16" t="s">
        <v>544</v>
      </c>
      <c r="F51" s="17">
        <v>1</v>
      </c>
      <c r="G51" s="17" t="s">
        <v>421</v>
      </c>
      <c r="H51" s="18">
        <v>1500</v>
      </c>
      <c r="I51" s="18">
        <v>2800</v>
      </c>
      <c r="J51" s="18">
        <v>5500</v>
      </c>
      <c r="K51" s="18">
        <v>10000</v>
      </c>
      <c r="L51" s="19">
        <f t="shared" si="4"/>
        <v>1500</v>
      </c>
      <c r="M51" s="19">
        <f t="shared" si="5"/>
        <v>2800</v>
      </c>
      <c r="N51" s="19">
        <f t="shared" si="6"/>
        <v>5500</v>
      </c>
      <c r="O51" s="19">
        <f t="shared" si="7"/>
        <v>10000</v>
      </c>
      <c r="P51" s="16" t="s">
        <v>545</v>
      </c>
    </row>
    <row r="52" spans="1:16" ht="22" customHeight="1">
      <c r="A52" s="1"/>
      <c r="B52" s="1"/>
      <c r="C52" s="1">
        <v>3</v>
      </c>
      <c r="D52" s="1" t="s">
        <v>546</v>
      </c>
      <c r="E52" s="1" t="s">
        <v>547</v>
      </c>
      <c r="F52" s="6">
        <v>1</v>
      </c>
      <c r="G52" s="6" t="s">
        <v>421</v>
      </c>
      <c r="H52" s="9">
        <v>300</v>
      </c>
      <c r="I52" s="9">
        <v>550</v>
      </c>
      <c r="J52" s="9">
        <v>950</v>
      </c>
      <c r="K52" s="9">
        <v>1700</v>
      </c>
      <c r="L52" s="10">
        <f t="shared" si="4"/>
        <v>300</v>
      </c>
      <c r="M52" s="10">
        <f t="shared" si="5"/>
        <v>550</v>
      </c>
      <c r="N52" s="10">
        <f t="shared" si="6"/>
        <v>950</v>
      </c>
      <c r="O52" s="10">
        <f t="shared" si="7"/>
        <v>1700</v>
      </c>
      <c r="P52" s="1" t="s">
        <v>548</v>
      </c>
    </row>
    <row r="53" spans="1:16" ht="22" customHeight="1">
      <c r="A53" s="1"/>
      <c r="B53" s="1"/>
      <c r="C53" s="16">
        <v>3</v>
      </c>
      <c r="D53" s="16" t="s">
        <v>549</v>
      </c>
      <c r="E53" s="16" t="s">
        <v>550</v>
      </c>
      <c r="F53" s="17">
        <v>4</v>
      </c>
      <c r="G53" s="17" t="s">
        <v>425</v>
      </c>
      <c r="H53" s="18">
        <v>180</v>
      </c>
      <c r="I53" s="18">
        <v>350</v>
      </c>
      <c r="J53" s="18">
        <v>650</v>
      </c>
      <c r="K53" s="18">
        <v>1200</v>
      </c>
      <c r="L53" s="19">
        <f t="shared" si="4"/>
        <v>720</v>
      </c>
      <c r="M53" s="19">
        <f t="shared" si="5"/>
        <v>1400</v>
      </c>
      <c r="N53" s="19">
        <f t="shared" si="6"/>
        <v>2600</v>
      </c>
      <c r="O53" s="19">
        <f t="shared" si="7"/>
        <v>4800</v>
      </c>
      <c r="P53" s="16" t="s">
        <v>455</v>
      </c>
    </row>
    <row r="54" spans="1:16" ht="22" customHeight="1">
      <c r="A54" s="1"/>
      <c r="B54" s="1"/>
      <c r="C54" s="1">
        <v>3</v>
      </c>
      <c r="D54" s="1" t="s">
        <v>551</v>
      </c>
      <c r="E54" s="1" t="s">
        <v>552</v>
      </c>
      <c r="F54" s="6">
        <v>1</v>
      </c>
      <c r="G54" s="6" t="s">
        <v>421</v>
      </c>
      <c r="H54" s="9">
        <v>1000</v>
      </c>
      <c r="I54" s="9">
        <v>1900</v>
      </c>
      <c r="J54" s="9">
        <v>3600</v>
      </c>
      <c r="K54" s="9">
        <v>7000</v>
      </c>
      <c r="L54" s="10">
        <f t="shared" si="4"/>
        <v>1000</v>
      </c>
      <c r="M54" s="10">
        <f t="shared" si="5"/>
        <v>1900</v>
      </c>
      <c r="N54" s="10">
        <f t="shared" si="6"/>
        <v>3600</v>
      </c>
      <c r="O54" s="10">
        <f t="shared" si="7"/>
        <v>7000</v>
      </c>
      <c r="P54" s="1" t="s">
        <v>504</v>
      </c>
    </row>
    <row r="55" spans="1:16" ht="22" customHeight="1">
      <c r="A55" s="1"/>
      <c r="B55" s="1"/>
      <c r="C55" s="16">
        <v>3</v>
      </c>
      <c r="D55" s="16" t="s">
        <v>553</v>
      </c>
      <c r="E55" s="16" t="s">
        <v>554</v>
      </c>
      <c r="F55" s="17">
        <v>1</v>
      </c>
      <c r="G55" s="17" t="s">
        <v>421</v>
      </c>
      <c r="H55" s="18">
        <v>700</v>
      </c>
      <c r="I55" s="18">
        <v>1300</v>
      </c>
      <c r="J55" s="18">
        <v>2600</v>
      </c>
      <c r="K55" s="18">
        <v>5000</v>
      </c>
      <c r="L55" s="19">
        <f t="shared" si="4"/>
        <v>700</v>
      </c>
      <c r="M55" s="19">
        <f t="shared" si="5"/>
        <v>1300</v>
      </c>
      <c r="N55" s="19">
        <f t="shared" si="6"/>
        <v>2600</v>
      </c>
      <c r="O55" s="19">
        <f t="shared" si="7"/>
        <v>5000</v>
      </c>
      <c r="P55" s="16" t="s">
        <v>555</v>
      </c>
    </row>
    <row r="56" spans="1:16" ht="22" customHeight="1">
      <c r="A56" s="1"/>
      <c r="B56" s="1"/>
      <c r="C56" s="1">
        <v>3</v>
      </c>
      <c r="D56" s="1" t="s">
        <v>556</v>
      </c>
      <c r="E56" s="1" t="s">
        <v>557</v>
      </c>
      <c r="F56" s="6">
        <v>1</v>
      </c>
      <c r="G56" s="6" t="s">
        <v>421</v>
      </c>
      <c r="H56" s="9">
        <v>1200</v>
      </c>
      <c r="I56" s="9">
        <v>2400</v>
      </c>
      <c r="J56" s="9">
        <v>4800</v>
      </c>
      <c r="K56" s="9">
        <v>9000</v>
      </c>
      <c r="L56" s="10">
        <f t="shared" si="4"/>
        <v>1200</v>
      </c>
      <c r="M56" s="10">
        <f t="shared" si="5"/>
        <v>2400</v>
      </c>
      <c r="N56" s="10">
        <f t="shared" si="6"/>
        <v>4800</v>
      </c>
      <c r="O56" s="10">
        <f t="shared" si="7"/>
        <v>9000</v>
      </c>
      <c r="P56" s="1" t="s">
        <v>439</v>
      </c>
    </row>
    <row r="57" spans="1:16" ht="22" customHeight="1">
      <c r="A57" s="1"/>
      <c r="B57" s="1"/>
      <c r="C57" s="16">
        <v>3</v>
      </c>
      <c r="D57" s="16" t="s">
        <v>558</v>
      </c>
      <c r="E57" s="16" t="s">
        <v>559</v>
      </c>
      <c r="F57" s="17">
        <v>1</v>
      </c>
      <c r="G57" s="17" t="s">
        <v>421</v>
      </c>
      <c r="H57" s="18">
        <v>1800</v>
      </c>
      <c r="I57" s="18">
        <v>3500</v>
      </c>
      <c r="J57" s="18">
        <v>7000</v>
      </c>
      <c r="K57" s="18">
        <v>14000</v>
      </c>
      <c r="L57" s="19">
        <f t="shared" si="4"/>
        <v>1800</v>
      </c>
      <c r="M57" s="19">
        <f t="shared" si="5"/>
        <v>3500</v>
      </c>
      <c r="N57" s="19">
        <f t="shared" si="6"/>
        <v>7000</v>
      </c>
      <c r="O57" s="19">
        <f t="shared" si="7"/>
        <v>14000</v>
      </c>
      <c r="P57" s="16" t="s">
        <v>560</v>
      </c>
    </row>
    <row r="58" spans="1:16" ht="22" customHeight="1">
      <c r="A58" s="1"/>
      <c r="B58" s="1"/>
      <c r="C58" s="1">
        <v>3</v>
      </c>
      <c r="D58" s="1" t="s">
        <v>561</v>
      </c>
      <c r="E58" s="1" t="s">
        <v>562</v>
      </c>
      <c r="F58" s="6">
        <v>1</v>
      </c>
      <c r="G58" s="6" t="s">
        <v>421</v>
      </c>
      <c r="H58" s="9">
        <v>1100</v>
      </c>
      <c r="I58" s="9">
        <v>2000</v>
      </c>
      <c r="J58" s="9">
        <v>3800</v>
      </c>
      <c r="K58" s="9">
        <v>7000</v>
      </c>
      <c r="L58" s="10">
        <f t="shared" si="4"/>
        <v>1100</v>
      </c>
      <c r="M58" s="10">
        <f t="shared" si="5"/>
        <v>2000</v>
      </c>
      <c r="N58" s="10">
        <f t="shared" si="6"/>
        <v>3800</v>
      </c>
      <c r="O58" s="10">
        <f t="shared" si="7"/>
        <v>7000</v>
      </c>
      <c r="P58" s="1" t="s">
        <v>563</v>
      </c>
    </row>
    <row r="59" spans="1:16" ht="22" customHeight="1">
      <c r="A59" s="1"/>
      <c r="B59" s="1"/>
      <c r="C59" s="16">
        <v>3</v>
      </c>
      <c r="D59" s="16" t="s">
        <v>564</v>
      </c>
      <c r="E59" s="16" t="s">
        <v>565</v>
      </c>
      <c r="F59" s="17">
        <v>1</v>
      </c>
      <c r="G59" s="17" t="s">
        <v>442</v>
      </c>
      <c r="H59" s="18">
        <v>900</v>
      </c>
      <c r="I59" s="18">
        <v>1600</v>
      </c>
      <c r="J59" s="18">
        <v>3000</v>
      </c>
      <c r="K59" s="18">
        <v>5500</v>
      </c>
      <c r="L59" s="19">
        <f t="shared" si="4"/>
        <v>900</v>
      </c>
      <c r="M59" s="19">
        <f t="shared" si="5"/>
        <v>1600</v>
      </c>
      <c r="N59" s="19">
        <f t="shared" si="6"/>
        <v>3000</v>
      </c>
      <c r="O59" s="19">
        <f t="shared" si="7"/>
        <v>5500</v>
      </c>
      <c r="P59" s="16" t="s">
        <v>515</v>
      </c>
    </row>
    <row r="60" spans="1:16" ht="2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2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2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2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00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E7" sqref="E7"/>
    </sheetView>
  </sheetViews>
  <sheetFormatPr defaultRowHeight="14"/>
  <cols>
    <col min="1" max="2" width="2.33203125" customWidth="1"/>
    <col min="3" max="4" width="9" customWidth="1"/>
    <col min="5" max="5" width="84" customWidth="1"/>
    <col min="6" max="7" width="12" customWidth="1"/>
    <col min="8" max="8" width="15" customWidth="1"/>
    <col min="9" max="9" width="50" customWidth="1"/>
    <col min="10" max="10" width="40" customWidth="1"/>
  </cols>
  <sheetData>
    <row r="1" spans="1:16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" customHeight="1">
      <c r="A2" s="1"/>
      <c r="B2" s="1"/>
      <c r="C2" s="2" t="s">
        <v>566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2" customHeight="1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2" customHeight="1">
      <c r="A4" s="1"/>
      <c r="B4" s="1"/>
      <c r="C4" s="15" t="s">
        <v>567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30" customHeight="1">
      <c r="A6" s="1"/>
      <c r="B6" s="1"/>
      <c r="C6" s="5" t="s">
        <v>2</v>
      </c>
      <c r="D6" s="5" t="s">
        <v>568</v>
      </c>
      <c r="E6" s="5" t="s">
        <v>569</v>
      </c>
      <c r="F6" s="5" t="s">
        <v>570</v>
      </c>
      <c r="G6" s="5" t="s">
        <v>571</v>
      </c>
      <c r="H6" s="5" t="s">
        <v>572</v>
      </c>
      <c r="I6" s="5" t="s">
        <v>573</v>
      </c>
      <c r="J6" s="5" t="s">
        <v>113</v>
      </c>
      <c r="K6" s="1"/>
      <c r="L6" s="1"/>
      <c r="M6" s="1"/>
      <c r="N6" s="1"/>
      <c r="O6" s="1"/>
      <c r="P6" s="1"/>
    </row>
    <row r="7" spans="1:16" ht="42" customHeight="1">
      <c r="A7" s="1"/>
      <c r="B7" s="1"/>
      <c r="C7" s="1">
        <v>1</v>
      </c>
      <c r="D7" s="1">
        <v>1</v>
      </c>
      <c r="E7" s="14" t="s">
        <v>574</v>
      </c>
      <c r="F7" s="14" t="s">
        <v>575</v>
      </c>
      <c r="G7" s="14" t="s">
        <v>576</v>
      </c>
      <c r="H7" s="14">
        <v>275</v>
      </c>
      <c r="I7" s="14" t="s">
        <v>577</v>
      </c>
      <c r="J7" s="14" t="s">
        <v>116</v>
      </c>
      <c r="K7" s="1"/>
      <c r="L7" s="1"/>
      <c r="M7" s="1"/>
      <c r="N7" s="1"/>
      <c r="O7" s="1"/>
      <c r="P7" s="1"/>
    </row>
    <row r="8" spans="1:16" ht="42" customHeight="1">
      <c r="A8" s="1"/>
      <c r="B8" s="1"/>
      <c r="C8" s="16">
        <v>1</v>
      </c>
      <c r="D8" s="16">
        <v>2</v>
      </c>
      <c r="E8" s="37" t="s">
        <v>578</v>
      </c>
      <c r="F8" s="37" t="s">
        <v>575</v>
      </c>
      <c r="G8" s="37" t="s">
        <v>579</v>
      </c>
      <c r="H8" s="37">
        <v>278</v>
      </c>
      <c r="I8" s="37"/>
      <c r="J8" s="37" t="s">
        <v>116</v>
      </c>
      <c r="K8" s="1"/>
      <c r="L8" s="1"/>
      <c r="M8" s="1"/>
      <c r="N8" s="1"/>
      <c r="O8" s="1"/>
      <c r="P8" s="1"/>
    </row>
    <row r="9" spans="1:16" ht="42" customHeight="1">
      <c r="A9" s="1"/>
      <c r="B9" s="1"/>
      <c r="C9" s="1">
        <v>1</v>
      </c>
      <c r="D9" s="1">
        <v>3</v>
      </c>
      <c r="E9" s="14" t="s">
        <v>580</v>
      </c>
      <c r="F9" s="14" t="s">
        <v>575</v>
      </c>
      <c r="G9" s="14" t="s">
        <v>576</v>
      </c>
      <c r="H9" s="14">
        <v>387</v>
      </c>
      <c r="I9" s="14" t="s">
        <v>581</v>
      </c>
      <c r="J9" s="14" t="s">
        <v>116</v>
      </c>
      <c r="K9" s="1"/>
      <c r="L9" s="1"/>
      <c r="M9" s="1"/>
      <c r="N9" s="1"/>
      <c r="O9" s="1"/>
      <c r="P9" s="1"/>
    </row>
    <row r="10" spans="1:16" ht="42" customHeight="1">
      <c r="A10" s="1"/>
      <c r="B10" s="1"/>
      <c r="C10" s="16">
        <v>1</v>
      </c>
      <c r="D10" s="16">
        <v>4</v>
      </c>
      <c r="E10" s="37" t="s">
        <v>582</v>
      </c>
      <c r="F10" s="37" t="s">
        <v>583</v>
      </c>
      <c r="G10" s="37" t="s">
        <v>584</v>
      </c>
      <c r="H10" s="37">
        <v>60</v>
      </c>
      <c r="I10" s="37"/>
      <c r="J10" s="37" t="s">
        <v>116</v>
      </c>
      <c r="K10" s="1"/>
      <c r="L10" s="1"/>
      <c r="M10" s="1"/>
      <c r="N10" s="1"/>
      <c r="O10" s="1"/>
      <c r="P10" s="1"/>
    </row>
    <row r="11" spans="1:16" ht="42" customHeight="1">
      <c r="A11" s="1"/>
      <c r="B11" s="1"/>
      <c r="C11" s="1">
        <v>1</v>
      </c>
      <c r="D11" s="1">
        <v>5</v>
      </c>
      <c r="E11" s="14" t="s">
        <v>585</v>
      </c>
      <c r="F11" s="14" t="s">
        <v>575</v>
      </c>
      <c r="G11" s="14" t="s">
        <v>576</v>
      </c>
      <c r="H11" s="14">
        <v>142</v>
      </c>
      <c r="I11" s="14"/>
      <c r="J11" s="14" t="s">
        <v>116</v>
      </c>
      <c r="K11" s="1"/>
      <c r="L11" s="1"/>
      <c r="M11" s="1"/>
      <c r="N11" s="1"/>
      <c r="O11" s="1"/>
      <c r="P11" s="1"/>
    </row>
    <row r="12" spans="1:16" ht="42" customHeight="1">
      <c r="A12" s="1"/>
      <c r="B12" s="1"/>
      <c r="C12" s="16">
        <v>1</v>
      </c>
      <c r="D12" s="16">
        <v>6</v>
      </c>
      <c r="E12" s="37" t="s">
        <v>585</v>
      </c>
      <c r="F12" s="37" t="s">
        <v>575</v>
      </c>
      <c r="G12" s="37" t="s">
        <v>576</v>
      </c>
      <c r="H12" s="37">
        <v>71</v>
      </c>
      <c r="I12" s="37" t="s">
        <v>586</v>
      </c>
      <c r="J12" s="37" t="s">
        <v>116</v>
      </c>
      <c r="K12" s="1"/>
      <c r="L12" s="1"/>
      <c r="M12" s="1"/>
      <c r="N12" s="1"/>
      <c r="O12" s="1"/>
      <c r="P12" s="1"/>
    </row>
    <row r="13" spans="1:16" ht="42" customHeight="1">
      <c r="A13" s="1"/>
      <c r="B13" s="1"/>
      <c r="C13" s="1">
        <v>1</v>
      </c>
      <c r="D13" s="1">
        <v>7</v>
      </c>
      <c r="E13" s="14" t="s">
        <v>587</v>
      </c>
      <c r="F13" s="14" t="s">
        <v>583</v>
      </c>
      <c r="G13" s="14" t="s">
        <v>576</v>
      </c>
      <c r="H13" s="14">
        <v>234</v>
      </c>
      <c r="I13" s="14" t="s">
        <v>588</v>
      </c>
      <c r="J13" s="14" t="s">
        <v>116</v>
      </c>
      <c r="K13" s="1"/>
      <c r="L13" s="1"/>
      <c r="M13" s="1"/>
      <c r="N13" s="1"/>
      <c r="O13" s="1"/>
      <c r="P13" s="1"/>
    </row>
    <row r="14" spans="1:16" ht="42" customHeight="1">
      <c r="A14" s="1"/>
      <c r="B14" s="1"/>
      <c r="C14" s="16">
        <v>1</v>
      </c>
      <c r="D14" s="16">
        <v>8</v>
      </c>
      <c r="E14" s="37" t="s">
        <v>589</v>
      </c>
      <c r="F14" s="37" t="s">
        <v>575</v>
      </c>
      <c r="G14" s="37" t="s">
        <v>579</v>
      </c>
      <c r="H14" s="37">
        <v>110</v>
      </c>
      <c r="I14" s="37" t="s">
        <v>588</v>
      </c>
      <c r="J14" s="37" t="s">
        <v>116</v>
      </c>
      <c r="K14" s="1"/>
      <c r="L14" s="1"/>
      <c r="M14" s="1"/>
      <c r="N14" s="1"/>
      <c r="O14" s="1"/>
      <c r="P14" s="1"/>
    </row>
    <row r="15" spans="1:16" ht="42" customHeight="1">
      <c r="A15" s="1"/>
      <c r="B15" s="1"/>
      <c r="C15" s="1">
        <v>1</v>
      </c>
      <c r="D15" s="1">
        <v>9</v>
      </c>
      <c r="E15" s="14" t="s">
        <v>590</v>
      </c>
      <c r="F15" s="14" t="s">
        <v>583</v>
      </c>
      <c r="G15" s="14" t="s">
        <v>579</v>
      </c>
      <c r="H15" s="14">
        <v>117</v>
      </c>
      <c r="I15" s="14" t="s">
        <v>591</v>
      </c>
      <c r="J15" s="14" t="s">
        <v>116</v>
      </c>
      <c r="K15" s="1"/>
      <c r="L15" s="1"/>
      <c r="M15" s="1"/>
      <c r="N15" s="1"/>
      <c r="O15" s="1"/>
      <c r="P15" s="1"/>
    </row>
    <row r="16" spans="1:16" ht="42" customHeight="1">
      <c r="A16" s="1"/>
      <c r="B16" s="1"/>
      <c r="C16" s="16">
        <v>1</v>
      </c>
      <c r="D16" s="16">
        <v>10</v>
      </c>
      <c r="E16" s="37" t="s">
        <v>592</v>
      </c>
      <c r="F16" s="37" t="s">
        <v>575</v>
      </c>
      <c r="G16" s="37" t="s">
        <v>579</v>
      </c>
      <c r="H16" s="37">
        <v>18</v>
      </c>
      <c r="I16" s="37"/>
      <c r="J16" s="37" t="s">
        <v>116</v>
      </c>
      <c r="K16" s="1"/>
      <c r="L16" s="1"/>
      <c r="M16" s="1"/>
      <c r="N16" s="1"/>
      <c r="O16" s="1"/>
      <c r="P16" s="1"/>
    </row>
    <row r="17" spans="1:16" ht="42" customHeight="1">
      <c r="A17" s="1"/>
      <c r="B17" s="1"/>
      <c r="C17" s="1">
        <v>1</v>
      </c>
      <c r="D17" s="1">
        <v>11</v>
      </c>
      <c r="E17" s="14" t="s">
        <v>593</v>
      </c>
      <c r="F17" s="14" t="s">
        <v>583</v>
      </c>
      <c r="G17" s="14" t="s">
        <v>579</v>
      </c>
      <c r="H17" s="14">
        <v>84</v>
      </c>
      <c r="I17" s="14" t="s">
        <v>594</v>
      </c>
      <c r="J17" s="14" t="s">
        <v>116</v>
      </c>
      <c r="K17" s="1"/>
      <c r="L17" s="1"/>
      <c r="M17" s="1"/>
      <c r="N17" s="1"/>
      <c r="O17" s="1"/>
      <c r="P17" s="1"/>
    </row>
    <row r="18" spans="1:16" ht="42" customHeight="1">
      <c r="A18" s="1"/>
      <c r="B18" s="1"/>
      <c r="C18" s="16">
        <v>1</v>
      </c>
      <c r="D18" s="16">
        <v>12</v>
      </c>
      <c r="E18" s="37" t="s">
        <v>592</v>
      </c>
      <c r="F18" s="37" t="s">
        <v>575</v>
      </c>
      <c r="G18" s="37" t="s">
        <v>579</v>
      </c>
      <c r="H18" s="37">
        <v>31</v>
      </c>
      <c r="I18" s="37"/>
      <c r="J18" s="37" t="s">
        <v>116</v>
      </c>
      <c r="K18" s="1"/>
      <c r="L18" s="1"/>
      <c r="M18" s="1"/>
      <c r="N18" s="1"/>
      <c r="O18" s="1"/>
      <c r="P18" s="1"/>
    </row>
    <row r="19" spans="1:16" ht="42" customHeight="1">
      <c r="A19" s="1"/>
      <c r="B19" s="1"/>
      <c r="C19" s="1">
        <v>1</v>
      </c>
      <c r="D19" s="1">
        <v>13</v>
      </c>
      <c r="E19" s="14" t="s">
        <v>595</v>
      </c>
      <c r="F19" s="14" t="s">
        <v>575</v>
      </c>
      <c r="G19" s="14" t="s">
        <v>579</v>
      </c>
      <c r="H19" s="14">
        <v>71</v>
      </c>
      <c r="I19" s="14" t="s">
        <v>596</v>
      </c>
      <c r="J19" s="14" t="s">
        <v>116</v>
      </c>
      <c r="K19" s="1"/>
      <c r="L19" s="1"/>
      <c r="M19" s="1"/>
      <c r="N19" s="1"/>
      <c r="O19" s="1"/>
      <c r="P19" s="1"/>
    </row>
    <row r="20" spans="1:16" ht="42" customHeight="1">
      <c r="A20" s="1"/>
      <c r="B20" s="1"/>
      <c r="C20" s="16">
        <v>1</v>
      </c>
      <c r="D20" s="16">
        <v>14</v>
      </c>
      <c r="E20" s="37" t="s">
        <v>597</v>
      </c>
      <c r="F20" s="37" t="s">
        <v>575</v>
      </c>
      <c r="G20" s="37" t="s">
        <v>584</v>
      </c>
      <c r="H20" s="37">
        <v>52</v>
      </c>
      <c r="I20" s="37"/>
      <c r="J20" s="37" t="s">
        <v>116</v>
      </c>
      <c r="K20" s="1"/>
      <c r="L20" s="1"/>
      <c r="M20" s="1"/>
      <c r="N20" s="1"/>
      <c r="O20" s="1"/>
      <c r="P20" s="1"/>
    </row>
    <row r="21" spans="1:16" ht="42" customHeight="1">
      <c r="A21" s="1"/>
      <c r="B21" s="1"/>
      <c r="C21" s="1">
        <v>1</v>
      </c>
      <c r="D21" s="1">
        <v>15</v>
      </c>
      <c r="E21" s="14" t="s">
        <v>598</v>
      </c>
      <c r="F21" s="14" t="s">
        <v>583</v>
      </c>
      <c r="G21" s="14" t="s">
        <v>576</v>
      </c>
      <c r="H21" s="14">
        <v>83</v>
      </c>
      <c r="I21" s="14" t="s">
        <v>594</v>
      </c>
      <c r="J21" s="14" t="s">
        <v>116</v>
      </c>
      <c r="K21" s="1"/>
      <c r="L21" s="1"/>
      <c r="M21" s="1"/>
      <c r="N21" s="1"/>
      <c r="O21" s="1"/>
      <c r="P21" s="1"/>
    </row>
    <row r="22" spans="1:16" ht="42" customHeight="1">
      <c r="A22" s="1"/>
      <c r="B22" s="1"/>
      <c r="C22" s="16">
        <v>1</v>
      </c>
      <c r="D22" s="16">
        <v>16</v>
      </c>
      <c r="E22" s="37" t="s">
        <v>599</v>
      </c>
      <c r="F22" s="37" t="s">
        <v>583</v>
      </c>
      <c r="G22" s="37" t="s">
        <v>576</v>
      </c>
      <c r="H22" s="37">
        <v>148</v>
      </c>
      <c r="I22" s="37"/>
      <c r="J22" s="37" t="s">
        <v>116</v>
      </c>
      <c r="K22" s="1"/>
      <c r="L22" s="1"/>
      <c r="M22" s="1"/>
      <c r="N22" s="1"/>
      <c r="O22" s="1"/>
      <c r="P22" s="1"/>
    </row>
    <row r="23" spans="1:16" ht="42" customHeight="1">
      <c r="A23" s="1"/>
      <c r="B23" s="1"/>
      <c r="C23" s="1">
        <v>1</v>
      </c>
      <c r="D23" s="1">
        <v>17</v>
      </c>
      <c r="E23" s="14" t="s">
        <v>600</v>
      </c>
      <c r="F23" s="14" t="s">
        <v>583</v>
      </c>
      <c r="G23" s="14" t="s">
        <v>579</v>
      </c>
      <c r="H23" s="14">
        <v>141</v>
      </c>
      <c r="I23" s="14" t="s">
        <v>601</v>
      </c>
      <c r="J23" s="14" t="s">
        <v>116</v>
      </c>
      <c r="K23" s="1"/>
      <c r="L23" s="1"/>
      <c r="M23" s="1"/>
      <c r="N23" s="1"/>
      <c r="O23" s="1"/>
      <c r="P23" s="1"/>
    </row>
    <row r="24" spans="1:16" ht="42" customHeight="1">
      <c r="A24" s="1"/>
      <c r="B24" s="1"/>
      <c r="C24" s="16">
        <v>1</v>
      </c>
      <c r="D24" s="16">
        <v>18</v>
      </c>
      <c r="E24" s="37" t="s">
        <v>602</v>
      </c>
      <c r="F24" s="37" t="s">
        <v>583</v>
      </c>
      <c r="G24" s="37" t="s">
        <v>584</v>
      </c>
      <c r="H24" s="37">
        <v>51</v>
      </c>
      <c r="I24" s="37" t="s">
        <v>601</v>
      </c>
      <c r="J24" s="37" t="s">
        <v>116</v>
      </c>
      <c r="K24" s="1"/>
      <c r="L24" s="1"/>
      <c r="M24" s="1"/>
      <c r="N24" s="1"/>
      <c r="O24" s="1"/>
      <c r="P24" s="1"/>
    </row>
    <row r="25" spans="1:16" ht="42" customHeight="1">
      <c r="A25" s="1"/>
      <c r="B25" s="1"/>
      <c r="C25" s="1">
        <v>1</v>
      </c>
      <c r="D25" s="1">
        <v>19</v>
      </c>
      <c r="E25" s="14" t="s">
        <v>603</v>
      </c>
      <c r="F25" s="14" t="s">
        <v>583</v>
      </c>
      <c r="G25" s="14" t="s">
        <v>604</v>
      </c>
      <c r="H25" s="14">
        <v>78</v>
      </c>
      <c r="I25" s="14"/>
      <c r="J25" s="14" t="s">
        <v>116</v>
      </c>
      <c r="K25" s="1"/>
      <c r="L25" s="1"/>
      <c r="M25" s="1"/>
      <c r="N25" s="1"/>
      <c r="O25" s="1"/>
      <c r="P25" s="1"/>
    </row>
    <row r="26" spans="1:16" ht="42" customHeight="1">
      <c r="A26" s="1"/>
      <c r="B26" s="1"/>
      <c r="C26" s="16">
        <v>1</v>
      </c>
      <c r="D26" s="16">
        <v>20</v>
      </c>
      <c r="E26" s="37" t="s">
        <v>605</v>
      </c>
      <c r="F26" s="37" t="s">
        <v>583</v>
      </c>
      <c r="G26" s="37" t="s">
        <v>576</v>
      </c>
      <c r="H26" s="37">
        <v>45</v>
      </c>
      <c r="I26" s="37" t="s">
        <v>588</v>
      </c>
      <c r="J26" s="37" t="s">
        <v>116</v>
      </c>
      <c r="K26" s="1"/>
      <c r="L26" s="1"/>
      <c r="M26" s="1"/>
      <c r="N26" s="1"/>
      <c r="O26" s="1"/>
      <c r="P26" s="1"/>
    </row>
    <row r="27" spans="1:16" ht="42" customHeight="1">
      <c r="A27" s="1"/>
      <c r="B27" s="1"/>
      <c r="C27" s="1">
        <v>1</v>
      </c>
      <c r="D27" s="1">
        <v>21</v>
      </c>
      <c r="E27" s="14" t="s">
        <v>606</v>
      </c>
      <c r="F27" s="14" t="s">
        <v>583</v>
      </c>
      <c r="G27" s="14" t="s">
        <v>576</v>
      </c>
      <c r="H27" s="14">
        <v>32</v>
      </c>
      <c r="I27" s="14" t="s">
        <v>588</v>
      </c>
      <c r="J27" s="14" t="s">
        <v>116</v>
      </c>
      <c r="K27" s="1"/>
      <c r="L27" s="1"/>
      <c r="M27" s="1"/>
      <c r="N27" s="1"/>
      <c r="O27" s="1"/>
      <c r="P27" s="1"/>
    </row>
    <row r="28" spans="1:16" ht="42" customHeight="1">
      <c r="A28" s="1"/>
      <c r="B28" s="1"/>
      <c r="C28" s="16">
        <v>1</v>
      </c>
      <c r="D28" s="16">
        <v>22</v>
      </c>
      <c r="E28" s="37" t="s">
        <v>607</v>
      </c>
      <c r="F28" s="37" t="s">
        <v>583</v>
      </c>
      <c r="G28" s="37" t="s">
        <v>579</v>
      </c>
      <c r="H28" s="37">
        <v>54</v>
      </c>
      <c r="I28" s="37" t="s">
        <v>588</v>
      </c>
      <c r="J28" s="37" t="s">
        <v>116</v>
      </c>
      <c r="K28" s="1"/>
      <c r="L28" s="1"/>
      <c r="M28" s="1"/>
      <c r="N28" s="1"/>
      <c r="O28" s="1"/>
      <c r="P28" s="1"/>
    </row>
    <row r="29" spans="1:16" ht="42" customHeight="1">
      <c r="A29" s="1"/>
      <c r="B29" s="1"/>
      <c r="C29" s="1">
        <v>1</v>
      </c>
      <c r="D29" s="1">
        <v>23</v>
      </c>
      <c r="E29" s="14" t="s">
        <v>608</v>
      </c>
      <c r="F29" s="14" t="s">
        <v>583</v>
      </c>
      <c r="G29" s="14" t="s">
        <v>604</v>
      </c>
      <c r="H29" s="14">
        <v>46</v>
      </c>
      <c r="I29" s="14"/>
      <c r="J29" s="14" t="s">
        <v>116</v>
      </c>
      <c r="K29" s="1"/>
      <c r="L29" s="1"/>
      <c r="M29" s="1"/>
      <c r="N29" s="1"/>
      <c r="O29" s="1"/>
      <c r="P29" s="1"/>
    </row>
    <row r="30" spans="1:16" ht="42" customHeight="1">
      <c r="A30" s="1"/>
      <c r="B30" s="1"/>
      <c r="C30" s="16">
        <v>1</v>
      </c>
      <c r="D30" s="16">
        <v>24</v>
      </c>
      <c r="E30" s="37" t="s">
        <v>609</v>
      </c>
      <c r="F30" s="37" t="s">
        <v>583</v>
      </c>
      <c r="G30" s="37" t="s">
        <v>576</v>
      </c>
      <c r="H30" s="37">
        <v>36</v>
      </c>
      <c r="I30" s="37"/>
      <c r="J30" s="37" t="s">
        <v>116</v>
      </c>
      <c r="K30" s="1"/>
      <c r="L30" s="1"/>
      <c r="M30" s="1"/>
      <c r="N30" s="1"/>
      <c r="O30" s="1"/>
      <c r="P30" s="1"/>
    </row>
    <row r="31" spans="1:16" ht="42" customHeight="1">
      <c r="A31" s="1"/>
      <c r="B31" s="1"/>
      <c r="C31" s="1">
        <v>1</v>
      </c>
      <c r="D31" s="1">
        <v>25</v>
      </c>
      <c r="E31" s="14" t="s">
        <v>610</v>
      </c>
      <c r="F31" s="14" t="s">
        <v>583</v>
      </c>
      <c r="G31" s="14" t="s">
        <v>576</v>
      </c>
      <c r="H31" s="14">
        <v>54</v>
      </c>
      <c r="I31" s="14" t="s">
        <v>588</v>
      </c>
      <c r="J31" s="14" t="s">
        <v>116</v>
      </c>
      <c r="K31" s="1"/>
      <c r="L31" s="1"/>
      <c r="M31" s="1"/>
      <c r="N31" s="1"/>
      <c r="O31" s="1"/>
      <c r="P31" s="1"/>
    </row>
    <row r="32" spans="1:16" ht="42" customHeight="1">
      <c r="A32" s="1"/>
      <c r="B32" s="1"/>
      <c r="C32" s="16">
        <v>1</v>
      </c>
      <c r="D32" s="16">
        <v>26</v>
      </c>
      <c r="E32" s="37" t="s">
        <v>611</v>
      </c>
      <c r="F32" s="37" t="s">
        <v>583</v>
      </c>
      <c r="G32" s="37" t="s">
        <v>576</v>
      </c>
      <c r="H32" s="37">
        <v>71</v>
      </c>
      <c r="I32" s="37" t="s">
        <v>612</v>
      </c>
      <c r="J32" s="37" t="s">
        <v>116</v>
      </c>
      <c r="K32" s="1"/>
      <c r="L32" s="1"/>
      <c r="M32" s="1"/>
      <c r="N32" s="1"/>
      <c r="O32" s="1"/>
      <c r="P32" s="1"/>
    </row>
    <row r="33" spans="1:16" ht="42" customHeight="1">
      <c r="A33" s="1"/>
      <c r="B33" s="1"/>
      <c r="C33" s="1">
        <v>1</v>
      </c>
      <c r="D33" s="1">
        <v>27</v>
      </c>
      <c r="E33" s="14" t="s">
        <v>613</v>
      </c>
      <c r="F33" s="14" t="s">
        <v>575</v>
      </c>
      <c r="G33" s="14" t="s">
        <v>579</v>
      </c>
      <c r="H33" s="14">
        <v>149</v>
      </c>
      <c r="I33" s="14"/>
      <c r="J33" s="14" t="s">
        <v>116</v>
      </c>
      <c r="K33" s="1"/>
      <c r="L33" s="1"/>
      <c r="M33" s="1"/>
      <c r="N33" s="1"/>
      <c r="O33" s="1"/>
      <c r="P33" s="1"/>
    </row>
    <row r="34" spans="1:16" ht="42" customHeight="1">
      <c r="A34" s="1"/>
      <c r="B34" s="1"/>
      <c r="C34" s="16">
        <v>1</v>
      </c>
      <c r="D34" s="16">
        <v>28</v>
      </c>
      <c r="E34" s="37" t="s">
        <v>614</v>
      </c>
      <c r="F34" s="37" t="s">
        <v>575</v>
      </c>
      <c r="G34" s="37" t="s">
        <v>576</v>
      </c>
      <c r="H34" s="37">
        <v>68</v>
      </c>
      <c r="I34" s="37" t="s">
        <v>581</v>
      </c>
      <c r="J34" s="37" t="s">
        <v>116</v>
      </c>
      <c r="K34" s="1"/>
      <c r="L34" s="1"/>
      <c r="M34" s="1"/>
      <c r="N34" s="1"/>
      <c r="O34" s="1"/>
      <c r="P34" s="1"/>
    </row>
    <row r="35" spans="1:16" ht="42" customHeight="1">
      <c r="A35" s="1"/>
      <c r="B35" s="1"/>
      <c r="C35" s="1">
        <v>1</v>
      </c>
      <c r="D35" s="1">
        <v>29</v>
      </c>
      <c r="E35" s="14" t="s">
        <v>615</v>
      </c>
      <c r="F35" s="14" t="s">
        <v>575</v>
      </c>
      <c r="G35" s="14" t="s">
        <v>584</v>
      </c>
      <c r="H35" s="14">
        <v>75</v>
      </c>
      <c r="I35" s="14"/>
      <c r="J35" s="14" t="s">
        <v>116</v>
      </c>
      <c r="K35" s="1"/>
      <c r="L35" s="1"/>
      <c r="M35" s="1"/>
      <c r="N35" s="1"/>
      <c r="O35" s="1"/>
      <c r="P35" s="1"/>
    </row>
    <row r="36" spans="1:16" ht="42" customHeight="1">
      <c r="A36" s="1"/>
      <c r="B36" s="1"/>
      <c r="C36" s="16">
        <v>1</v>
      </c>
      <c r="D36" s="16">
        <v>30</v>
      </c>
      <c r="E36" s="37" t="s">
        <v>616</v>
      </c>
      <c r="F36" s="37" t="s">
        <v>575</v>
      </c>
      <c r="G36" s="37" t="s">
        <v>576</v>
      </c>
      <c r="H36" s="37">
        <v>68</v>
      </c>
      <c r="I36" s="37"/>
      <c r="J36" s="37" t="s">
        <v>116</v>
      </c>
      <c r="K36" s="1"/>
      <c r="L36" s="1"/>
      <c r="M36" s="1"/>
      <c r="N36" s="1"/>
      <c r="O36" s="1"/>
      <c r="P36" s="1"/>
    </row>
    <row r="37" spans="1:16" ht="42" customHeight="1">
      <c r="A37" s="1"/>
      <c r="B37" s="1"/>
      <c r="C37" s="1">
        <v>1</v>
      </c>
      <c r="D37" s="1">
        <v>31</v>
      </c>
      <c r="E37" s="14" t="s">
        <v>617</v>
      </c>
      <c r="F37" s="14" t="s">
        <v>575</v>
      </c>
      <c r="G37" s="14" t="s">
        <v>579</v>
      </c>
      <c r="H37" s="14">
        <v>38</v>
      </c>
      <c r="I37" s="14"/>
      <c r="J37" s="14" t="s">
        <v>116</v>
      </c>
      <c r="K37" s="1"/>
      <c r="L37" s="1"/>
      <c r="M37" s="1"/>
      <c r="N37" s="1"/>
      <c r="O37" s="1"/>
      <c r="P37" s="1"/>
    </row>
    <row r="38" spans="1:16" ht="42" customHeight="1">
      <c r="A38" s="1"/>
      <c r="B38" s="1"/>
      <c r="C38" s="16">
        <v>1</v>
      </c>
      <c r="D38" s="16">
        <v>32</v>
      </c>
      <c r="E38" s="37" t="s">
        <v>618</v>
      </c>
      <c r="F38" s="37" t="s">
        <v>575</v>
      </c>
      <c r="G38" s="37" t="s">
        <v>579</v>
      </c>
      <c r="H38" s="37">
        <v>41</v>
      </c>
      <c r="I38" s="37" t="s">
        <v>586</v>
      </c>
      <c r="J38" s="37" t="s">
        <v>116</v>
      </c>
      <c r="K38" s="1"/>
      <c r="L38" s="1"/>
      <c r="M38" s="1"/>
      <c r="N38" s="1"/>
      <c r="O38" s="1"/>
      <c r="P38" s="1"/>
    </row>
    <row r="39" spans="1:16" ht="42" customHeight="1">
      <c r="A39" s="1"/>
      <c r="B39" s="1"/>
      <c r="C39" s="1">
        <v>1</v>
      </c>
      <c r="D39" s="1">
        <v>33</v>
      </c>
      <c r="E39" s="14" t="s">
        <v>619</v>
      </c>
      <c r="F39" s="14" t="s">
        <v>575</v>
      </c>
      <c r="G39" s="14" t="s">
        <v>579</v>
      </c>
      <c r="H39" s="14">
        <v>113</v>
      </c>
      <c r="I39" s="14"/>
      <c r="J39" s="14" t="s">
        <v>116</v>
      </c>
      <c r="K39" s="1"/>
      <c r="L39" s="1"/>
      <c r="M39" s="1"/>
      <c r="N39" s="1"/>
      <c r="O39" s="1"/>
      <c r="P39" s="1"/>
    </row>
    <row r="40" spans="1:16" ht="42" customHeight="1">
      <c r="A40" s="1"/>
      <c r="B40" s="1"/>
      <c r="C40" s="16">
        <v>1</v>
      </c>
      <c r="D40" s="16">
        <v>34</v>
      </c>
      <c r="E40" s="37" t="s">
        <v>620</v>
      </c>
      <c r="F40" s="37" t="s">
        <v>575</v>
      </c>
      <c r="G40" s="37" t="s">
        <v>579</v>
      </c>
      <c r="H40" s="37">
        <v>335</v>
      </c>
      <c r="I40" s="37" t="s">
        <v>621</v>
      </c>
      <c r="J40" s="37" t="s">
        <v>116</v>
      </c>
      <c r="K40" s="1"/>
      <c r="L40" s="1"/>
      <c r="M40" s="1"/>
      <c r="N40" s="1"/>
      <c r="O40" s="1"/>
      <c r="P40" s="1"/>
    </row>
    <row r="41" spans="1:16" ht="42" customHeight="1">
      <c r="A41" s="1"/>
      <c r="B41" s="1"/>
      <c r="C41" s="1">
        <v>1</v>
      </c>
      <c r="D41" s="1">
        <v>35</v>
      </c>
      <c r="E41" s="14" t="s">
        <v>622</v>
      </c>
      <c r="F41" s="14" t="s">
        <v>575</v>
      </c>
      <c r="G41" s="14" t="s">
        <v>576</v>
      </c>
      <c r="H41" s="14">
        <v>65</v>
      </c>
      <c r="I41" s="14"/>
      <c r="J41" s="14" t="s">
        <v>116</v>
      </c>
      <c r="K41" s="1"/>
      <c r="L41" s="1"/>
      <c r="M41" s="1"/>
      <c r="N41" s="1"/>
      <c r="O41" s="1"/>
      <c r="P41" s="1"/>
    </row>
    <row r="42" spans="1:16" ht="42" customHeight="1">
      <c r="A42" s="1"/>
      <c r="B42" s="1"/>
      <c r="C42" s="16">
        <v>1</v>
      </c>
      <c r="D42" s="16">
        <v>36</v>
      </c>
      <c r="E42" s="37" t="s">
        <v>623</v>
      </c>
      <c r="F42" s="37" t="s">
        <v>583</v>
      </c>
      <c r="G42" s="37" t="s">
        <v>576</v>
      </c>
      <c r="H42" s="37">
        <v>29</v>
      </c>
      <c r="I42" s="37"/>
      <c r="J42" s="37" t="s">
        <v>116</v>
      </c>
      <c r="K42" s="1"/>
      <c r="L42" s="1"/>
      <c r="M42" s="1"/>
      <c r="N42" s="1"/>
      <c r="O42" s="1"/>
      <c r="P42" s="1"/>
    </row>
    <row r="43" spans="1:16" ht="42" customHeight="1">
      <c r="A43" s="1"/>
      <c r="B43" s="1"/>
      <c r="C43" s="1">
        <v>1</v>
      </c>
      <c r="D43" s="1">
        <v>37</v>
      </c>
      <c r="E43" s="14" t="s">
        <v>624</v>
      </c>
      <c r="F43" s="14" t="s">
        <v>575</v>
      </c>
      <c r="G43" s="14" t="s">
        <v>576</v>
      </c>
      <c r="H43" s="14">
        <v>36</v>
      </c>
      <c r="I43" s="14" t="s">
        <v>625</v>
      </c>
      <c r="J43" s="14" t="s">
        <v>116</v>
      </c>
      <c r="K43" s="1"/>
      <c r="L43" s="1"/>
      <c r="M43" s="1"/>
      <c r="N43" s="1"/>
      <c r="O43" s="1"/>
      <c r="P43" s="1"/>
    </row>
    <row r="44" spans="1:16" ht="42" customHeight="1">
      <c r="A44" s="1"/>
      <c r="B44" s="1"/>
      <c r="C44" s="16">
        <v>1</v>
      </c>
      <c r="D44" s="16">
        <v>38</v>
      </c>
      <c r="E44" s="37" t="s">
        <v>626</v>
      </c>
      <c r="F44" s="37" t="s">
        <v>575</v>
      </c>
      <c r="G44" s="37" t="s">
        <v>584</v>
      </c>
      <c r="H44" s="37">
        <v>212</v>
      </c>
      <c r="I44" s="37" t="s">
        <v>586</v>
      </c>
      <c r="J44" s="37" t="s">
        <v>116</v>
      </c>
      <c r="K44" s="1"/>
      <c r="L44" s="1"/>
      <c r="M44" s="1"/>
      <c r="N44" s="1"/>
      <c r="O44" s="1"/>
      <c r="P44" s="1"/>
    </row>
    <row r="45" spans="1:16" ht="42" customHeight="1">
      <c r="A45" s="1"/>
      <c r="B45" s="1"/>
      <c r="C45" s="1">
        <v>1</v>
      </c>
      <c r="D45" s="1">
        <v>39</v>
      </c>
      <c r="E45" s="14" t="s">
        <v>622</v>
      </c>
      <c r="F45" s="14" t="s">
        <v>575</v>
      </c>
      <c r="G45" s="14" t="s">
        <v>576</v>
      </c>
      <c r="H45" s="14">
        <v>30</v>
      </c>
      <c r="I45" s="14" t="s">
        <v>586</v>
      </c>
      <c r="J45" s="14" t="s">
        <v>116</v>
      </c>
      <c r="K45" s="1"/>
      <c r="L45" s="1"/>
      <c r="M45" s="1"/>
      <c r="N45" s="1"/>
      <c r="O45" s="1"/>
      <c r="P45" s="1"/>
    </row>
    <row r="46" spans="1:16" ht="42" customHeight="1">
      <c r="A46" s="1"/>
      <c r="B46" s="1"/>
      <c r="C46" s="16">
        <v>1</v>
      </c>
      <c r="D46" s="16">
        <v>40</v>
      </c>
      <c r="E46" s="37" t="s">
        <v>627</v>
      </c>
      <c r="F46" s="37" t="s">
        <v>583</v>
      </c>
      <c r="G46" s="37" t="s">
        <v>584</v>
      </c>
      <c r="H46" s="37">
        <v>54</v>
      </c>
      <c r="I46" s="37" t="s">
        <v>586</v>
      </c>
      <c r="J46" s="37" t="s">
        <v>116</v>
      </c>
      <c r="K46" s="1"/>
      <c r="L46" s="1"/>
      <c r="M46" s="1"/>
      <c r="N46" s="1"/>
      <c r="O46" s="1"/>
      <c r="P46" s="1"/>
    </row>
    <row r="47" spans="1:16" ht="42" customHeight="1">
      <c r="A47" s="1"/>
      <c r="B47" s="1"/>
      <c r="C47" s="1">
        <v>1</v>
      </c>
      <c r="D47" s="1">
        <v>41</v>
      </c>
      <c r="E47" s="14" t="s">
        <v>628</v>
      </c>
      <c r="F47" s="14" t="s">
        <v>575</v>
      </c>
      <c r="G47" s="14" t="s">
        <v>576</v>
      </c>
      <c r="H47" s="14">
        <v>147</v>
      </c>
      <c r="I47" s="14"/>
      <c r="J47" s="14" t="s">
        <v>116</v>
      </c>
      <c r="K47" s="1"/>
      <c r="L47" s="1"/>
      <c r="M47" s="1"/>
      <c r="N47" s="1"/>
      <c r="O47" s="1"/>
      <c r="P47" s="1"/>
    </row>
    <row r="48" spans="1:16" ht="42" customHeight="1">
      <c r="A48" s="1"/>
      <c r="B48" s="1"/>
      <c r="C48" s="16">
        <v>1</v>
      </c>
      <c r="D48" s="16">
        <v>42</v>
      </c>
      <c r="E48" s="37" t="s">
        <v>629</v>
      </c>
      <c r="F48" s="37" t="s">
        <v>575</v>
      </c>
      <c r="G48" s="37" t="s">
        <v>584</v>
      </c>
      <c r="H48" s="37">
        <v>95</v>
      </c>
      <c r="I48" s="37"/>
      <c r="J48" s="37" t="s">
        <v>116</v>
      </c>
      <c r="K48" s="1"/>
      <c r="L48" s="1"/>
      <c r="M48" s="1"/>
      <c r="N48" s="1"/>
      <c r="O48" s="1"/>
      <c r="P48" s="1"/>
    </row>
    <row r="49" spans="1:16" ht="42" customHeight="1">
      <c r="A49" s="1"/>
      <c r="B49" s="1"/>
      <c r="C49" s="1">
        <v>1</v>
      </c>
      <c r="D49" s="1">
        <v>43</v>
      </c>
      <c r="E49" s="14" t="s">
        <v>630</v>
      </c>
      <c r="F49" s="14" t="s">
        <v>575</v>
      </c>
      <c r="G49" s="14" t="s">
        <v>584</v>
      </c>
      <c r="H49" s="14">
        <v>23</v>
      </c>
      <c r="I49" s="14"/>
      <c r="J49" s="14" t="s">
        <v>116</v>
      </c>
      <c r="K49" s="1"/>
      <c r="L49" s="1"/>
      <c r="M49" s="1"/>
      <c r="N49" s="1"/>
      <c r="O49" s="1"/>
      <c r="P49" s="1"/>
    </row>
    <row r="50" spans="1:16" ht="42" customHeight="1">
      <c r="A50" s="1"/>
      <c r="B50" s="1"/>
      <c r="C50" s="16">
        <v>1</v>
      </c>
      <c r="D50" s="16">
        <v>44</v>
      </c>
      <c r="E50" s="37" t="s">
        <v>631</v>
      </c>
      <c r="F50" s="37" t="s">
        <v>583</v>
      </c>
      <c r="G50" s="37" t="s">
        <v>576</v>
      </c>
      <c r="H50" s="37">
        <v>59</v>
      </c>
      <c r="I50" s="37" t="s">
        <v>632</v>
      </c>
      <c r="J50" s="37" t="s">
        <v>116</v>
      </c>
      <c r="K50" s="1"/>
      <c r="L50" s="1"/>
      <c r="M50" s="1"/>
      <c r="N50" s="1"/>
      <c r="O50" s="1"/>
      <c r="P50" s="1"/>
    </row>
    <row r="51" spans="1:16" ht="42" customHeight="1">
      <c r="A51" s="1"/>
      <c r="B51" s="1"/>
      <c r="C51" s="1">
        <v>1</v>
      </c>
      <c r="D51" s="1">
        <v>45</v>
      </c>
      <c r="E51" s="14" t="s">
        <v>633</v>
      </c>
      <c r="F51" s="14" t="s">
        <v>575</v>
      </c>
      <c r="G51" s="14" t="s">
        <v>576</v>
      </c>
      <c r="H51" s="14">
        <v>58</v>
      </c>
      <c r="I51" s="14"/>
      <c r="J51" s="14" t="s">
        <v>116</v>
      </c>
      <c r="K51" s="1"/>
      <c r="L51" s="1"/>
      <c r="M51" s="1"/>
      <c r="N51" s="1"/>
      <c r="O51" s="1"/>
      <c r="P51" s="1"/>
    </row>
    <row r="52" spans="1:16" ht="42" customHeight="1">
      <c r="A52" s="1"/>
      <c r="B52" s="1"/>
      <c r="C52" s="16">
        <v>1</v>
      </c>
      <c r="D52" s="16">
        <v>46</v>
      </c>
      <c r="E52" s="37" t="s">
        <v>634</v>
      </c>
      <c r="F52" s="37" t="s">
        <v>575</v>
      </c>
      <c r="G52" s="37" t="s">
        <v>579</v>
      </c>
      <c r="H52" s="37">
        <v>74</v>
      </c>
      <c r="I52" s="37" t="s">
        <v>635</v>
      </c>
      <c r="J52" s="37" t="s">
        <v>116</v>
      </c>
      <c r="K52" s="1"/>
      <c r="L52" s="1"/>
      <c r="M52" s="1"/>
      <c r="N52" s="1"/>
      <c r="O52" s="1"/>
      <c r="P52" s="1"/>
    </row>
    <row r="53" spans="1:16" ht="42" customHeight="1">
      <c r="A53" s="1"/>
      <c r="B53" s="1"/>
      <c r="C53" s="1">
        <v>1</v>
      </c>
      <c r="D53" s="1">
        <v>47</v>
      </c>
      <c r="E53" s="14" t="s">
        <v>631</v>
      </c>
      <c r="F53" s="14" t="s">
        <v>583</v>
      </c>
      <c r="G53" s="14" t="s">
        <v>576</v>
      </c>
      <c r="H53" s="14">
        <v>23</v>
      </c>
      <c r="I53" s="14"/>
      <c r="J53" s="14" t="s">
        <v>116</v>
      </c>
      <c r="K53" s="1"/>
      <c r="L53" s="1"/>
      <c r="M53" s="1"/>
      <c r="N53" s="1"/>
      <c r="O53" s="1"/>
      <c r="P53" s="1"/>
    </row>
    <row r="54" spans="1:16" ht="42" customHeight="1">
      <c r="A54" s="1"/>
      <c r="B54" s="1"/>
      <c r="C54" s="16">
        <v>1</v>
      </c>
      <c r="D54" s="16">
        <v>48</v>
      </c>
      <c r="E54" s="37" t="s">
        <v>631</v>
      </c>
      <c r="F54" s="37" t="s">
        <v>583</v>
      </c>
      <c r="G54" s="37" t="s">
        <v>576</v>
      </c>
      <c r="H54" s="37">
        <v>121</v>
      </c>
      <c r="I54" s="37" t="s">
        <v>636</v>
      </c>
      <c r="J54" s="37" t="s">
        <v>116</v>
      </c>
      <c r="K54" s="1"/>
      <c r="L54" s="1"/>
      <c r="M54" s="1"/>
      <c r="N54" s="1"/>
      <c r="O54" s="1"/>
      <c r="P54" s="1"/>
    </row>
    <row r="55" spans="1:16" ht="42" customHeight="1">
      <c r="A55" s="1"/>
      <c r="B55" s="1"/>
      <c r="C55" s="1">
        <v>1</v>
      </c>
      <c r="D55" s="1">
        <v>49</v>
      </c>
      <c r="E55" s="14" t="s">
        <v>637</v>
      </c>
      <c r="F55" s="14" t="s">
        <v>583</v>
      </c>
      <c r="G55" s="14" t="s">
        <v>579</v>
      </c>
      <c r="H55" s="14">
        <v>149</v>
      </c>
      <c r="I55" s="14" t="s">
        <v>635</v>
      </c>
      <c r="J55" s="14" t="s">
        <v>116</v>
      </c>
      <c r="K55" s="1"/>
      <c r="L55" s="1"/>
      <c r="M55" s="1"/>
      <c r="N55" s="1"/>
      <c r="O55" s="1"/>
      <c r="P55" s="1"/>
    </row>
    <row r="56" spans="1:16" ht="42" customHeight="1">
      <c r="A56" s="1"/>
      <c r="B56" s="1"/>
      <c r="C56" s="16">
        <v>1</v>
      </c>
      <c r="D56" s="16">
        <v>50</v>
      </c>
      <c r="E56" s="37" t="s">
        <v>638</v>
      </c>
      <c r="F56" s="37" t="s">
        <v>575</v>
      </c>
      <c r="G56" s="37" t="s">
        <v>576</v>
      </c>
      <c r="H56" s="37">
        <v>129</v>
      </c>
      <c r="I56" s="37"/>
      <c r="J56" s="37" t="s">
        <v>116</v>
      </c>
      <c r="K56" s="1"/>
      <c r="L56" s="1"/>
      <c r="M56" s="1"/>
      <c r="N56" s="1"/>
      <c r="O56" s="1"/>
      <c r="P56" s="1"/>
    </row>
    <row r="57" spans="1:16" ht="42" customHeight="1">
      <c r="A57" s="1"/>
      <c r="B57" s="1"/>
      <c r="C57" s="1">
        <v>1</v>
      </c>
      <c r="D57" s="1">
        <v>51</v>
      </c>
      <c r="E57" s="14" t="s">
        <v>639</v>
      </c>
      <c r="F57" s="14" t="s">
        <v>575</v>
      </c>
      <c r="G57" s="14" t="s">
        <v>584</v>
      </c>
      <c r="H57" s="14">
        <v>61</v>
      </c>
      <c r="I57" s="14"/>
      <c r="J57" s="14" t="s">
        <v>116</v>
      </c>
      <c r="K57" s="1"/>
      <c r="L57" s="1"/>
      <c r="M57" s="1"/>
      <c r="N57" s="1"/>
      <c r="O57" s="1"/>
      <c r="P57" s="1"/>
    </row>
    <row r="58" spans="1:16" ht="42" customHeight="1">
      <c r="A58" s="1"/>
      <c r="B58" s="1"/>
      <c r="C58" s="16">
        <v>1</v>
      </c>
      <c r="D58" s="16">
        <v>52</v>
      </c>
      <c r="E58" s="37" t="s">
        <v>640</v>
      </c>
      <c r="F58" s="37" t="s">
        <v>575</v>
      </c>
      <c r="G58" s="37" t="s">
        <v>584</v>
      </c>
      <c r="H58" s="37">
        <v>62</v>
      </c>
      <c r="I58" s="37"/>
      <c r="J58" s="37" t="s">
        <v>116</v>
      </c>
      <c r="K58" s="1"/>
      <c r="L58" s="1"/>
      <c r="M58" s="1"/>
      <c r="N58" s="1"/>
      <c r="O58" s="1"/>
      <c r="P58" s="1"/>
    </row>
    <row r="59" spans="1:16" ht="42" customHeight="1">
      <c r="A59" s="1"/>
      <c r="B59" s="1"/>
      <c r="C59" s="1">
        <v>1</v>
      </c>
      <c r="D59" s="1">
        <v>53</v>
      </c>
      <c r="E59" s="14" t="s">
        <v>616</v>
      </c>
      <c r="F59" s="14" t="s">
        <v>575</v>
      </c>
      <c r="G59" s="14" t="s">
        <v>576</v>
      </c>
      <c r="H59" s="14">
        <v>167</v>
      </c>
      <c r="I59" s="14"/>
      <c r="J59" s="14" t="s">
        <v>116</v>
      </c>
      <c r="K59" s="1"/>
      <c r="L59" s="1"/>
      <c r="M59" s="1"/>
      <c r="N59" s="1"/>
      <c r="O59" s="1"/>
      <c r="P59" s="1"/>
    </row>
    <row r="60" spans="1:16" ht="42" customHeight="1">
      <c r="A60" s="1"/>
      <c r="B60" s="1"/>
      <c r="C60" s="16">
        <v>1</v>
      </c>
      <c r="D60" s="16">
        <v>54</v>
      </c>
      <c r="E60" s="37" t="s">
        <v>616</v>
      </c>
      <c r="F60" s="37" t="s">
        <v>575</v>
      </c>
      <c r="G60" s="37" t="s">
        <v>576</v>
      </c>
      <c r="H60" s="37">
        <v>45</v>
      </c>
      <c r="I60" s="37"/>
      <c r="J60" s="37" t="s">
        <v>116</v>
      </c>
      <c r="K60" s="1"/>
      <c r="L60" s="1"/>
      <c r="M60" s="1"/>
      <c r="N60" s="1"/>
      <c r="O60" s="1"/>
      <c r="P60" s="1"/>
    </row>
    <row r="61" spans="1:16" ht="42" customHeight="1">
      <c r="A61" s="1"/>
      <c r="B61" s="1"/>
      <c r="C61" s="1">
        <v>1</v>
      </c>
      <c r="D61" s="1">
        <v>55</v>
      </c>
      <c r="E61" s="14" t="s">
        <v>641</v>
      </c>
      <c r="F61" s="14" t="s">
        <v>575</v>
      </c>
      <c r="G61" s="14" t="s">
        <v>579</v>
      </c>
      <c r="H61" s="14">
        <v>66</v>
      </c>
      <c r="I61" s="14"/>
      <c r="J61" s="14" t="s">
        <v>116</v>
      </c>
      <c r="K61" s="1"/>
      <c r="L61" s="1"/>
      <c r="M61" s="1"/>
      <c r="N61" s="1"/>
      <c r="O61" s="1"/>
      <c r="P61" s="1"/>
    </row>
    <row r="62" spans="1:16" ht="42" customHeight="1">
      <c r="A62" s="1"/>
      <c r="B62" s="1"/>
      <c r="C62" s="16">
        <v>1</v>
      </c>
      <c r="D62" s="16">
        <v>56</v>
      </c>
      <c r="E62" s="37" t="s">
        <v>642</v>
      </c>
      <c r="F62" s="37" t="s">
        <v>575</v>
      </c>
      <c r="G62" s="37" t="s">
        <v>576</v>
      </c>
      <c r="H62" s="37">
        <v>131</v>
      </c>
      <c r="I62" s="37"/>
      <c r="J62" s="37" t="s">
        <v>116</v>
      </c>
      <c r="K62" s="1"/>
      <c r="L62" s="1"/>
      <c r="M62" s="1"/>
      <c r="N62" s="1"/>
      <c r="O62" s="1"/>
      <c r="P62" s="1"/>
    </row>
    <row r="63" spans="1:16" ht="42" customHeight="1">
      <c r="A63" s="1"/>
      <c r="B63" s="1"/>
      <c r="C63" s="1">
        <v>1</v>
      </c>
      <c r="D63" s="1">
        <v>57</v>
      </c>
      <c r="E63" s="14" t="s">
        <v>643</v>
      </c>
      <c r="F63" s="14" t="s">
        <v>575</v>
      </c>
      <c r="G63" s="14" t="s">
        <v>579</v>
      </c>
      <c r="H63" s="14">
        <v>141</v>
      </c>
      <c r="I63" s="14"/>
      <c r="J63" s="14" t="s">
        <v>116</v>
      </c>
      <c r="K63" s="1"/>
      <c r="L63" s="1"/>
      <c r="M63" s="1"/>
      <c r="N63" s="1"/>
      <c r="O63" s="1"/>
      <c r="P63" s="1"/>
    </row>
    <row r="64" spans="1:16" ht="42" customHeight="1">
      <c r="A64" s="1"/>
      <c r="B64" s="1"/>
      <c r="C64" s="16">
        <v>1</v>
      </c>
      <c r="D64" s="16">
        <v>58</v>
      </c>
      <c r="E64" s="37" t="s">
        <v>644</v>
      </c>
      <c r="F64" s="37" t="s">
        <v>575</v>
      </c>
      <c r="G64" s="37" t="s">
        <v>579</v>
      </c>
      <c r="H64" s="37">
        <v>78</v>
      </c>
      <c r="I64" s="37" t="s">
        <v>581</v>
      </c>
      <c r="J64" s="37" t="s">
        <v>116</v>
      </c>
      <c r="K64" s="1"/>
      <c r="L64" s="1"/>
      <c r="M64" s="1"/>
      <c r="N64" s="1"/>
      <c r="O64" s="1"/>
      <c r="P64" s="1"/>
    </row>
    <row r="65" spans="1:16" ht="42" customHeight="1">
      <c r="A65" s="1"/>
      <c r="B65" s="1"/>
      <c r="C65" s="1">
        <v>1</v>
      </c>
      <c r="D65" s="1">
        <v>59</v>
      </c>
      <c r="E65" s="14" t="s">
        <v>645</v>
      </c>
      <c r="F65" s="14" t="s">
        <v>575</v>
      </c>
      <c r="G65" s="14" t="s">
        <v>584</v>
      </c>
      <c r="H65" s="14">
        <v>38</v>
      </c>
      <c r="I65" s="14"/>
      <c r="J65" s="14" t="s">
        <v>116</v>
      </c>
      <c r="K65" s="1"/>
      <c r="L65" s="1"/>
      <c r="M65" s="1"/>
      <c r="N65" s="1"/>
      <c r="O65" s="1"/>
      <c r="P65" s="1"/>
    </row>
    <row r="66" spans="1:16" ht="42" customHeight="1">
      <c r="A66" s="1"/>
      <c r="B66" s="1"/>
      <c r="C66" s="16">
        <v>1</v>
      </c>
      <c r="D66" s="16">
        <v>60</v>
      </c>
      <c r="E66" s="37" t="s">
        <v>646</v>
      </c>
      <c r="F66" s="37" t="s">
        <v>575</v>
      </c>
      <c r="G66" s="37" t="s">
        <v>579</v>
      </c>
      <c r="H66" s="37">
        <v>45</v>
      </c>
      <c r="I66" s="37"/>
      <c r="J66" s="37" t="s">
        <v>116</v>
      </c>
      <c r="K66" s="1"/>
      <c r="L66" s="1"/>
      <c r="M66" s="1"/>
      <c r="N66" s="1"/>
      <c r="O66" s="1"/>
      <c r="P66" s="1"/>
    </row>
    <row r="67" spans="1:16" ht="42" customHeight="1">
      <c r="A67" s="1"/>
      <c r="B67" s="1"/>
      <c r="C67" s="1">
        <v>1</v>
      </c>
      <c r="D67" s="1">
        <v>61</v>
      </c>
      <c r="E67" s="14" t="s">
        <v>647</v>
      </c>
      <c r="F67" s="14" t="s">
        <v>575</v>
      </c>
      <c r="G67" s="14" t="s">
        <v>579</v>
      </c>
      <c r="H67" s="14">
        <v>75</v>
      </c>
      <c r="I67" s="14"/>
      <c r="J67" s="14" t="s">
        <v>116</v>
      </c>
      <c r="K67" s="1"/>
      <c r="L67" s="1"/>
      <c r="M67" s="1"/>
      <c r="N67" s="1"/>
      <c r="O67" s="1"/>
      <c r="P67" s="1"/>
    </row>
    <row r="68" spans="1:16" ht="42" customHeight="1">
      <c r="A68" s="1"/>
      <c r="B68" s="1"/>
      <c r="C68" s="16">
        <v>1</v>
      </c>
      <c r="D68" s="16">
        <v>62</v>
      </c>
      <c r="E68" s="37" t="s">
        <v>648</v>
      </c>
      <c r="F68" s="37" t="s">
        <v>575</v>
      </c>
      <c r="G68" s="37" t="s">
        <v>579</v>
      </c>
      <c r="H68" s="37">
        <v>94</v>
      </c>
      <c r="I68" s="37"/>
      <c r="J68" s="37" t="s">
        <v>116</v>
      </c>
      <c r="K68" s="1"/>
      <c r="L68" s="1"/>
      <c r="M68" s="1"/>
      <c r="N68" s="1"/>
      <c r="O68" s="1"/>
      <c r="P68" s="1"/>
    </row>
    <row r="69" spans="1:16" ht="42" customHeight="1">
      <c r="A69" s="1"/>
      <c r="B69" s="1"/>
      <c r="C69" s="1">
        <v>1</v>
      </c>
      <c r="D69" s="1">
        <v>63</v>
      </c>
      <c r="E69" s="14" t="s">
        <v>649</v>
      </c>
      <c r="F69" s="14" t="s">
        <v>583</v>
      </c>
      <c r="G69" s="14" t="s">
        <v>576</v>
      </c>
      <c r="H69" s="14">
        <v>75</v>
      </c>
      <c r="I69" s="14" t="s">
        <v>594</v>
      </c>
      <c r="J69" s="14" t="s">
        <v>116</v>
      </c>
      <c r="K69" s="1"/>
      <c r="L69" s="1"/>
      <c r="M69" s="1"/>
      <c r="N69" s="1"/>
      <c r="O69" s="1"/>
      <c r="P69" s="1"/>
    </row>
    <row r="70" spans="1:16" ht="42" customHeight="1">
      <c r="A70" s="1"/>
      <c r="B70" s="1"/>
      <c r="C70" s="16">
        <v>1</v>
      </c>
      <c r="D70" s="16">
        <v>64</v>
      </c>
      <c r="E70" s="37" t="s">
        <v>650</v>
      </c>
      <c r="F70" s="37" t="s">
        <v>575</v>
      </c>
      <c r="G70" s="37" t="s">
        <v>579</v>
      </c>
      <c r="H70" s="37">
        <v>413</v>
      </c>
      <c r="I70" s="37" t="s">
        <v>632</v>
      </c>
      <c r="J70" s="37" t="s">
        <v>116</v>
      </c>
      <c r="K70" s="1"/>
      <c r="L70" s="1"/>
      <c r="M70" s="1"/>
      <c r="N70" s="1"/>
      <c r="O70" s="1"/>
      <c r="P70" s="1"/>
    </row>
    <row r="71" spans="1:16" ht="42" customHeight="1">
      <c r="A71" s="1"/>
      <c r="B71" s="1"/>
      <c r="C71" s="1">
        <v>1</v>
      </c>
      <c r="D71" s="1">
        <v>65</v>
      </c>
      <c r="E71" s="14" t="s">
        <v>651</v>
      </c>
      <c r="F71" s="14" t="s">
        <v>583</v>
      </c>
      <c r="G71" s="14" t="s">
        <v>584</v>
      </c>
      <c r="H71" s="14">
        <v>13</v>
      </c>
      <c r="I71" s="14" t="s">
        <v>594</v>
      </c>
      <c r="J71" s="14" t="s">
        <v>116</v>
      </c>
      <c r="K71" s="1"/>
      <c r="L71" s="1"/>
      <c r="M71" s="1"/>
      <c r="N71" s="1"/>
      <c r="O71" s="1"/>
      <c r="P71" s="1"/>
    </row>
    <row r="72" spans="1:16" ht="42" customHeight="1">
      <c r="A72" s="1"/>
      <c r="B72" s="1"/>
      <c r="C72" s="16">
        <v>1</v>
      </c>
      <c r="D72" s="16">
        <v>66</v>
      </c>
      <c r="E72" s="37" t="s">
        <v>652</v>
      </c>
      <c r="F72" s="37" t="s">
        <v>583</v>
      </c>
      <c r="G72" s="37" t="s">
        <v>576</v>
      </c>
      <c r="H72" s="37">
        <v>98</v>
      </c>
      <c r="I72" s="37" t="s">
        <v>594</v>
      </c>
      <c r="J72" s="37" t="s">
        <v>116</v>
      </c>
      <c r="K72" s="1"/>
      <c r="L72" s="1"/>
      <c r="M72" s="1"/>
      <c r="N72" s="1"/>
      <c r="O72" s="1"/>
      <c r="P72" s="1"/>
    </row>
    <row r="73" spans="1:16" ht="42" customHeight="1">
      <c r="A73" s="1"/>
      <c r="B73" s="1"/>
      <c r="C73" s="1">
        <v>1</v>
      </c>
      <c r="D73" s="1">
        <v>67</v>
      </c>
      <c r="E73" s="14" t="s">
        <v>653</v>
      </c>
      <c r="F73" s="14" t="s">
        <v>575</v>
      </c>
      <c r="G73" s="14" t="s">
        <v>576</v>
      </c>
      <c r="H73" s="14">
        <v>32</v>
      </c>
      <c r="I73" s="14"/>
      <c r="J73" s="14" t="s">
        <v>116</v>
      </c>
      <c r="K73" s="1"/>
      <c r="L73" s="1"/>
      <c r="M73" s="1"/>
      <c r="N73" s="1"/>
      <c r="O73" s="1"/>
      <c r="P73" s="1"/>
    </row>
    <row r="74" spans="1:16" ht="42" customHeight="1">
      <c r="A74" s="1"/>
      <c r="B74" s="1"/>
      <c r="C74" s="16">
        <v>1</v>
      </c>
      <c r="D74" s="16">
        <v>68</v>
      </c>
      <c r="E74" s="37" t="s">
        <v>654</v>
      </c>
      <c r="F74" s="37" t="s">
        <v>583</v>
      </c>
      <c r="G74" s="37" t="s">
        <v>576</v>
      </c>
      <c r="H74" s="37">
        <v>45</v>
      </c>
      <c r="I74" s="37"/>
      <c r="J74" s="37" t="s">
        <v>116</v>
      </c>
      <c r="K74" s="1"/>
      <c r="L74" s="1"/>
      <c r="M74" s="1"/>
      <c r="N74" s="1"/>
      <c r="O74" s="1"/>
      <c r="P74" s="1"/>
    </row>
    <row r="75" spans="1:16" ht="42" customHeight="1">
      <c r="A75" s="1"/>
      <c r="B75" s="1"/>
      <c r="C75" s="1">
        <v>1</v>
      </c>
      <c r="D75" s="1">
        <v>69</v>
      </c>
      <c r="E75" s="14" t="s">
        <v>655</v>
      </c>
      <c r="F75" s="14" t="s">
        <v>575</v>
      </c>
      <c r="G75" s="14" t="s">
        <v>576</v>
      </c>
      <c r="H75" s="14">
        <v>96</v>
      </c>
      <c r="I75" s="14"/>
      <c r="J75" s="14" t="s">
        <v>116</v>
      </c>
      <c r="K75" s="1"/>
      <c r="L75" s="1"/>
      <c r="M75" s="1"/>
      <c r="N75" s="1"/>
      <c r="O75" s="1"/>
      <c r="P75" s="1"/>
    </row>
    <row r="76" spans="1:16" ht="42" customHeight="1">
      <c r="A76" s="1"/>
      <c r="B76" s="1"/>
      <c r="C76" s="16">
        <v>1</v>
      </c>
      <c r="D76" s="16">
        <v>70</v>
      </c>
      <c r="E76" s="37" t="s">
        <v>656</v>
      </c>
      <c r="F76" s="37" t="s">
        <v>575</v>
      </c>
      <c r="G76" s="37" t="s">
        <v>579</v>
      </c>
      <c r="H76" s="37">
        <v>108</v>
      </c>
      <c r="I76" s="37"/>
      <c r="J76" s="37" t="s">
        <v>116</v>
      </c>
      <c r="K76" s="1"/>
      <c r="L76" s="1"/>
      <c r="M76" s="1"/>
      <c r="N76" s="1"/>
      <c r="O76" s="1"/>
      <c r="P76" s="1"/>
    </row>
    <row r="77" spans="1:16" ht="42" customHeight="1">
      <c r="A77" s="1"/>
      <c r="B77" s="1"/>
      <c r="C77" s="1">
        <v>1</v>
      </c>
      <c r="D77" s="1">
        <v>71</v>
      </c>
      <c r="E77" s="14" t="s">
        <v>616</v>
      </c>
      <c r="F77" s="14" t="s">
        <v>575</v>
      </c>
      <c r="G77" s="14" t="s">
        <v>576</v>
      </c>
      <c r="H77" s="14">
        <v>118</v>
      </c>
      <c r="I77" s="14"/>
      <c r="J77" s="14" t="s">
        <v>116</v>
      </c>
      <c r="K77" s="1"/>
      <c r="L77" s="1"/>
      <c r="M77" s="1"/>
      <c r="N77" s="1"/>
      <c r="O77" s="1"/>
      <c r="P77" s="1"/>
    </row>
    <row r="78" spans="1:16" ht="42" customHeight="1">
      <c r="A78" s="1"/>
      <c r="B78" s="1"/>
      <c r="C78" s="16">
        <v>1</v>
      </c>
      <c r="D78" s="16">
        <v>72</v>
      </c>
      <c r="E78" s="37" t="s">
        <v>578</v>
      </c>
      <c r="F78" s="37" t="s">
        <v>575</v>
      </c>
      <c r="G78" s="37" t="s">
        <v>579</v>
      </c>
      <c r="H78" s="37">
        <v>63</v>
      </c>
      <c r="I78" s="37"/>
      <c r="J78" s="37" t="s">
        <v>116</v>
      </c>
      <c r="K78" s="1"/>
      <c r="L78" s="1"/>
      <c r="M78" s="1"/>
      <c r="N78" s="1"/>
      <c r="O78" s="1"/>
      <c r="P78" s="1"/>
    </row>
    <row r="79" spans="1:16" ht="42" customHeight="1">
      <c r="A79" s="1"/>
      <c r="B79" s="1"/>
      <c r="C79" s="1">
        <v>1</v>
      </c>
      <c r="D79" s="1">
        <v>73</v>
      </c>
      <c r="E79" s="14" t="s">
        <v>616</v>
      </c>
      <c r="F79" s="14" t="s">
        <v>575</v>
      </c>
      <c r="G79" s="14" t="s">
        <v>576</v>
      </c>
      <c r="H79" s="14">
        <v>85</v>
      </c>
      <c r="I79" s="14"/>
      <c r="J79" s="14" t="s">
        <v>116</v>
      </c>
      <c r="K79" s="1"/>
      <c r="L79" s="1"/>
      <c r="M79" s="1"/>
      <c r="N79" s="1"/>
      <c r="O79" s="1"/>
      <c r="P79" s="1"/>
    </row>
    <row r="80" spans="1:16" ht="42" customHeight="1">
      <c r="A80" s="1"/>
      <c r="B80" s="1"/>
      <c r="C80" s="16">
        <v>1</v>
      </c>
      <c r="D80" s="16">
        <v>74</v>
      </c>
      <c r="E80" s="37" t="s">
        <v>657</v>
      </c>
      <c r="F80" s="37" t="s">
        <v>575</v>
      </c>
      <c r="G80" s="37" t="s">
        <v>576</v>
      </c>
      <c r="H80" s="37">
        <v>50</v>
      </c>
      <c r="I80" s="37"/>
      <c r="J80" s="37" t="s">
        <v>116</v>
      </c>
      <c r="K80" s="1"/>
      <c r="L80" s="1"/>
      <c r="M80" s="1"/>
      <c r="N80" s="1"/>
      <c r="O80" s="1"/>
      <c r="P80" s="1"/>
    </row>
    <row r="81" spans="1:16" ht="42" customHeight="1">
      <c r="A81" s="1"/>
      <c r="B81" s="1"/>
      <c r="C81" s="1">
        <v>1</v>
      </c>
      <c r="D81" s="1">
        <v>75</v>
      </c>
      <c r="E81" s="14" t="s">
        <v>658</v>
      </c>
      <c r="F81" s="14" t="s">
        <v>575</v>
      </c>
      <c r="G81" s="14" t="s">
        <v>576</v>
      </c>
      <c r="H81" s="14">
        <v>117</v>
      </c>
      <c r="I81" s="14"/>
      <c r="J81" s="14" t="s">
        <v>116</v>
      </c>
      <c r="K81" s="1"/>
      <c r="L81" s="1"/>
      <c r="M81" s="1"/>
      <c r="N81" s="1"/>
      <c r="O81" s="1"/>
      <c r="P81" s="1"/>
    </row>
    <row r="82" spans="1:16" ht="42" customHeight="1">
      <c r="A82" s="1"/>
      <c r="B82" s="1"/>
      <c r="C82" s="16">
        <v>1</v>
      </c>
      <c r="D82" s="16">
        <v>76</v>
      </c>
      <c r="E82" s="37" t="s">
        <v>659</v>
      </c>
      <c r="F82" s="37" t="s">
        <v>575</v>
      </c>
      <c r="G82" s="37" t="s">
        <v>576</v>
      </c>
      <c r="H82" s="37">
        <v>75</v>
      </c>
      <c r="I82" s="37"/>
      <c r="J82" s="37" t="s">
        <v>116</v>
      </c>
      <c r="K82" s="1"/>
      <c r="L82" s="1"/>
      <c r="M82" s="1"/>
      <c r="N82" s="1"/>
      <c r="O82" s="1"/>
      <c r="P82" s="1"/>
    </row>
    <row r="83" spans="1:16" ht="42" customHeight="1">
      <c r="A83" s="1"/>
      <c r="B83" s="1"/>
      <c r="C83" s="1">
        <v>1</v>
      </c>
      <c r="D83" s="1">
        <v>77</v>
      </c>
      <c r="E83" s="14" t="s">
        <v>660</v>
      </c>
      <c r="F83" s="14" t="s">
        <v>575</v>
      </c>
      <c r="G83" s="14" t="s">
        <v>584</v>
      </c>
      <c r="H83" s="14">
        <v>68</v>
      </c>
      <c r="I83" s="14"/>
      <c r="J83" s="14" t="s">
        <v>116</v>
      </c>
      <c r="K83" s="1"/>
      <c r="L83" s="1"/>
      <c r="M83" s="1"/>
      <c r="N83" s="1"/>
      <c r="O83" s="1"/>
      <c r="P83" s="1"/>
    </row>
    <row r="84" spans="1:16" ht="42" customHeight="1">
      <c r="A84" s="1"/>
      <c r="B84" s="1"/>
      <c r="C84" s="16">
        <v>1</v>
      </c>
      <c r="D84" s="16">
        <v>78</v>
      </c>
      <c r="E84" s="37" t="s">
        <v>661</v>
      </c>
      <c r="F84" s="37" t="s">
        <v>583</v>
      </c>
      <c r="G84" s="37" t="s">
        <v>576</v>
      </c>
      <c r="H84" s="37">
        <v>136</v>
      </c>
      <c r="I84" s="37" t="s">
        <v>635</v>
      </c>
      <c r="J84" s="37" t="s">
        <v>116</v>
      </c>
      <c r="K84" s="1"/>
      <c r="L84" s="1"/>
      <c r="M84" s="1"/>
      <c r="N84" s="1"/>
      <c r="O84" s="1"/>
      <c r="P84" s="1"/>
    </row>
    <row r="85" spans="1:16" ht="42" customHeight="1">
      <c r="A85" s="1"/>
      <c r="B85" s="1"/>
      <c r="C85" s="1">
        <v>1</v>
      </c>
      <c r="D85" s="1">
        <v>79</v>
      </c>
      <c r="E85" s="14" t="s">
        <v>662</v>
      </c>
      <c r="F85" s="14" t="s">
        <v>583</v>
      </c>
      <c r="G85" s="14" t="s">
        <v>584</v>
      </c>
      <c r="H85" s="14">
        <v>158</v>
      </c>
      <c r="I85" s="14" t="s">
        <v>635</v>
      </c>
      <c r="J85" s="14" t="s">
        <v>116</v>
      </c>
      <c r="K85" s="1"/>
      <c r="L85" s="1"/>
      <c r="M85" s="1"/>
      <c r="N85" s="1"/>
      <c r="O85" s="1"/>
      <c r="P85" s="1"/>
    </row>
    <row r="86" spans="1:16" ht="42" customHeight="1">
      <c r="A86" s="1"/>
      <c r="B86" s="1"/>
      <c r="C86" s="16">
        <v>1</v>
      </c>
      <c r="D86" s="16">
        <v>80</v>
      </c>
      <c r="E86" s="37" t="s">
        <v>663</v>
      </c>
      <c r="F86" s="37" t="s">
        <v>575</v>
      </c>
      <c r="G86" s="37" t="s">
        <v>579</v>
      </c>
      <c r="H86" s="37">
        <v>13</v>
      </c>
      <c r="I86" s="37"/>
      <c r="J86" s="37" t="s">
        <v>116</v>
      </c>
      <c r="K86" s="1"/>
      <c r="L86" s="1"/>
      <c r="M86" s="1"/>
      <c r="N86" s="1"/>
      <c r="O86" s="1"/>
      <c r="P86" s="1"/>
    </row>
    <row r="87" spans="1:16" ht="42" customHeight="1">
      <c r="A87" s="1"/>
      <c r="B87" s="1"/>
      <c r="C87" s="1">
        <v>1</v>
      </c>
      <c r="D87" s="1">
        <v>81</v>
      </c>
      <c r="E87" s="14" t="s">
        <v>664</v>
      </c>
      <c r="F87" s="14" t="s">
        <v>583</v>
      </c>
      <c r="G87" s="14" t="s">
        <v>584</v>
      </c>
      <c r="H87" s="14">
        <v>87</v>
      </c>
      <c r="I87" s="14"/>
      <c r="J87" s="14" t="s">
        <v>116</v>
      </c>
      <c r="K87" s="1"/>
      <c r="L87" s="1"/>
      <c r="M87" s="1"/>
      <c r="N87" s="1"/>
      <c r="O87" s="1"/>
      <c r="P87" s="1"/>
    </row>
    <row r="88" spans="1:16" ht="42" customHeight="1">
      <c r="A88" s="1"/>
      <c r="B88" s="1"/>
      <c r="C88" s="16">
        <v>1</v>
      </c>
      <c r="D88" s="16">
        <v>82</v>
      </c>
      <c r="E88" s="37" t="s">
        <v>665</v>
      </c>
      <c r="F88" s="37" t="s">
        <v>575</v>
      </c>
      <c r="G88" s="37" t="s">
        <v>576</v>
      </c>
      <c r="H88" s="37">
        <v>67</v>
      </c>
      <c r="I88" s="37"/>
      <c r="J88" s="37" t="s">
        <v>116</v>
      </c>
      <c r="K88" s="1"/>
      <c r="L88" s="1"/>
      <c r="M88" s="1"/>
      <c r="N88" s="1"/>
      <c r="O88" s="1"/>
      <c r="P88" s="1"/>
    </row>
    <row r="89" spans="1:16" ht="42" customHeight="1">
      <c r="A89" s="1"/>
      <c r="B89" s="1"/>
      <c r="C89" s="1">
        <v>1</v>
      </c>
      <c r="D89" s="1">
        <v>83</v>
      </c>
      <c r="E89" s="14" t="s">
        <v>666</v>
      </c>
      <c r="F89" s="14" t="s">
        <v>583</v>
      </c>
      <c r="G89" s="14" t="s">
        <v>579</v>
      </c>
      <c r="H89" s="14">
        <v>134</v>
      </c>
      <c r="I89" s="14" t="s">
        <v>632</v>
      </c>
      <c r="J89" s="14" t="s">
        <v>116</v>
      </c>
      <c r="K89" s="1"/>
      <c r="L89" s="1"/>
      <c r="M89" s="1"/>
      <c r="N89" s="1"/>
      <c r="O89" s="1"/>
      <c r="P89" s="1"/>
    </row>
    <row r="90" spans="1:16" ht="42" customHeight="1">
      <c r="A90" s="1"/>
      <c r="B90" s="1"/>
      <c r="C90" s="16">
        <v>1</v>
      </c>
      <c r="D90" s="16">
        <v>84</v>
      </c>
      <c r="E90" s="37" t="s">
        <v>667</v>
      </c>
      <c r="F90" s="37" t="s">
        <v>575</v>
      </c>
      <c r="G90" s="37" t="s">
        <v>576</v>
      </c>
      <c r="H90" s="37">
        <v>42</v>
      </c>
      <c r="I90" s="37" t="s">
        <v>588</v>
      </c>
      <c r="J90" s="37" t="s">
        <v>116</v>
      </c>
      <c r="K90" s="1"/>
      <c r="L90" s="1"/>
      <c r="M90" s="1"/>
      <c r="N90" s="1"/>
      <c r="O90" s="1"/>
      <c r="P90" s="1"/>
    </row>
    <row r="91" spans="1:16" ht="42" customHeight="1">
      <c r="A91" s="1"/>
      <c r="B91" s="1"/>
      <c r="C91" s="1">
        <v>1</v>
      </c>
      <c r="D91" s="1">
        <v>85</v>
      </c>
      <c r="E91" s="14" t="s">
        <v>668</v>
      </c>
      <c r="F91" s="14" t="s">
        <v>575</v>
      </c>
      <c r="G91" s="14" t="s">
        <v>576</v>
      </c>
      <c r="H91" s="14">
        <v>45</v>
      </c>
      <c r="I91" s="14"/>
      <c r="J91" s="14" t="s">
        <v>116</v>
      </c>
      <c r="K91" s="1"/>
      <c r="L91" s="1"/>
      <c r="M91" s="1"/>
      <c r="N91" s="1"/>
      <c r="O91" s="1"/>
      <c r="P91" s="1"/>
    </row>
    <row r="92" spans="1:16" ht="42" customHeight="1">
      <c r="A92" s="1"/>
      <c r="B92" s="1"/>
      <c r="C92" s="16">
        <v>1</v>
      </c>
      <c r="D92" s="16">
        <v>86</v>
      </c>
      <c r="E92" s="37" t="s">
        <v>669</v>
      </c>
      <c r="F92" s="37" t="s">
        <v>575</v>
      </c>
      <c r="G92" s="37" t="s">
        <v>576</v>
      </c>
      <c r="H92" s="37">
        <v>49</v>
      </c>
      <c r="I92" s="37"/>
      <c r="J92" s="37" t="s">
        <v>116</v>
      </c>
      <c r="K92" s="1"/>
      <c r="L92" s="1"/>
      <c r="M92" s="1"/>
      <c r="N92" s="1"/>
      <c r="O92" s="1"/>
      <c r="P92" s="1"/>
    </row>
    <row r="93" spans="1:16" ht="42" customHeight="1">
      <c r="A93" s="1"/>
      <c r="B93" s="1"/>
      <c r="C93" s="1">
        <v>1</v>
      </c>
      <c r="D93" s="1">
        <v>87</v>
      </c>
      <c r="E93" s="14" t="s">
        <v>670</v>
      </c>
      <c r="F93" s="14" t="s">
        <v>583</v>
      </c>
      <c r="G93" s="14" t="s">
        <v>576</v>
      </c>
      <c r="H93" s="14">
        <v>162</v>
      </c>
      <c r="I93" s="14" t="s">
        <v>671</v>
      </c>
      <c r="J93" s="14" t="s">
        <v>116</v>
      </c>
      <c r="K93" s="1"/>
      <c r="L93" s="1"/>
      <c r="M93" s="1"/>
      <c r="N93" s="1"/>
      <c r="O93" s="1"/>
      <c r="P93" s="1"/>
    </row>
    <row r="94" spans="1:16" ht="42" customHeight="1">
      <c r="A94" s="1"/>
      <c r="B94" s="1"/>
      <c r="C94" s="16">
        <v>1</v>
      </c>
      <c r="D94" s="16">
        <v>88</v>
      </c>
      <c r="E94" s="37" t="s">
        <v>672</v>
      </c>
      <c r="F94" s="37" t="s">
        <v>575</v>
      </c>
      <c r="G94" s="37" t="s">
        <v>576</v>
      </c>
      <c r="H94" s="37">
        <v>147</v>
      </c>
      <c r="I94" s="37"/>
      <c r="J94" s="37" t="s">
        <v>116</v>
      </c>
      <c r="K94" s="1"/>
      <c r="L94" s="1"/>
      <c r="M94" s="1"/>
      <c r="N94" s="1"/>
      <c r="O94" s="1"/>
      <c r="P94" s="1"/>
    </row>
    <row r="95" spans="1:16" ht="42" customHeight="1">
      <c r="A95" s="1"/>
      <c r="B95" s="1"/>
      <c r="C95" s="1">
        <v>1</v>
      </c>
      <c r="D95" s="1">
        <v>89</v>
      </c>
      <c r="E95" s="14" t="s">
        <v>673</v>
      </c>
      <c r="F95" s="14" t="s">
        <v>575</v>
      </c>
      <c r="G95" s="14" t="s">
        <v>579</v>
      </c>
      <c r="H95" s="14">
        <v>25</v>
      </c>
      <c r="I95" s="14"/>
      <c r="J95" s="14" t="s">
        <v>116</v>
      </c>
      <c r="K95" s="1"/>
      <c r="L95" s="1"/>
      <c r="M95" s="1"/>
      <c r="N95" s="1"/>
      <c r="O95" s="1"/>
      <c r="P95" s="1"/>
    </row>
    <row r="96" spans="1:16" ht="42" customHeight="1">
      <c r="A96" s="1"/>
      <c r="B96" s="1"/>
      <c r="C96" s="16">
        <v>1</v>
      </c>
      <c r="D96" s="16">
        <v>90</v>
      </c>
      <c r="E96" s="37" t="s">
        <v>674</v>
      </c>
      <c r="F96" s="37" t="s">
        <v>575</v>
      </c>
      <c r="G96" s="37" t="s">
        <v>579</v>
      </c>
      <c r="H96" s="37">
        <v>38</v>
      </c>
      <c r="I96" s="37" t="s">
        <v>675</v>
      </c>
      <c r="J96" s="37" t="s">
        <v>116</v>
      </c>
      <c r="K96" s="1"/>
      <c r="L96" s="1"/>
      <c r="M96" s="1"/>
      <c r="N96" s="1"/>
      <c r="O96" s="1"/>
      <c r="P96" s="1"/>
    </row>
    <row r="97" spans="1:16" ht="42" customHeight="1">
      <c r="A97" s="1"/>
      <c r="B97" s="1"/>
      <c r="C97" s="1">
        <v>1</v>
      </c>
      <c r="D97" s="1">
        <v>91</v>
      </c>
      <c r="E97" s="14" t="s">
        <v>676</v>
      </c>
      <c r="F97" s="14" t="s">
        <v>575</v>
      </c>
      <c r="G97" s="14" t="s">
        <v>584</v>
      </c>
      <c r="H97" s="14">
        <v>74</v>
      </c>
      <c r="I97" s="14"/>
      <c r="J97" s="14" t="s">
        <v>116</v>
      </c>
      <c r="K97" s="1"/>
      <c r="L97" s="1"/>
      <c r="M97" s="1"/>
      <c r="N97" s="1"/>
      <c r="O97" s="1"/>
      <c r="P97" s="1"/>
    </row>
    <row r="98" spans="1:16" ht="42" customHeight="1">
      <c r="A98" s="1"/>
      <c r="B98" s="1"/>
      <c r="C98" s="16">
        <v>1</v>
      </c>
      <c r="D98" s="16">
        <v>92</v>
      </c>
      <c r="E98" s="37" t="s">
        <v>677</v>
      </c>
      <c r="F98" s="37" t="s">
        <v>583</v>
      </c>
      <c r="G98" s="37" t="s">
        <v>579</v>
      </c>
      <c r="H98" s="37">
        <v>48</v>
      </c>
      <c r="I98" s="37"/>
      <c r="J98" s="37" t="s">
        <v>116</v>
      </c>
      <c r="K98" s="1"/>
      <c r="L98" s="1"/>
      <c r="M98" s="1"/>
      <c r="N98" s="1"/>
      <c r="O98" s="1"/>
      <c r="P98" s="1"/>
    </row>
    <row r="99" spans="1:16" ht="42" customHeight="1">
      <c r="A99" s="1"/>
      <c r="B99" s="1"/>
      <c r="C99" s="1">
        <v>1</v>
      </c>
      <c r="D99" s="1">
        <v>93</v>
      </c>
      <c r="E99" s="14" t="s">
        <v>678</v>
      </c>
      <c r="F99" s="14" t="s">
        <v>583</v>
      </c>
      <c r="G99" s="14" t="s">
        <v>576</v>
      </c>
      <c r="H99" s="14">
        <v>57</v>
      </c>
      <c r="I99" s="14" t="s">
        <v>679</v>
      </c>
      <c r="J99" s="14" t="s">
        <v>116</v>
      </c>
      <c r="K99" s="1"/>
      <c r="L99" s="1"/>
      <c r="M99" s="1"/>
      <c r="N99" s="1"/>
      <c r="O99" s="1"/>
      <c r="P99" s="1"/>
    </row>
    <row r="100" spans="1:16" ht="42" customHeight="1">
      <c r="A100" s="1"/>
      <c r="B100" s="1"/>
      <c r="C100" s="16">
        <v>1</v>
      </c>
      <c r="D100" s="16">
        <v>94</v>
      </c>
      <c r="E100" s="37" t="s">
        <v>680</v>
      </c>
      <c r="F100" s="37" t="s">
        <v>583</v>
      </c>
      <c r="G100" s="37" t="s">
        <v>584</v>
      </c>
      <c r="H100" s="37">
        <v>32</v>
      </c>
      <c r="I100" s="37" t="s">
        <v>581</v>
      </c>
      <c r="J100" s="37" t="s">
        <v>116</v>
      </c>
      <c r="K100" s="1"/>
      <c r="L100" s="1"/>
      <c r="M100" s="1"/>
      <c r="N100" s="1"/>
      <c r="O100" s="1"/>
      <c r="P100" s="1"/>
    </row>
    <row r="101" spans="1:16" ht="42" customHeight="1">
      <c r="A101" s="1"/>
      <c r="B101" s="1"/>
      <c r="C101" s="1">
        <v>1</v>
      </c>
      <c r="D101" s="1">
        <v>95</v>
      </c>
      <c r="E101" s="14" t="s">
        <v>681</v>
      </c>
      <c r="F101" s="14" t="s">
        <v>575</v>
      </c>
      <c r="G101" s="14" t="s">
        <v>576</v>
      </c>
      <c r="H101" s="14">
        <v>74</v>
      </c>
      <c r="I101" s="14"/>
      <c r="J101" s="14" t="s">
        <v>116</v>
      </c>
      <c r="K101" s="1"/>
      <c r="L101" s="1"/>
      <c r="M101" s="1"/>
      <c r="N101" s="1"/>
      <c r="O101" s="1"/>
      <c r="P101" s="1"/>
    </row>
    <row r="102" spans="1:16" ht="42" customHeight="1">
      <c r="A102" s="1"/>
      <c r="B102" s="1"/>
      <c r="C102" s="16">
        <v>1</v>
      </c>
      <c r="D102" s="16">
        <v>96</v>
      </c>
      <c r="E102" s="37" t="s">
        <v>682</v>
      </c>
      <c r="F102" s="37" t="s">
        <v>583</v>
      </c>
      <c r="G102" s="37" t="s">
        <v>584</v>
      </c>
      <c r="H102" s="37">
        <v>20</v>
      </c>
      <c r="I102" s="37" t="s">
        <v>635</v>
      </c>
      <c r="J102" s="37" t="s">
        <v>116</v>
      </c>
      <c r="K102" s="1"/>
      <c r="L102" s="1"/>
      <c r="M102" s="1"/>
      <c r="N102" s="1"/>
      <c r="O102" s="1"/>
      <c r="P102" s="1"/>
    </row>
    <row r="103" spans="1:16" ht="42" customHeight="1">
      <c r="A103" s="1"/>
      <c r="B103" s="1"/>
      <c r="C103" s="1">
        <v>1</v>
      </c>
      <c r="D103" s="1">
        <v>97</v>
      </c>
      <c r="E103" s="14" t="s">
        <v>683</v>
      </c>
      <c r="F103" s="14" t="s">
        <v>575</v>
      </c>
      <c r="G103" s="14" t="s">
        <v>584</v>
      </c>
      <c r="H103" s="14">
        <v>12</v>
      </c>
      <c r="I103" s="14" t="s">
        <v>635</v>
      </c>
      <c r="J103" s="14" t="s">
        <v>116</v>
      </c>
      <c r="K103" s="1"/>
      <c r="L103" s="1"/>
      <c r="M103" s="1"/>
      <c r="N103" s="1"/>
      <c r="O103" s="1"/>
      <c r="P103" s="1"/>
    </row>
    <row r="104" spans="1:16" ht="42" customHeight="1">
      <c r="A104" s="1"/>
      <c r="B104" s="1"/>
      <c r="C104" s="16">
        <v>1</v>
      </c>
      <c r="D104" s="16">
        <v>98</v>
      </c>
      <c r="E104" s="37" t="s">
        <v>684</v>
      </c>
      <c r="F104" s="37" t="s">
        <v>583</v>
      </c>
      <c r="G104" s="37" t="s">
        <v>576</v>
      </c>
      <c r="H104" s="37">
        <v>57</v>
      </c>
      <c r="I104" s="37"/>
      <c r="J104" s="37" t="s">
        <v>116</v>
      </c>
      <c r="K104" s="1"/>
      <c r="L104" s="1"/>
      <c r="M104" s="1"/>
      <c r="N104" s="1"/>
      <c r="O104" s="1"/>
      <c r="P104" s="1"/>
    </row>
    <row r="105" spans="1:16" ht="42" customHeight="1">
      <c r="A105" s="1"/>
      <c r="B105" s="1"/>
      <c r="C105" s="1">
        <v>1</v>
      </c>
      <c r="D105" s="1">
        <v>99</v>
      </c>
      <c r="E105" s="14" t="s">
        <v>685</v>
      </c>
      <c r="F105" s="14" t="s">
        <v>575</v>
      </c>
      <c r="G105" s="14" t="s">
        <v>576</v>
      </c>
      <c r="H105" s="14">
        <v>88</v>
      </c>
      <c r="I105" s="14" t="s">
        <v>586</v>
      </c>
      <c r="J105" s="14" t="s">
        <v>116</v>
      </c>
      <c r="K105" s="1"/>
      <c r="L105" s="1"/>
      <c r="M105" s="1"/>
      <c r="N105" s="1"/>
      <c r="O105" s="1"/>
      <c r="P105" s="1"/>
    </row>
    <row r="106" spans="1:16" ht="42" customHeight="1">
      <c r="A106" s="1"/>
      <c r="B106" s="1"/>
      <c r="C106" s="16">
        <v>1</v>
      </c>
      <c r="D106" s="16">
        <v>100</v>
      </c>
      <c r="E106" s="37" t="s">
        <v>686</v>
      </c>
      <c r="F106" s="37" t="s">
        <v>583</v>
      </c>
      <c r="G106" s="37" t="s">
        <v>576</v>
      </c>
      <c r="H106" s="37">
        <v>64</v>
      </c>
      <c r="I106" s="37"/>
      <c r="J106" s="37" t="s">
        <v>116</v>
      </c>
      <c r="K106" s="1"/>
      <c r="L106" s="1"/>
      <c r="M106" s="1"/>
      <c r="N106" s="1"/>
      <c r="O106" s="1"/>
      <c r="P106" s="1"/>
    </row>
    <row r="107" spans="1:16" ht="42" customHeight="1">
      <c r="A107" s="1"/>
      <c r="B107" s="1"/>
      <c r="C107" s="1">
        <v>1</v>
      </c>
      <c r="D107" s="1">
        <v>101</v>
      </c>
      <c r="E107" s="14" t="s">
        <v>665</v>
      </c>
      <c r="F107" s="14" t="s">
        <v>575</v>
      </c>
      <c r="G107" s="14" t="s">
        <v>576</v>
      </c>
      <c r="H107" s="14">
        <v>85</v>
      </c>
      <c r="I107" s="14"/>
      <c r="J107" s="14" t="s">
        <v>116</v>
      </c>
      <c r="K107" s="1"/>
      <c r="L107" s="1"/>
      <c r="M107" s="1"/>
      <c r="N107" s="1"/>
      <c r="O107" s="1"/>
      <c r="P107" s="1"/>
    </row>
    <row r="108" spans="1:16" ht="42" customHeight="1">
      <c r="A108" s="1"/>
      <c r="B108" s="1"/>
      <c r="C108" s="16">
        <v>1</v>
      </c>
      <c r="D108" s="16">
        <v>102</v>
      </c>
      <c r="E108" s="37" t="s">
        <v>687</v>
      </c>
      <c r="F108" s="37" t="s">
        <v>583</v>
      </c>
      <c r="G108" s="37" t="s">
        <v>604</v>
      </c>
      <c r="H108" s="37">
        <v>26</v>
      </c>
      <c r="I108" s="37" t="s">
        <v>635</v>
      </c>
      <c r="J108" s="37" t="s">
        <v>116</v>
      </c>
      <c r="K108" s="1"/>
      <c r="L108" s="1"/>
      <c r="M108" s="1"/>
      <c r="N108" s="1"/>
      <c r="O108" s="1"/>
      <c r="P108" s="1"/>
    </row>
    <row r="109" spans="1:16" ht="42" customHeight="1">
      <c r="A109" s="1"/>
      <c r="B109" s="1"/>
      <c r="C109" s="1">
        <v>1</v>
      </c>
      <c r="D109" s="1">
        <v>103</v>
      </c>
      <c r="E109" s="14" t="s">
        <v>662</v>
      </c>
      <c r="F109" s="14" t="s">
        <v>583</v>
      </c>
      <c r="G109" s="14" t="s">
        <v>584</v>
      </c>
      <c r="H109" s="14">
        <v>110</v>
      </c>
      <c r="I109" s="14" t="s">
        <v>688</v>
      </c>
      <c r="J109" s="14" t="s">
        <v>116</v>
      </c>
      <c r="K109" s="1"/>
      <c r="L109" s="1"/>
      <c r="M109" s="1"/>
      <c r="N109" s="1"/>
      <c r="O109" s="1"/>
      <c r="P109" s="1"/>
    </row>
    <row r="110" spans="1:16" ht="42" customHeight="1">
      <c r="A110" s="1"/>
      <c r="B110" s="1"/>
      <c r="C110" s="16">
        <v>1</v>
      </c>
      <c r="D110" s="16">
        <v>104</v>
      </c>
      <c r="E110" s="37" t="s">
        <v>689</v>
      </c>
      <c r="F110" s="37" t="s">
        <v>575</v>
      </c>
      <c r="G110" s="37" t="s">
        <v>576</v>
      </c>
      <c r="H110" s="37">
        <v>80</v>
      </c>
      <c r="I110" s="37" t="s">
        <v>621</v>
      </c>
      <c r="J110" s="37" t="s">
        <v>116</v>
      </c>
      <c r="K110" s="1"/>
      <c r="L110" s="1"/>
      <c r="M110" s="1"/>
      <c r="N110" s="1"/>
      <c r="O110" s="1"/>
      <c r="P110" s="1"/>
    </row>
    <row r="111" spans="1:16" ht="42" customHeight="1">
      <c r="A111" s="1"/>
      <c r="B111" s="1"/>
      <c r="C111" s="1">
        <v>1</v>
      </c>
      <c r="D111" s="1">
        <v>105</v>
      </c>
      <c r="E111" s="14" t="s">
        <v>690</v>
      </c>
      <c r="F111" s="14" t="s">
        <v>583</v>
      </c>
      <c r="G111" s="14" t="s">
        <v>576</v>
      </c>
      <c r="H111" s="14">
        <v>227</v>
      </c>
      <c r="I111" s="14" t="s">
        <v>636</v>
      </c>
      <c r="J111" s="14" t="s">
        <v>116</v>
      </c>
      <c r="K111" s="1"/>
      <c r="L111" s="1"/>
      <c r="M111" s="1"/>
      <c r="N111" s="1"/>
      <c r="O111" s="1"/>
      <c r="P111" s="1"/>
    </row>
    <row r="112" spans="1:16" ht="42" customHeight="1">
      <c r="A112" s="1"/>
      <c r="B112" s="1"/>
      <c r="C112" s="16">
        <v>1</v>
      </c>
      <c r="D112" s="16">
        <v>106</v>
      </c>
      <c r="E112" s="37" t="s">
        <v>691</v>
      </c>
      <c r="F112" s="37" t="s">
        <v>575</v>
      </c>
      <c r="G112" s="37" t="s">
        <v>579</v>
      </c>
      <c r="H112" s="37">
        <v>37</v>
      </c>
      <c r="I112" s="37"/>
      <c r="J112" s="37" t="s">
        <v>116</v>
      </c>
      <c r="K112" s="1"/>
      <c r="L112" s="1"/>
      <c r="M112" s="1"/>
      <c r="N112" s="1"/>
      <c r="O112" s="1"/>
      <c r="P112" s="1"/>
    </row>
    <row r="113" spans="1:16" ht="42" customHeight="1">
      <c r="A113" s="1"/>
      <c r="B113" s="1"/>
      <c r="C113" s="1">
        <v>1</v>
      </c>
      <c r="D113" s="1">
        <v>107</v>
      </c>
      <c r="E113" s="14" t="s">
        <v>692</v>
      </c>
      <c r="F113" s="14" t="s">
        <v>575</v>
      </c>
      <c r="G113" s="14" t="s">
        <v>579</v>
      </c>
      <c r="H113" s="14">
        <v>115</v>
      </c>
      <c r="I113" s="14"/>
      <c r="J113" s="14" t="s">
        <v>116</v>
      </c>
      <c r="K113" s="1"/>
      <c r="L113" s="1"/>
      <c r="M113" s="1"/>
      <c r="N113" s="1"/>
      <c r="O113" s="1"/>
      <c r="P113" s="1"/>
    </row>
    <row r="114" spans="1:16" ht="42" customHeight="1">
      <c r="A114" s="1"/>
      <c r="B114" s="1"/>
      <c r="C114" s="16">
        <v>1</v>
      </c>
      <c r="D114" s="16">
        <v>108</v>
      </c>
      <c r="E114" s="37" t="s">
        <v>693</v>
      </c>
      <c r="F114" s="37" t="s">
        <v>575</v>
      </c>
      <c r="G114" s="37" t="s">
        <v>584</v>
      </c>
      <c r="H114" s="37">
        <v>74</v>
      </c>
      <c r="I114" s="37"/>
      <c r="J114" s="37" t="s">
        <v>116</v>
      </c>
      <c r="K114" s="1"/>
      <c r="L114" s="1"/>
      <c r="M114" s="1"/>
      <c r="N114" s="1"/>
      <c r="O114" s="1"/>
      <c r="P114" s="1"/>
    </row>
    <row r="115" spans="1:16" ht="42" customHeight="1">
      <c r="A115" s="1"/>
      <c r="B115" s="1"/>
      <c r="C115" s="1">
        <v>1</v>
      </c>
      <c r="D115" s="1">
        <v>109</v>
      </c>
      <c r="E115" s="14" t="s">
        <v>694</v>
      </c>
      <c r="F115" s="14" t="s">
        <v>575</v>
      </c>
      <c r="G115" s="14" t="s">
        <v>576</v>
      </c>
      <c r="H115" s="14">
        <v>71</v>
      </c>
      <c r="I115" s="14" t="s">
        <v>586</v>
      </c>
      <c r="J115" s="14" t="s">
        <v>116</v>
      </c>
      <c r="K115" s="1"/>
      <c r="L115" s="1"/>
      <c r="M115" s="1"/>
      <c r="N115" s="1"/>
      <c r="O115" s="1"/>
      <c r="P115" s="1"/>
    </row>
    <row r="116" spans="1:16" ht="42" customHeight="1">
      <c r="A116" s="1"/>
      <c r="B116" s="1"/>
      <c r="C116" s="16">
        <v>1</v>
      </c>
      <c r="D116" s="16">
        <v>110</v>
      </c>
      <c r="E116" s="37" t="s">
        <v>695</v>
      </c>
      <c r="F116" s="37" t="s">
        <v>583</v>
      </c>
      <c r="G116" s="37" t="s">
        <v>579</v>
      </c>
      <c r="H116" s="37">
        <v>224</v>
      </c>
      <c r="I116" s="37" t="s">
        <v>612</v>
      </c>
      <c r="J116" s="37" t="s">
        <v>116</v>
      </c>
      <c r="K116" s="1"/>
      <c r="L116" s="1"/>
      <c r="M116" s="1"/>
      <c r="N116" s="1"/>
      <c r="O116" s="1"/>
      <c r="P116" s="1"/>
    </row>
    <row r="117" spans="1:16" ht="42" customHeight="1">
      <c r="A117" s="1"/>
      <c r="B117" s="1"/>
      <c r="C117" s="1">
        <v>1</v>
      </c>
      <c r="D117" s="1">
        <v>111</v>
      </c>
      <c r="E117" s="14" t="s">
        <v>696</v>
      </c>
      <c r="F117" s="14" t="s">
        <v>583</v>
      </c>
      <c r="G117" s="14" t="s">
        <v>579</v>
      </c>
      <c r="H117" s="14">
        <v>27</v>
      </c>
      <c r="I117" s="14" t="s">
        <v>632</v>
      </c>
      <c r="J117" s="14" t="s">
        <v>116</v>
      </c>
      <c r="K117" s="1"/>
      <c r="L117" s="1"/>
      <c r="M117" s="1"/>
      <c r="N117" s="1"/>
      <c r="O117" s="1"/>
      <c r="P117" s="1"/>
    </row>
    <row r="118" spans="1:16" ht="42" customHeight="1">
      <c r="A118" s="1"/>
      <c r="B118" s="1"/>
      <c r="C118" s="16">
        <v>1</v>
      </c>
      <c r="D118" s="16">
        <v>112</v>
      </c>
      <c r="E118" s="37" t="s">
        <v>697</v>
      </c>
      <c r="F118" s="37" t="s">
        <v>583</v>
      </c>
      <c r="G118" s="37" t="s">
        <v>604</v>
      </c>
      <c r="H118" s="37">
        <v>44</v>
      </c>
      <c r="I118" s="37" t="s">
        <v>688</v>
      </c>
      <c r="J118" s="37" t="s">
        <v>116</v>
      </c>
      <c r="K118" s="1"/>
      <c r="L118" s="1"/>
      <c r="M118" s="1"/>
      <c r="N118" s="1"/>
      <c r="O118" s="1"/>
      <c r="P118" s="1"/>
    </row>
    <row r="119" spans="1:16" ht="42" customHeight="1">
      <c r="A119" s="1"/>
      <c r="B119" s="1"/>
      <c r="C119" s="1">
        <v>1</v>
      </c>
      <c r="D119" s="1">
        <v>113</v>
      </c>
      <c r="E119" s="14" t="s">
        <v>698</v>
      </c>
      <c r="F119" s="14" t="s">
        <v>583</v>
      </c>
      <c r="G119" s="14" t="s">
        <v>576</v>
      </c>
      <c r="H119" s="14">
        <v>186</v>
      </c>
      <c r="I119" s="14" t="s">
        <v>699</v>
      </c>
      <c r="J119" s="14" t="s">
        <v>116</v>
      </c>
      <c r="K119" s="1"/>
      <c r="L119" s="1"/>
      <c r="M119" s="1"/>
      <c r="N119" s="1"/>
      <c r="O119" s="1"/>
      <c r="P119" s="1"/>
    </row>
    <row r="120" spans="1:16" ht="42" customHeight="1">
      <c r="A120" s="1"/>
      <c r="B120" s="1"/>
      <c r="C120" s="16">
        <v>1</v>
      </c>
      <c r="D120" s="16">
        <v>114</v>
      </c>
      <c r="E120" s="37" t="s">
        <v>700</v>
      </c>
      <c r="F120" s="37" t="s">
        <v>583</v>
      </c>
      <c r="G120" s="37" t="s">
        <v>576</v>
      </c>
      <c r="H120" s="37">
        <v>35</v>
      </c>
      <c r="I120" s="37" t="s">
        <v>701</v>
      </c>
      <c r="J120" s="37" t="s">
        <v>116</v>
      </c>
      <c r="K120" s="1"/>
      <c r="L120" s="1"/>
      <c r="M120" s="1"/>
      <c r="N120" s="1"/>
      <c r="O120" s="1"/>
      <c r="P120" s="1"/>
    </row>
    <row r="121" spans="1:16" ht="42" customHeight="1">
      <c r="A121" s="1"/>
      <c r="B121" s="1"/>
      <c r="C121" s="1">
        <v>1</v>
      </c>
      <c r="D121" s="1">
        <v>115</v>
      </c>
      <c r="E121" s="14" t="s">
        <v>702</v>
      </c>
      <c r="F121" s="14" t="s">
        <v>583</v>
      </c>
      <c r="G121" s="14" t="s">
        <v>576</v>
      </c>
      <c r="H121" s="14">
        <v>50</v>
      </c>
      <c r="I121" s="14" t="s">
        <v>588</v>
      </c>
      <c r="J121" s="14" t="s">
        <v>116</v>
      </c>
      <c r="K121" s="1"/>
      <c r="L121" s="1"/>
      <c r="M121" s="1"/>
      <c r="N121" s="1"/>
      <c r="O121" s="1"/>
      <c r="P121" s="1"/>
    </row>
    <row r="122" spans="1:16" ht="42" customHeight="1">
      <c r="A122" s="1"/>
      <c r="B122" s="1"/>
      <c r="C122" s="16">
        <v>1</v>
      </c>
      <c r="D122" s="16">
        <v>116</v>
      </c>
      <c r="E122" s="37" t="s">
        <v>703</v>
      </c>
      <c r="F122" s="37" t="s">
        <v>575</v>
      </c>
      <c r="G122" s="37" t="s">
        <v>579</v>
      </c>
      <c r="H122" s="37">
        <v>109</v>
      </c>
      <c r="I122" s="37"/>
      <c r="J122" s="37" t="s">
        <v>116</v>
      </c>
      <c r="K122" s="1"/>
      <c r="L122" s="1"/>
      <c r="M122" s="1"/>
      <c r="N122" s="1"/>
      <c r="O122" s="1"/>
      <c r="P122" s="1"/>
    </row>
    <row r="123" spans="1:16" ht="42" customHeight="1">
      <c r="A123" s="1"/>
      <c r="B123" s="1"/>
      <c r="C123" s="1">
        <v>1</v>
      </c>
      <c r="D123" s="1">
        <v>117</v>
      </c>
      <c r="E123" s="14" t="s">
        <v>704</v>
      </c>
      <c r="F123" s="14" t="s">
        <v>575</v>
      </c>
      <c r="G123" s="14" t="s">
        <v>576</v>
      </c>
      <c r="H123" s="14">
        <v>59</v>
      </c>
      <c r="I123" s="14"/>
      <c r="J123" s="14" t="s">
        <v>116</v>
      </c>
      <c r="K123" s="1"/>
      <c r="L123" s="1"/>
      <c r="M123" s="1"/>
      <c r="N123" s="1"/>
      <c r="O123" s="1"/>
      <c r="P123" s="1"/>
    </row>
    <row r="124" spans="1:16" ht="42" customHeight="1">
      <c r="A124" s="1"/>
      <c r="B124" s="1"/>
      <c r="C124" s="16">
        <v>1</v>
      </c>
      <c r="D124" s="16">
        <v>118</v>
      </c>
      <c r="E124" s="37" t="s">
        <v>705</v>
      </c>
      <c r="F124" s="37" t="s">
        <v>583</v>
      </c>
      <c r="G124" s="37" t="s">
        <v>576</v>
      </c>
      <c r="H124" s="37">
        <v>97</v>
      </c>
      <c r="I124" s="37" t="s">
        <v>612</v>
      </c>
      <c r="J124" s="37" t="s">
        <v>116</v>
      </c>
      <c r="K124" s="1"/>
      <c r="L124" s="1"/>
      <c r="M124" s="1"/>
      <c r="N124" s="1"/>
      <c r="O124" s="1"/>
      <c r="P124" s="1"/>
    </row>
    <row r="125" spans="1:16" ht="42" customHeight="1">
      <c r="A125" s="1"/>
      <c r="B125" s="1"/>
      <c r="C125" s="1">
        <v>1</v>
      </c>
      <c r="D125" s="1">
        <v>119</v>
      </c>
      <c r="E125" s="14" t="s">
        <v>706</v>
      </c>
      <c r="F125" s="14" t="s">
        <v>575</v>
      </c>
      <c r="G125" s="14" t="s">
        <v>576</v>
      </c>
      <c r="H125" s="14">
        <v>35</v>
      </c>
      <c r="I125" s="14"/>
      <c r="J125" s="14" t="s">
        <v>116</v>
      </c>
      <c r="K125" s="1"/>
      <c r="L125" s="1"/>
      <c r="M125" s="1"/>
      <c r="N125" s="1"/>
      <c r="O125" s="1"/>
      <c r="P125" s="1"/>
    </row>
    <row r="126" spans="1:16" ht="42" customHeight="1">
      <c r="A126" s="1"/>
      <c r="B126" s="1"/>
      <c r="C126" s="16">
        <v>1</v>
      </c>
      <c r="D126" s="16">
        <v>120</v>
      </c>
      <c r="E126" s="37" t="s">
        <v>616</v>
      </c>
      <c r="F126" s="37" t="s">
        <v>575</v>
      </c>
      <c r="G126" s="37" t="s">
        <v>576</v>
      </c>
      <c r="H126" s="37">
        <v>132</v>
      </c>
      <c r="I126" s="37"/>
      <c r="J126" s="37" t="s">
        <v>116</v>
      </c>
      <c r="K126" s="1"/>
      <c r="L126" s="1"/>
      <c r="M126" s="1"/>
      <c r="N126" s="1"/>
      <c r="O126" s="1"/>
      <c r="P126" s="1"/>
    </row>
    <row r="127" spans="1:16" ht="42" customHeight="1">
      <c r="A127" s="1"/>
      <c r="B127" s="1"/>
      <c r="C127" s="1">
        <v>1</v>
      </c>
      <c r="D127" s="1">
        <v>121</v>
      </c>
      <c r="E127" s="14" t="s">
        <v>707</v>
      </c>
      <c r="F127" s="14" t="s">
        <v>575</v>
      </c>
      <c r="G127" s="14" t="s">
        <v>576</v>
      </c>
      <c r="H127" s="14">
        <v>50</v>
      </c>
      <c r="I127" s="14"/>
      <c r="J127" s="14" t="s">
        <v>116</v>
      </c>
      <c r="K127" s="1"/>
      <c r="L127" s="1"/>
      <c r="M127" s="1"/>
      <c r="N127" s="1"/>
      <c r="O127" s="1"/>
      <c r="P127" s="1"/>
    </row>
    <row r="128" spans="1:16" ht="42" customHeight="1">
      <c r="A128" s="1"/>
      <c r="B128" s="1"/>
      <c r="C128" s="16">
        <v>2</v>
      </c>
      <c r="D128" s="16">
        <v>1</v>
      </c>
      <c r="E128" s="37" t="s">
        <v>578</v>
      </c>
      <c r="F128" s="37" t="s">
        <v>575</v>
      </c>
      <c r="G128" s="37" t="s">
        <v>579</v>
      </c>
      <c r="H128" s="37">
        <v>78</v>
      </c>
      <c r="I128" s="37" t="s">
        <v>594</v>
      </c>
      <c r="J128" s="37" t="s">
        <v>119</v>
      </c>
      <c r="K128" s="1"/>
      <c r="L128" s="1"/>
      <c r="M128" s="1"/>
      <c r="N128" s="1"/>
      <c r="O128" s="1"/>
      <c r="P128" s="1"/>
    </row>
    <row r="129" spans="1:16" ht="42" customHeight="1">
      <c r="A129" s="1"/>
      <c r="B129" s="1"/>
      <c r="C129" s="1">
        <v>2</v>
      </c>
      <c r="D129" s="1">
        <v>2</v>
      </c>
      <c r="E129" s="14" t="s">
        <v>708</v>
      </c>
      <c r="F129" s="14" t="s">
        <v>583</v>
      </c>
      <c r="G129" s="14" t="s">
        <v>579</v>
      </c>
      <c r="H129" s="14">
        <v>74</v>
      </c>
      <c r="I129" s="14" t="s">
        <v>709</v>
      </c>
      <c r="J129" s="14" t="s">
        <v>119</v>
      </c>
      <c r="K129" s="1"/>
      <c r="L129" s="1"/>
      <c r="M129" s="1"/>
      <c r="N129" s="1"/>
      <c r="O129" s="1"/>
      <c r="P129" s="1"/>
    </row>
    <row r="130" spans="1:16" ht="42" customHeight="1">
      <c r="A130" s="1"/>
      <c r="B130" s="1"/>
      <c r="C130" s="16">
        <v>2</v>
      </c>
      <c r="D130" s="16">
        <v>3</v>
      </c>
      <c r="E130" s="37" t="s">
        <v>710</v>
      </c>
      <c r="F130" s="37" t="s">
        <v>575</v>
      </c>
      <c r="G130" s="37" t="s">
        <v>576</v>
      </c>
      <c r="H130" s="37">
        <v>106</v>
      </c>
      <c r="I130" s="37"/>
      <c r="J130" s="37" t="s">
        <v>119</v>
      </c>
      <c r="K130" s="1"/>
      <c r="L130" s="1"/>
      <c r="M130" s="1"/>
      <c r="N130" s="1"/>
      <c r="O130" s="1"/>
      <c r="P130" s="1"/>
    </row>
    <row r="131" spans="1:16" ht="42" customHeight="1">
      <c r="A131" s="1"/>
      <c r="B131" s="1"/>
      <c r="C131" s="1">
        <v>2</v>
      </c>
      <c r="D131" s="1">
        <v>4</v>
      </c>
      <c r="E131" s="14" t="s">
        <v>711</v>
      </c>
      <c r="F131" s="14" t="s">
        <v>575</v>
      </c>
      <c r="G131" s="14" t="s">
        <v>579</v>
      </c>
      <c r="H131" s="14">
        <v>133</v>
      </c>
      <c r="I131" s="14" t="s">
        <v>635</v>
      </c>
      <c r="J131" s="14" t="s">
        <v>119</v>
      </c>
      <c r="K131" s="1"/>
      <c r="L131" s="1"/>
      <c r="M131" s="1"/>
      <c r="N131" s="1"/>
      <c r="O131" s="1"/>
      <c r="P131" s="1"/>
    </row>
    <row r="132" spans="1:16" ht="42" customHeight="1">
      <c r="A132" s="1"/>
      <c r="B132" s="1"/>
      <c r="C132" s="16">
        <v>2</v>
      </c>
      <c r="D132" s="16">
        <v>5</v>
      </c>
      <c r="E132" s="37" t="s">
        <v>712</v>
      </c>
      <c r="F132" s="37" t="s">
        <v>575</v>
      </c>
      <c r="G132" s="37" t="s">
        <v>584</v>
      </c>
      <c r="H132" s="37">
        <v>97</v>
      </c>
      <c r="I132" s="37" t="s">
        <v>635</v>
      </c>
      <c r="J132" s="37" t="s">
        <v>119</v>
      </c>
      <c r="K132" s="1"/>
      <c r="L132" s="1"/>
      <c r="M132" s="1"/>
      <c r="N132" s="1"/>
      <c r="O132" s="1"/>
      <c r="P132" s="1"/>
    </row>
    <row r="133" spans="1:16" ht="42" customHeight="1">
      <c r="A133" s="1"/>
      <c r="B133" s="1"/>
      <c r="C133" s="1">
        <v>2</v>
      </c>
      <c r="D133" s="1">
        <v>6</v>
      </c>
      <c r="E133" s="14" t="s">
        <v>713</v>
      </c>
      <c r="F133" s="14" t="s">
        <v>575</v>
      </c>
      <c r="G133" s="14" t="s">
        <v>579</v>
      </c>
      <c r="H133" s="14">
        <v>197</v>
      </c>
      <c r="I133" s="14" t="s">
        <v>581</v>
      </c>
      <c r="J133" s="14" t="s">
        <v>119</v>
      </c>
      <c r="K133" s="1"/>
      <c r="L133" s="1"/>
      <c r="M133" s="1"/>
      <c r="N133" s="1"/>
      <c r="O133" s="1"/>
      <c r="P133" s="1"/>
    </row>
    <row r="134" spans="1:16" ht="42" customHeight="1">
      <c r="A134" s="1"/>
      <c r="B134" s="1"/>
      <c r="C134" s="16">
        <v>2</v>
      </c>
      <c r="D134" s="16">
        <v>7</v>
      </c>
      <c r="E134" s="37" t="s">
        <v>714</v>
      </c>
      <c r="F134" s="37" t="s">
        <v>575</v>
      </c>
      <c r="G134" s="37" t="s">
        <v>576</v>
      </c>
      <c r="H134" s="37">
        <v>82</v>
      </c>
      <c r="I134" s="37"/>
      <c r="J134" s="37" t="s">
        <v>119</v>
      </c>
      <c r="K134" s="1"/>
      <c r="L134" s="1"/>
      <c r="M134" s="1"/>
      <c r="N134" s="1"/>
      <c r="O134" s="1"/>
      <c r="P134" s="1"/>
    </row>
    <row r="135" spans="1:16" ht="42" customHeight="1">
      <c r="A135" s="1"/>
      <c r="B135" s="1"/>
      <c r="C135" s="1">
        <v>2</v>
      </c>
      <c r="D135" s="1">
        <v>8</v>
      </c>
      <c r="E135" s="14" t="s">
        <v>715</v>
      </c>
      <c r="F135" s="14" t="s">
        <v>575</v>
      </c>
      <c r="G135" s="14" t="s">
        <v>584</v>
      </c>
      <c r="H135" s="14">
        <v>49</v>
      </c>
      <c r="I135" s="14"/>
      <c r="J135" s="14" t="s">
        <v>119</v>
      </c>
      <c r="K135" s="1"/>
      <c r="L135" s="1"/>
      <c r="M135" s="1"/>
      <c r="N135" s="1"/>
      <c r="O135" s="1"/>
      <c r="P135" s="1"/>
    </row>
    <row r="136" spans="1:16" ht="42" customHeight="1">
      <c r="A136" s="1"/>
      <c r="B136" s="1"/>
      <c r="C136" s="16">
        <v>2</v>
      </c>
      <c r="D136" s="16">
        <v>9</v>
      </c>
      <c r="E136" s="37" t="s">
        <v>716</v>
      </c>
      <c r="F136" s="37" t="s">
        <v>575</v>
      </c>
      <c r="G136" s="37" t="s">
        <v>576</v>
      </c>
      <c r="H136" s="37">
        <v>23</v>
      </c>
      <c r="I136" s="37"/>
      <c r="J136" s="37" t="s">
        <v>119</v>
      </c>
      <c r="K136" s="1"/>
      <c r="L136" s="1"/>
      <c r="M136" s="1"/>
      <c r="N136" s="1"/>
      <c r="O136" s="1"/>
      <c r="P136" s="1"/>
    </row>
    <row r="137" spans="1:16" ht="42" customHeight="1">
      <c r="A137" s="1"/>
      <c r="B137" s="1"/>
      <c r="C137" s="1">
        <v>2</v>
      </c>
      <c r="D137" s="1">
        <v>10</v>
      </c>
      <c r="E137" s="14" t="s">
        <v>717</v>
      </c>
      <c r="F137" s="14" t="s">
        <v>583</v>
      </c>
      <c r="G137" s="14" t="s">
        <v>576</v>
      </c>
      <c r="H137" s="14">
        <v>98</v>
      </c>
      <c r="I137" s="14" t="s">
        <v>621</v>
      </c>
      <c r="J137" s="14" t="s">
        <v>119</v>
      </c>
      <c r="K137" s="1"/>
      <c r="L137" s="1"/>
      <c r="M137" s="1"/>
      <c r="N137" s="1"/>
      <c r="O137" s="1"/>
      <c r="P137" s="1"/>
    </row>
    <row r="138" spans="1:16" ht="42" customHeight="1">
      <c r="A138" s="1"/>
      <c r="B138" s="1"/>
      <c r="C138" s="16">
        <v>2</v>
      </c>
      <c r="D138" s="16">
        <v>11</v>
      </c>
      <c r="E138" s="37" t="s">
        <v>718</v>
      </c>
      <c r="F138" s="37" t="s">
        <v>575</v>
      </c>
      <c r="G138" s="37" t="s">
        <v>576</v>
      </c>
      <c r="H138" s="37">
        <v>27</v>
      </c>
      <c r="I138" s="37"/>
      <c r="J138" s="37" t="s">
        <v>119</v>
      </c>
      <c r="K138" s="1"/>
      <c r="L138" s="1"/>
      <c r="M138" s="1"/>
      <c r="N138" s="1"/>
      <c r="O138" s="1"/>
      <c r="P138" s="1"/>
    </row>
    <row r="139" spans="1:16" ht="42" customHeight="1">
      <c r="A139" s="1"/>
      <c r="B139" s="1"/>
      <c r="C139" s="1">
        <v>2</v>
      </c>
      <c r="D139" s="1">
        <v>12</v>
      </c>
      <c r="E139" s="14" t="s">
        <v>719</v>
      </c>
      <c r="F139" s="14" t="s">
        <v>575</v>
      </c>
      <c r="G139" s="14" t="s">
        <v>576</v>
      </c>
      <c r="H139" s="14">
        <v>195</v>
      </c>
      <c r="I139" s="14"/>
      <c r="J139" s="14" t="s">
        <v>119</v>
      </c>
      <c r="K139" s="1"/>
      <c r="L139" s="1"/>
      <c r="M139" s="1"/>
      <c r="N139" s="1"/>
      <c r="O139" s="1"/>
      <c r="P139" s="1"/>
    </row>
    <row r="140" spans="1:16" ht="42" customHeight="1">
      <c r="A140" s="1"/>
      <c r="B140" s="1"/>
      <c r="C140" s="16">
        <v>2</v>
      </c>
      <c r="D140" s="16">
        <v>13</v>
      </c>
      <c r="E140" s="37" t="s">
        <v>720</v>
      </c>
      <c r="F140" s="37" t="s">
        <v>575</v>
      </c>
      <c r="G140" s="37" t="s">
        <v>579</v>
      </c>
      <c r="H140" s="37">
        <v>36</v>
      </c>
      <c r="I140" s="37"/>
      <c r="J140" s="37" t="s">
        <v>119</v>
      </c>
      <c r="K140" s="1"/>
      <c r="L140" s="1"/>
      <c r="M140" s="1"/>
      <c r="N140" s="1"/>
      <c r="O140" s="1"/>
      <c r="P140" s="1"/>
    </row>
    <row r="141" spans="1:16" ht="42" customHeight="1">
      <c r="A141" s="1"/>
      <c r="B141" s="1"/>
      <c r="C141" s="1">
        <v>2</v>
      </c>
      <c r="D141" s="1">
        <v>14</v>
      </c>
      <c r="E141" s="14" t="s">
        <v>721</v>
      </c>
      <c r="F141" s="14" t="s">
        <v>575</v>
      </c>
      <c r="G141" s="14" t="s">
        <v>576</v>
      </c>
      <c r="H141" s="14">
        <v>72</v>
      </c>
      <c r="I141" s="14"/>
      <c r="J141" s="14" t="s">
        <v>119</v>
      </c>
      <c r="K141" s="1"/>
      <c r="L141" s="1"/>
      <c r="M141" s="1"/>
      <c r="N141" s="1"/>
      <c r="O141" s="1"/>
      <c r="P141" s="1"/>
    </row>
    <row r="142" spans="1:16" ht="42" customHeight="1">
      <c r="A142" s="1"/>
      <c r="B142" s="1"/>
      <c r="C142" s="16">
        <v>2</v>
      </c>
      <c r="D142" s="16">
        <v>15</v>
      </c>
      <c r="E142" s="37" t="s">
        <v>722</v>
      </c>
      <c r="F142" s="37" t="s">
        <v>575</v>
      </c>
      <c r="G142" s="37" t="s">
        <v>576</v>
      </c>
      <c r="H142" s="37">
        <v>63</v>
      </c>
      <c r="I142" s="37"/>
      <c r="J142" s="37" t="s">
        <v>119</v>
      </c>
      <c r="K142" s="1"/>
      <c r="L142" s="1"/>
      <c r="M142" s="1"/>
      <c r="N142" s="1"/>
      <c r="O142" s="1"/>
      <c r="P142" s="1"/>
    </row>
    <row r="143" spans="1:16" ht="42" customHeight="1">
      <c r="A143" s="1"/>
      <c r="B143" s="1"/>
      <c r="C143" s="1">
        <v>2</v>
      </c>
      <c r="D143" s="1">
        <v>16</v>
      </c>
      <c r="E143" s="14" t="s">
        <v>616</v>
      </c>
      <c r="F143" s="14" t="s">
        <v>575</v>
      </c>
      <c r="G143" s="14" t="s">
        <v>576</v>
      </c>
      <c r="H143" s="14">
        <v>121</v>
      </c>
      <c r="I143" s="14"/>
      <c r="J143" s="14" t="s">
        <v>119</v>
      </c>
      <c r="K143" s="1"/>
      <c r="L143" s="1"/>
      <c r="M143" s="1"/>
      <c r="N143" s="1"/>
      <c r="O143" s="1"/>
      <c r="P143" s="1"/>
    </row>
    <row r="144" spans="1:16" ht="42" customHeight="1">
      <c r="A144" s="1"/>
      <c r="B144" s="1"/>
      <c r="C144" s="16">
        <v>2</v>
      </c>
      <c r="D144" s="16">
        <v>17</v>
      </c>
      <c r="E144" s="37" t="s">
        <v>616</v>
      </c>
      <c r="F144" s="37" t="s">
        <v>575</v>
      </c>
      <c r="G144" s="37" t="s">
        <v>576</v>
      </c>
      <c r="H144" s="37">
        <v>96</v>
      </c>
      <c r="I144" s="37"/>
      <c r="J144" s="37" t="s">
        <v>119</v>
      </c>
      <c r="K144" s="1"/>
      <c r="L144" s="1"/>
      <c r="M144" s="1"/>
      <c r="N144" s="1"/>
      <c r="O144" s="1"/>
      <c r="P144" s="1"/>
    </row>
    <row r="145" spans="1:16" ht="42" customHeight="1">
      <c r="A145" s="1"/>
      <c r="B145" s="1"/>
      <c r="C145" s="1">
        <v>2</v>
      </c>
      <c r="D145" s="1">
        <v>18</v>
      </c>
      <c r="E145" s="14" t="s">
        <v>723</v>
      </c>
      <c r="F145" s="14" t="s">
        <v>583</v>
      </c>
      <c r="G145" s="14" t="s">
        <v>576</v>
      </c>
      <c r="H145" s="14">
        <v>183</v>
      </c>
      <c r="I145" s="14" t="s">
        <v>632</v>
      </c>
      <c r="J145" s="14" t="s">
        <v>119</v>
      </c>
      <c r="K145" s="1"/>
      <c r="L145" s="1"/>
      <c r="M145" s="1"/>
      <c r="N145" s="1"/>
      <c r="O145" s="1"/>
      <c r="P145" s="1"/>
    </row>
    <row r="146" spans="1:16" ht="42" customHeight="1">
      <c r="A146" s="1"/>
      <c r="B146" s="1"/>
      <c r="C146" s="16">
        <v>2</v>
      </c>
      <c r="D146" s="16">
        <v>19</v>
      </c>
      <c r="E146" s="37" t="s">
        <v>724</v>
      </c>
      <c r="F146" s="37" t="s">
        <v>583</v>
      </c>
      <c r="G146" s="37" t="s">
        <v>576</v>
      </c>
      <c r="H146" s="37">
        <v>146</v>
      </c>
      <c r="I146" s="37" t="s">
        <v>725</v>
      </c>
      <c r="J146" s="37" t="s">
        <v>119</v>
      </c>
      <c r="K146" s="1"/>
      <c r="L146" s="1"/>
      <c r="M146" s="1"/>
      <c r="N146" s="1"/>
      <c r="O146" s="1"/>
      <c r="P146" s="1"/>
    </row>
    <row r="147" spans="1:16" ht="42" customHeight="1">
      <c r="A147" s="1"/>
      <c r="B147" s="1"/>
      <c r="C147" s="1">
        <v>2</v>
      </c>
      <c r="D147" s="1">
        <v>20</v>
      </c>
      <c r="E147" s="14" t="s">
        <v>726</v>
      </c>
      <c r="F147" s="14" t="s">
        <v>575</v>
      </c>
      <c r="G147" s="14" t="s">
        <v>579</v>
      </c>
      <c r="H147" s="14">
        <v>78</v>
      </c>
      <c r="I147" s="14"/>
      <c r="J147" s="14" t="s">
        <v>119</v>
      </c>
      <c r="K147" s="1"/>
      <c r="L147" s="1"/>
      <c r="M147" s="1"/>
      <c r="N147" s="1"/>
      <c r="O147" s="1"/>
      <c r="P147" s="1"/>
    </row>
    <row r="148" spans="1:16" ht="42" customHeight="1">
      <c r="A148" s="1"/>
      <c r="B148" s="1"/>
      <c r="C148" s="16">
        <v>2</v>
      </c>
      <c r="D148" s="16">
        <v>21</v>
      </c>
      <c r="E148" s="37" t="s">
        <v>616</v>
      </c>
      <c r="F148" s="37" t="s">
        <v>575</v>
      </c>
      <c r="G148" s="37" t="s">
        <v>576</v>
      </c>
      <c r="H148" s="37">
        <v>79</v>
      </c>
      <c r="I148" s="37"/>
      <c r="J148" s="37" t="s">
        <v>119</v>
      </c>
      <c r="K148" s="1"/>
      <c r="L148" s="1"/>
      <c r="M148" s="1"/>
      <c r="N148" s="1"/>
      <c r="O148" s="1"/>
      <c r="P148" s="1"/>
    </row>
    <row r="149" spans="1:16" ht="42" customHeight="1">
      <c r="A149" s="1"/>
      <c r="B149" s="1"/>
      <c r="C149" s="1">
        <v>2</v>
      </c>
      <c r="D149" s="1">
        <v>22</v>
      </c>
      <c r="E149" s="14" t="s">
        <v>727</v>
      </c>
      <c r="F149" s="14" t="s">
        <v>583</v>
      </c>
      <c r="G149" s="14" t="s">
        <v>576</v>
      </c>
      <c r="H149" s="14">
        <v>50</v>
      </c>
      <c r="I149" s="14"/>
      <c r="J149" s="14" t="s">
        <v>119</v>
      </c>
      <c r="K149" s="1"/>
      <c r="L149" s="1"/>
      <c r="M149" s="1"/>
      <c r="N149" s="1"/>
      <c r="O149" s="1"/>
      <c r="P149" s="1"/>
    </row>
    <row r="150" spans="1:16" ht="42" customHeight="1">
      <c r="A150" s="1"/>
      <c r="B150" s="1"/>
      <c r="C150" s="16">
        <v>2</v>
      </c>
      <c r="D150" s="16">
        <v>23</v>
      </c>
      <c r="E150" s="37" t="s">
        <v>728</v>
      </c>
      <c r="F150" s="37" t="s">
        <v>575</v>
      </c>
      <c r="G150" s="37" t="s">
        <v>579</v>
      </c>
      <c r="H150" s="37">
        <v>68</v>
      </c>
      <c r="I150" s="37" t="s">
        <v>581</v>
      </c>
      <c r="J150" s="37" t="s">
        <v>119</v>
      </c>
      <c r="K150" s="1"/>
      <c r="L150" s="1"/>
      <c r="M150" s="1"/>
      <c r="N150" s="1"/>
      <c r="O150" s="1"/>
      <c r="P150" s="1"/>
    </row>
    <row r="151" spans="1:16" ht="42" customHeight="1">
      <c r="A151" s="1"/>
      <c r="B151" s="1"/>
      <c r="C151" s="1">
        <v>2</v>
      </c>
      <c r="D151" s="1">
        <v>24</v>
      </c>
      <c r="E151" s="14" t="s">
        <v>729</v>
      </c>
      <c r="F151" s="14" t="s">
        <v>575</v>
      </c>
      <c r="G151" s="14" t="s">
        <v>576</v>
      </c>
      <c r="H151" s="14">
        <v>150</v>
      </c>
      <c r="I151" s="14" t="s">
        <v>621</v>
      </c>
      <c r="J151" s="14" t="s">
        <v>119</v>
      </c>
      <c r="K151" s="1"/>
      <c r="L151" s="1"/>
      <c r="M151" s="1"/>
      <c r="N151" s="1"/>
      <c r="O151" s="1"/>
      <c r="P151" s="1"/>
    </row>
    <row r="152" spans="1:16" ht="42" customHeight="1">
      <c r="A152" s="1"/>
      <c r="B152" s="1"/>
      <c r="C152" s="16">
        <v>2</v>
      </c>
      <c r="D152" s="16">
        <v>25</v>
      </c>
      <c r="E152" s="37" t="s">
        <v>730</v>
      </c>
      <c r="F152" s="37" t="s">
        <v>575</v>
      </c>
      <c r="G152" s="37" t="s">
        <v>576</v>
      </c>
      <c r="H152" s="37">
        <v>162</v>
      </c>
      <c r="I152" s="37"/>
      <c r="J152" s="37" t="s">
        <v>119</v>
      </c>
      <c r="K152" s="1"/>
      <c r="L152" s="1"/>
      <c r="M152" s="1"/>
      <c r="N152" s="1"/>
      <c r="O152" s="1"/>
      <c r="P152" s="1"/>
    </row>
    <row r="153" spans="1:16" ht="42" customHeight="1">
      <c r="A153" s="1"/>
      <c r="B153" s="1"/>
      <c r="C153" s="1">
        <v>2</v>
      </c>
      <c r="D153" s="1">
        <v>26</v>
      </c>
      <c r="E153" s="14" t="s">
        <v>731</v>
      </c>
      <c r="F153" s="14" t="s">
        <v>575</v>
      </c>
      <c r="G153" s="14" t="s">
        <v>584</v>
      </c>
      <c r="H153" s="14">
        <v>36</v>
      </c>
      <c r="I153" s="14"/>
      <c r="J153" s="14" t="s">
        <v>119</v>
      </c>
      <c r="K153" s="1"/>
      <c r="L153" s="1"/>
      <c r="M153" s="1"/>
      <c r="N153" s="1"/>
      <c r="O153" s="1"/>
      <c r="P153" s="1"/>
    </row>
    <row r="154" spans="1:16" ht="42" customHeight="1">
      <c r="A154" s="1"/>
      <c r="B154" s="1"/>
      <c r="C154" s="16">
        <v>2</v>
      </c>
      <c r="D154" s="16">
        <v>27</v>
      </c>
      <c r="E154" s="37" t="s">
        <v>732</v>
      </c>
      <c r="F154" s="37" t="s">
        <v>575</v>
      </c>
      <c r="G154" s="37" t="s">
        <v>576</v>
      </c>
      <c r="H154" s="37">
        <v>66</v>
      </c>
      <c r="I154" s="37"/>
      <c r="J154" s="37" t="s">
        <v>119</v>
      </c>
      <c r="K154" s="1"/>
      <c r="L154" s="1"/>
      <c r="M154" s="1"/>
      <c r="N154" s="1"/>
      <c r="O154" s="1"/>
      <c r="P154" s="1"/>
    </row>
    <row r="155" spans="1:16" ht="42" customHeight="1">
      <c r="A155" s="1"/>
      <c r="B155" s="1"/>
      <c r="C155" s="1">
        <v>2</v>
      </c>
      <c r="D155" s="1">
        <v>28</v>
      </c>
      <c r="E155" s="14" t="s">
        <v>643</v>
      </c>
      <c r="F155" s="14" t="s">
        <v>575</v>
      </c>
      <c r="G155" s="14" t="s">
        <v>579</v>
      </c>
      <c r="H155" s="14">
        <v>36</v>
      </c>
      <c r="I155" s="14"/>
      <c r="J155" s="14" t="s">
        <v>119</v>
      </c>
      <c r="K155" s="1"/>
      <c r="L155" s="1"/>
      <c r="M155" s="1"/>
      <c r="N155" s="1"/>
      <c r="O155" s="1"/>
      <c r="P155" s="1"/>
    </row>
    <row r="156" spans="1:16" ht="42" customHeight="1">
      <c r="A156" s="1"/>
      <c r="B156" s="1"/>
      <c r="C156" s="16">
        <v>2</v>
      </c>
      <c r="D156" s="16">
        <v>29</v>
      </c>
      <c r="E156" s="37" t="s">
        <v>733</v>
      </c>
      <c r="F156" s="37" t="s">
        <v>575</v>
      </c>
      <c r="G156" s="37" t="s">
        <v>576</v>
      </c>
      <c r="H156" s="37">
        <v>138</v>
      </c>
      <c r="I156" s="37"/>
      <c r="J156" s="37" t="s">
        <v>119</v>
      </c>
      <c r="K156" s="1"/>
      <c r="L156" s="1"/>
      <c r="M156" s="1"/>
      <c r="N156" s="1"/>
      <c r="O156" s="1"/>
      <c r="P156" s="1"/>
    </row>
    <row r="157" spans="1:16" ht="42" customHeight="1">
      <c r="A157" s="1"/>
      <c r="B157" s="1"/>
      <c r="C157" s="1">
        <v>2</v>
      </c>
      <c r="D157" s="1">
        <v>30</v>
      </c>
      <c r="E157" s="14" t="s">
        <v>734</v>
      </c>
      <c r="F157" s="14" t="s">
        <v>583</v>
      </c>
      <c r="G157" s="14" t="s">
        <v>576</v>
      </c>
      <c r="H157" s="14">
        <v>123</v>
      </c>
      <c r="I157" s="14" t="s">
        <v>625</v>
      </c>
      <c r="J157" s="14" t="s">
        <v>119</v>
      </c>
      <c r="K157" s="1"/>
      <c r="L157" s="1"/>
      <c r="M157" s="1"/>
      <c r="N157" s="1"/>
      <c r="O157" s="1"/>
      <c r="P157" s="1"/>
    </row>
    <row r="158" spans="1:16" ht="42" customHeight="1">
      <c r="A158" s="1"/>
      <c r="B158" s="1"/>
      <c r="C158" s="16">
        <v>2</v>
      </c>
      <c r="D158" s="16">
        <v>31</v>
      </c>
      <c r="E158" s="37" t="s">
        <v>735</v>
      </c>
      <c r="F158" s="37" t="s">
        <v>583</v>
      </c>
      <c r="G158" s="37" t="s">
        <v>576</v>
      </c>
      <c r="H158" s="37">
        <v>72</v>
      </c>
      <c r="I158" s="37"/>
      <c r="J158" s="37" t="s">
        <v>119</v>
      </c>
      <c r="K158" s="1"/>
      <c r="L158" s="1"/>
      <c r="M158" s="1"/>
      <c r="N158" s="1"/>
      <c r="O158" s="1"/>
      <c r="P158" s="1"/>
    </row>
    <row r="159" spans="1:16" ht="42" customHeight="1">
      <c r="A159" s="1"/>
      <c r="B159" s="1"/>
      <c r="C159" s="1">
        <v>2</v>
      </c>
      <c r="D159" s="1">
        <v>32</v>
      </c>
      <c r="E159" s="14" t="s">
        <v>736</v>
      </c>
      <c r="F159" s="14" t="s">
        <v>575</v>
      </c>
      <c r="G159" s="14" t="s">
        <v>576</v>
      </c>
      <c r="H159" s="14">
        <v>45</v>
      </c>
      <c r="I159" s="14"/>
      <c r="J159" s="14" t="s">
        <v>119</v>
      </c>
      <c r="K159" s="1"/>
      <c r="L159" s="1"/>
      <c r="M159" s="1"/>
      <c r="N159" s="1"/>
      <c r="O159" s="1"/>
      <c r="P159" s="1"/>
    </row>
    <row r="160" spans="1:16" ht="42" customHeight="1">
      <c r="A160" s="1"/>
      <c r="B160" s="1"/>
      <c r="C160" s="16">
        <v>2</v>
      </c>
      <c r="D160" s="16">
        <v>33</v>
      </c>
      <c r="E160" s="37" t="s">
        <v>737</v>
      </c>
      <c r="F160" s="37" t="s">
        <v>575</v>
      </c>
      <c r="G160" s="37" t="s">
        <v>576</v>
      </c>
      <c r="H160" s="37">
        <v>38</v>
      </c>
      <c r="I160" s="37" t="s">
        <v>621</v>
      </c>
      <c r="J160" s="37" t="s">
        <v>119</v>
      </c>
      <c r="K160" s="1"/>
      <c r="L160" s="1"/>
      <c r="M160" s="1"/>
      <c r="N160" s="1"/>
      <c r="O160" s="1"/>
      <c r="P160" s="1"/>
    </row>
    <row r="161" spans="1:16" ht="42" customHeight="1">
      <c r="A161" s="1"/>
      <c r="B161" s="1"/>
      <c r="C161" s="1">
        <v>2</v>
      </c>
      <c r="D161" s="1">
        <v>34</v>
      </c>
      <c r="E161" s="14" t="s">
        <v>738</v>
      </c>
      <c r="F161" s="14" t="s">
        <v>575</v>
      </c>
      <c r="G161" s="14" t="s">
        <v>576</v>
      </c>
      <c r="H161" s="14">
        <v>173</v>
      </c>
      <c r="I161" s="14"/>
      <c r="J161" s="14" t="s">
        <v>119</v>
      </c>
      <c r="K161" s="1"/>
      <c r="L161" s="1"/>
      <c r="M161" s="1"/>
      <c r="N161" s="1"/>
      <c r="O161" s="1"/>
      <c r="P161" s="1"/>
    </row>
    <row r="162" spans="1:16" ht="42" customHeight="1">
      <c r="A162" s="1"/>
      <c r="B162" s="1"/>
      <c r="C162" s="16">
        <v>2</v>
      </c>
      <c r="D162" s="16">
        <v>35</v>
      </c>
      <c r="E162" s="37" t="s">
        <v>739</v>
      </c>
      <c r="F162" s="37" t="s">
        <v>575</v>
      </c>
      <c r="G162" s="37" t="s">
        <v>579</v>
      </c>
      <c r="H162" s="37">
        <v>57</v>
      </c>
      <c r="I162" s="37"/>
      <c r="J162" s="37" t="s">
        <v>119</v>
      </c>
      <c r="K162" s="1"/>
      <c r="L162" s="1"/>
      <c r="M162" s="1"/>
      <c r="N162" s="1"/>
      <c r="O162" s="1"/>
      <c r="P162" s="1"/>
    </row>
    <row r="163" spans="1:16" ht="42" customHeight="1">
      <c r="A163" s="1"/>
      <c r="B163" s="1"/>
      <c r="C163" s="1">
        <v>2</v>
      </c>
      <c r="D163" s="1">
        <v>36</v>
      </c>
      <c r="E163" s="14" t="s">
        <v>740</v>
      </c>
      <c r="F163" s="14" t="s">
        <v>575</v>
      </c>
      <c r="G163" s="14" t="s">
        <v>579</v>
      </c>
      <c r="H163" s="14">
        <v>69</v>
      </c>
      <c r="I163" s="14"/>
      <c r="J163" s="14" t="s">
        <v>119</v>
      </c>
      <c r="K163" s="1"/>
      <c r="L163" s="1"/>
      <c r="M163" s="1"/>
      <c r="N163" s="1"/>
      <c r="O163" s="1"/>
      <c r="P163" s="1"/>
    </row>
    <row r="164" spans="1:16" ht="42" customHeight="1">
      <c r="A164" s="1"/>
      <c r="B164" s="1"/>
      <c r="C164" s="16">
        <v>2</v>
      </c>
      <c r="D164" s="16">
        <v>37</v>
      </c>
      <c r="E164" s="37" t="s">
        <v>741</v>
      </c>
      <c r="F164" s="37" t="s">
        <v>583</v>
      </c>
      <c r="G164" s="37" t="s">
        <v>576</v>
      </c>
      <c r="H164" s="37">
        <v>39</v>
      </c>
      <c r="I164" s="37"/>
      <c r="J164" s="37" t="s">
        <v>119</v>
      </c>
      <c r="K164" s="1"/>
      <c r="L164" s="1"/>
      <c r="M164" s="1"/>
      <c r="N164" s="1"/>
      <c r="O164" s="1"/>
      <c r="P164" s="1"/>
    </row>
    <row r="165" spans="1:16" ht="42" customHeight="1">
      <c r="A165" s="1"/>
      <c r="B165" s="1"/>
      <c r="C165" s="1">
        <v>2</v>
      </c>
      <c r="D165" s="1">
        <v>38</v>
      </c>
      <c r="E165" s="14" t="s">
        <v>742</v>
      </c>
      <c r="F165" s="14" t="s">
        <v>583</v>
      </c>
      <c r="G165" s="14" t="s">
        <v>576</v>
      </c>
      <c r="H165" s="14">
        <v>74</v>
      </c>
      <c r="I165" s="14"/>
      <c r="J165" s="14" t="s">
        <v>119</v>
      </c>
      <c r="K165" s="1"/>
      <c r="L165" s="1"/>
      <c r="M165" s="1"/>
      <c r="N165" s="1"/>
      <c r="O165" s="1"/>
      <c r="P165" s="1"/>
    </row>
    <row r="166" spans="1:16" ht="42" customHeight="1">
      <c r="A166" s="1"/>
      <c r="B166" s="1"/>
      <c r="C166" s="16">
        <v>2</v>
      </c>
      <c r="D166" s="16">
        <v>39</v>
      </c>
      <c r="E166" s="37" t="s">
        <v>578</v>
      </c>
      <c r="F166" s="37" t="s">
        <v>575</v>
      </c>
      <c r="G166" s="37" t="s">
        <v>579</v>
      </c>
      <c r="H166" s="37">
        <v>138</v>
      </c>
      <c r="I166" s="37"/>
      <c r="J166" s="37" t="s">
        <v>119</v>
      </c>
      <c r="K166" s="1"/>
      <c r="L166" s="1"/>
      <c r="M166" s="1"/>
      <c r="N166" s="1"/>
      <c r="O166" s="1"/>
      <c r="P166" s="1"/>
    </row>
    <row r="167" spans="1:16" ht="42" customHeight="1">
      <c r="A167" s="1"/>
      <c r="B167" s="1"/>
      <c r="C167" s="1">
        <v>2</v>
      </c>
      <c r="D167" s="1">
        <v>40</v>
      </c>
      <c r="E167" s="14" t="s">
        <v>743</v>
      </c>
      <c r="F167" s="14" t="s">
        <v>575</v>
      </c>
      <c r="G167" s="14" t="s">
        <v>579</v>
      </c>
      <c r="H167" s="14">
        <v>245</v>
      </c>
      <c r="I167" s="14"/>
      <c r="J167" s="14" t="s">
        <v>119</v>
      </c>
      <c r="K167" s="1"/>
      <c r="L167" s="1"/>
      <c r="M167" s="1"/>
      <c r="N167" s="1"/>
      <c r="O167" s="1"/>
      <c r="P167" s="1"/>
    </row>
    <row r="168" spans="1:16" ht="42" customHeight="1">
      <c r="A168" s="1"/>
      <c r="B168" s="1"/>
      <c r="C168" s="16">
        <v>2</v>
      </c>
      <c r="D168" s="16">
        <v>41</v>
      </c>
      <c r="E168" s="37" t="s">
        <v>726</v>
      </c>
      <c r="F168" s="37" t="s">
        <v>575</v>
      </c>
      <c r="G168" s="37" t="s">
        <v>579</v>
      </c>
      <c r="H168" s="37">
        <v>142</v>
      </c>
      <c r="I168" s="37"/>
      <c r="J168" s="37" t="s">
        <v>119</v>
      </c>
      <c r="K168" s="1"/>
      <c r="L168" s="1"/>
      <c r="M168" s="1"/>
      <c r="N168" s="1"/>
      <c r="O168" s="1"/>
      <c r="P168" s="1"/>
    </row>
    <row r="169" spans="1:16" ht="42" customHeight="1">
      <c r="A169" s="1"/>
      <c r="B169" s="1"/>
      <c r="C169" s="1">
        <v>2</v>
      </c>
      <c r="D169" s="1">
        <v>42</v>
      </c>
      <c r="E169" s="14" t="s">
        <v>744</v>
      </c>
      <c r="F169" s="14" t="s">
        <v>575</v>
      </c>
      <c r="G169" s="14" t="s">
        <v>584</v>
      </c>
      <c r="H169" s="14">
        <v>68</v>
      </c>
      <c r="I169" s="14"/>
      <c r="J169" s="14" t="s">
        <v>119</v>
      </c>
      <c r="K169" s="1"/>
      <c r="L169" s="1"/>
      <c r="M169" s="1"/>
      <c r="N169" s="1"/>
      <c r="O169" s="1"/>
      <c r="P169" s="1"/>
    </row>
    <row r="170" spans="1:16" ht="42" customHeight="1">
      <c r="A170" s="1"/>
      <c r="B170" s="1"/>
      <c r="C170" s="16">
        <v>2</v>
      </c>
      <c r="D170" s="16">
        <v>43</v>
      </c>
      <c r="E170" s="37" t="s">
        <v>745</v>
      </c>
      <c r="F170" s="37" t="s">
        <v>575</v>
      </c>
      <c r="G170" s="37" t="s">
        <v>576</v>
      </c>
      <c r="H170" s="37">
        <v>70</v>
      </c>
      <c r="I170" s="37"/>
      <c r="J170" s="37" t="s">
        <v>119</v>
      </c>
      <c r="K170" s="1"/>
      <c r="L170" s="1"/>
      <c r="M170" s="1"/>
      <c r="N170" s="1"/>
      <c r="O170" s="1"/>
      <c r="P170" s="1"/>
    </row>
    <row r="171" spans="1:16" ht="42" customHeight="1">
      <c r="A171" s="1"/>
      <c r="B171" s="1"/>
      <c r="C171" s="1">
        <v>2</v>
      </c>
      <c r="D171" s="1">
        <v>44</v>
      </c>
      <c r="E171" s="14" t="s">
        <v>746</v>
      </c>
      <c r="F171" s="14" t="s">
        <v>575</v>
      </c>
      <c r="G171" s="14" t="s">
        <v>579</v>
      </c>
      <c r="H171" s="14">
        <v>49</v>
      </c>
      <c r="I171" s="14"/>
      <c r="J171" s="14" t="s">
        <v>119</v>
      </c>
      <c r="K171" s="1"/>
      <c r="L171" s="1"/>
      <c r="M171" s="1"/>
      <c r="N171" s="1"/>
      <c r="O171" s="1"/>
      <c r="P171" s="1"/>
    </row>
    <row r="172" spans="1:16" ht="42" customHeight="1">
      <c r="A172" s="1"/>
      <c r="B172" s="1"/>
      <c r="C172" s="16">
        <v>2</v>
      </c>
      <c r="D172" s="16">
        <v>45</v>
      </c>
      <c r="E172" s="37" t="s">
        <v>747</v>
      </c>
      <c r="F172" s="37" t="s">
        <v>583</v>
      </c>
      <c r="G172" s="37" t="s">
        <v>579</v>
      </c>
      <c r="H172" s="37">
        <v>107</v>
      </c>
      <c r="I172" s="37" t="s">
        <v>594</v>
      </c>
      <c r="J172" s="37" t="s">
        <v>119</v>
      </c>
      <c r="K172" s="1"/>
      <c r="L172" s="1"/>
      <c r="M172" s="1"/>
      <c r="N172" s="1"/>
      <c r="O172" s="1"/>
      <c r="P172" s="1"/>
    </row>
    <row r="173" spans="1:16" ht="42" customHeight="1">
      <c r="A173" s="1"/>
      <c r="B173" s="1"/>
      <c r="C173" s="1">
        <v>2</v>
      </c>
      <c r="D173" s="1">
        <v>46</v>
      </c>
      <c r="E173" s="14" t="s">
        <v>748</v>
      </c>
      <c r="F173" s="14" t="s">
        <v>583</v>
      </c>
      <c r="G173" s="14" t="s">
        <v>579</v>
      </c>
      <c r="H173" s="14">
        <v>86</v>
      </c>
      <c r="I173" s="14" t="s">
        <v>594</v>
      </c>
      <c r="J173" s="14" t="s">
        <v>119</v>
      </c>
      <c r="K173" s="1"/>
      <c r="L173" s="1"/>
      <c r="M173" s="1"/>
      <c r="N173" s="1"/>
      <c r="O173" s="1"/>
      <c r="P173" s="1"/>
    </row>
    <row r="174" spans="1:16" ht="42" customHeight="1">
      <c r="A174" s="1"/>
      <c r="B174" s="1"/>
      <c r="C174" s="16">
        <v>2</v>
      </c>
      <c r="D174" s="16">
        <v>47</v>
      </c>
      <c r="E174" s="37" t="s">
        <v>749</v>
      </c>
      <c r="F174" s="37" t="s">
        <v>575</v>
      </c>
      <c r="G174" s="37" t="s">
        <v>579</v>
      </c>
      <c r="H174" s="37">
        <v>60</v>
      </c>
      <c r="I174" s="37" t="s">
        <v>632</v>
      </c>
      <c r="J174" s="37" t="s">
        <v>119</v>
      </c>
      <c r="K174" s="1"/>
      <c r="L174" s="1"/>
      <c r="M174" s="1"/>
      <c r="N174" s="1"/>
      <c r="O174" s="1"/>
      <c r="P174" s="1"/>
    </row>
    <row r="175" spans="1:16" ht="42" customHeight="1">
      <c r="A175" s="1"/>
      <c r="B175" s="1"/>
      <c r="C175" s="1">
        <v>2</v>
      </c>
      <c r="D175" s="1">
        <v>48</v>
      </c>
      <c r="E175" s="14" t="s">
        <v>750</v>
      </c>
      <c r="F175" s="14" t="s">
        <v>575</v>
      </c>
      <c r="G175" s="14" t="s">
        <v>576</v>
      </c>
      <c r="H175" s="14">
        <v>100</v>
      </c>
      <c r="I175" s="14" t="s">
        <v>632</v>
      </c>
      <c r="J175" s="14" t="s">
        <v>119</v>
      </c>
      <c r="K175" s="1"/>
      <c r="L175" s="1"/>
      <c r="M175" s="1"/>
      <c r="N175" s="1"/>
      <c r="O175" s="1"/>
      <c r="P175" s="1"/>
    </row>
    <row r="176" spans="1:16" ht="42" customHeight="1">
      <c r="A176" s="1"/>
      <c r="B176" s="1"/>
      <c r="C176" s="16">
        <v>2</v>
      </c>
      <c r="D176" s="16">
        <v>49</v>
      </c>
      <c r="E176" s="37" t="s">
        <v>751</v>
      </c>
      <c r="F176" s="37" t="s">
        <v>575</v>
      </c>
      <c r="G176" s="37" t="s">
        <v>576</v>
      </c>
      <c r="H176" s="37">
        <v>98</v>
      </c>
      <c r="I176" s="37" t="s">
        <v>632</v>
      </c>
      <c r="J176" s="37" t="s">
        <v>119</v>
      </c>
      <c r="K176" s="1"/>
      <c r="L176" s="1"/>
      <c r="M176" s="1"/>
      <c r="N176" s="1"/>
      <c r="O176" s="1"/>
      <c r="P176" s="1"/>
    </row>
    <row r="177" spans="1:16" ht="42" customHeight="1">
      <c r="A177" s="1"/>
      <c r="B177" s="1"/>
      <c r="C177" s="1">
        <v>2</v>
      </c>
      <c r="D177" s="1">
        <v>50</v>
      </c>
      <c r="E177" s="14" t="s">
        <v>752</v>
      </c>
      <c r="F177" s="14" t="s">
        <v>583</v>
      </c>
      <c r="G177" s="14" t="s">
        <v>584</v>
      </c>
      <c r="H177" s="14">
        <v>86</v>
      </c>
      <c r="I177" s="14" t="s">
        <v>632</v>
      </c>
      <c r="J177" s="14" t="s">
        <v>119</v>
      </c>
      <c r="K177" s="1"/>
      <c r="L177" s="1"/>
      <c r="M177" s="1"/>
      <c r="N177" s="1"/>
      <c r="O177" s="1"/>
      <c r="P177" s="1"/>
    </row>
    <row r="178" spans="1:16" ht="42" customHeight="1">
      <c r="A178" s="1"/>
      <c r="B178" s="1"/>
      <c r="C178" s="16">
        <v>2</v>
      </c>
      <c r="D178" s="16">
        <v>51</v>
      </c>
      <c r="E178" s="37" t="s">
        <v>753</v>
      </c>
      <c r="F178" s="37" t="s">
        <v>575</v>
      </c>
      <c r="G178" s="37" t="s">
        <v>579</v>
      </c>
      <c r="H178" s="37">
        <v>15</v>
      </c>
      <c r="I178" s="37"/>
      <c r="J178" s="37" t="s">
        <v>119</v>
      </c>
      <c r="K178" s="1"/>
      <c r="L178" s="1"/>
      <c r="M178" s="1"/>
      <c r="N178" s="1"/>
      <c r="O178" s="1"/>
      <c r="P178" s="1"/>
    </row>
    <row r="179" spans="1:16" ht="42" customHeight="1">
      <c r="A179" s="1"/>
      <c r="B179" s="1"/>
      <c r="C179" s="1">
        <v>2</v>
      </c>
      <c r="D179" s="1">
        <v>52</v>
      </c>
      <c r="E179" s="14" t="s">
        <v>754</v>
      </c>
      <c r="F179" s="14" t="s">
        <v>575</v>
      </c>
      <c r="G179" s="14" t="s">
        <v>576</v>
      </c>
      <c r="H179" s="14">
        <v>44</v>
      </c>
      <c r="I179" s="14"/>
      <c r="J179" s="14" t="s">
        <v>119</v>
      </c>
      <c r="K179" s="1"/>
      <c r="L179" s="1"/>
      <c r="M179" s="1"/>
      <c r="N179" s="1"/>
      <c r="O179" s="1"/>
      <c r="P179" s="1"/>
    </row>
    <row r="180" spans="1:16" ht="42" customHeight="1">
      <c r="A180" s="1"/>
      <c r="B180" s="1"/>
      <c r="C180" s="16">
        <v>2</v>
      </c>
      <c r="D180" s="16">
        <v>53</v>
      </c>
      <c r="E180" s="37" t="s">
        <v>755</v>
      </c>
      <c r="F180" s="37" t="s">
        <v>575</v>
      </c>
      <c r="G180" s="37" t="s">
        <v>579</v>
      </c>
      <c r="H180" s="37">
        <v>54</v>
      </c>
      <c r="I180" s="37"/>
      <c r="J180" s="37" t="s">
        <v>119</v>
      </c>
      <c r="K180" s="1"/>
      <c r="L180" s="1"/>
      <c r="M180" s="1"/>
      <c r="N180" s="1"/>
      <c r="O180" s="1"/>
      <c r="P180" s="1"/>
    </row>
    <row r="181" spans="1:16" ht="42" customHeight="1">
      <c r="A181" s="1"/>
      <c r="B181" s="1"/>
      <c r="C181" s="1">
        <v>2</v>
      </c>
      <c r="D181" s="1">
        <v>54</v>
      </c>
      <c r="E181" s="14" t="s">
        <v>756</v>
      </c>
      <c r="F181" s="14" t="s">
        <v>575</v>
      </c>
      <c r="G181" s="14" t="s">
        <v>576</v>
      </c>
      <c r="H181" s="14">
        <v>68</v>
      </c>
      <c r="I181" s="14"/>
      <c r="J181" s="14" t="s">
        <v>119</v>
      </c>
      <c r="K181" s="1"/>
      <c r="L181" s="1"/>
      <c r="M181" s="1"/>
      <c r="N181" s="1"/>
      <c r="O181" s="1"/>
      <c r="P181" s="1"/>
    </row>
    <row r="182" spans="1:16" ht="42" customHeight="1">
      <c r="A182" s="1"/>
      <c r="B182" s="1"/>
      <c r="C182" s="16">
        <v>2</v>
      </c>
      <c r="D182" s="16">
        <v>55</v>
      </c>
      <c r="E182" s="37" t="s">
        <v>757</v>
      </c>
      <c r="F182" s="37" t="s">
        <v>575</v>
      </c>
      <c r="G182" s="37" t="s">
        <v>579</v>
      </c>
      <c r="H182" s="37">
        <v>40</v>
      </c>
      <c r="I182" s="37"/>
      <c r="J182" s="37" t="s">
        <v>119</v>
      </c>
      <c r="K182" s="1"/>
      <c r="L182" s="1"/>
      <c r="M182" s="1"/>
      <c r="N182" s="1"/>
      <c r="O182" s="1"/>
      <c r="P182" s="1"/>
    </row>
    <row r="183" spans="1:16" ht="42" customHeight="1">
      <c r="A183" s="1"/>
      <c r="B183" s="1"/>
      <c r="C183" s="1">
        <v>2</v>
      </c>
      <c r="D183" s="1">
        <v>56</v>
      </c>
      <c r="E183" s="14" t="s">
        <v>758</v>
      </c>
      <c r="F183" s="14" t="s">
        <v>583</v>
      </c>
      <c r="G183" s="14" t="s">
        <v>579</v>
      </c>
      <c r="H183" s="14">
        <v>76</v>
      </c>
      <c r="I183" s="14" t="s">
        <v>594</v>
      </c>
      <c r="J183" s="14" t="s">
        <v>119</v>
      </c>
      <c r="K183" s="1"/>
      <c r="L183" s="1"/>
      <c r="M183" s="1"/>
      <c r="N183" s="1"/>
      <c r="O183" s="1"/>
      <c r="P183" s="1"/>
    </row>
    <row r="184" spans="1:16" ht="42" customHeight="1">
      <c r="A184" s="1"/>
      <c r="B184" s="1"/>
      <c r="C184" s="16">
        <v>2</v>
      </c>
      <c r="D184" s="16">
        <v>57</v>
      </c>
      <c r="E184" s="37" t="s">
        <v>759</v>
      </c>
      <c r="F184" s="37" t="s">
        <v>583</v>
      </c>
      <c r="G184" s="37" t="s">
        <v>579</v>
      </c>
      <c r="H184" s="37">
        <v>75</v>
      </c>
      <c r="I184" s="37" t="s">
        <v>709</v>
      </c>
      <c r="J184" s="37" t="s">
        <v>119</v>
      </c>
      <c r="K184" s="1"/>
      <c r="L184" s="1"/>
      <c r="M184" s="1"/>
      <c r="N184" s="1"/>
      <c r="O184" s="1"/>
      <c r="P184" s="1"/>
    </row>
    <row r="185" spans="1:16" ht="42" customHeight="1">
      <c r="A185" s="1"/>
      <c r="B185" s="1"/>
      <c r="C185" s="1">
        <v>2</v>
      </c>
      <c r="D185" s="1">
        <v>58</v>
      </c>
      <c r="E185" s="14" t="s">
        <v>760</v>
      </c>
      <c r="F185" s="14" t="s">
        <v>583</v>
      </c>
      <c r="G185" s="14" t="s">
        <v>579</v>
      </c>
      <c r="H185" s="14">
        <v>45</v>
      </c>
      <c r="I185" s="14"/>
      <c r="J185" s="14" t="s">
        <v>119</v>
      </c>
      <c r="K185" s="1"/>
      <c r="L185" s="1"/>
      <c r="M185" s="1"/>
      <c r="N185" s="1"/>
      <c r="O185" s="1"/>
      <c r="P185" s="1"/>
    </row>
    <row r="186" spans="1:16" ht="42" customHeight="1">
      <c r="A186" s="1"/>
      <c r="B186" s="1"/>
      <c r="C186" s="16">
        <v>2</v>
      </c>
      <c r="D186" s="16">
        <v>59</v>
      </c>
      <c r="E186" s="37" t="s">
        <v>761</v>
      </c>
      <c r="F186" s="37" t="s">
        <v>575</v>
      </c>
      <c r="G186" s="37" t="s">
        <v>579</v>
      </c>
      <c r="H186" s="37">
        <v>108</v>
      </c>
      <c r="I186" s="37" t="s">
        <v>594</v>
      </c>
      <c r="J186" s="37" t="s">
        <v>119</v>
      </c>
      <c r="K186" s="1"/>
      <c r="L186" s="1"/>
      <c r="M186" s="1"/>
      <c r="N186" s="1"/>
      <c r="O186" s="1"/>
      <c r="P186" s="1"/>
    </row>
    <row r="187" spans="1:16" ht="42" customHeight="1">
      <c r="A187" s="1"/>
      <c r="B187" s="1"/>
      <c r="C187" s="1">
        <v>2</v>
      </c>
      <c r="D187" s="1">
        <v>60</v>
      </c>
      <c r="E187" s="14" t="s">
        <v>760</v>
      </c>
      <c r="F187" s="14" t="s">
        <v>583</v>
      </c>
      <c r="G187" s="14" t="s">
        <v>579</v>
      </c>
      <c r="H187" s="14">
        <v>30</v>
      </c>
      <c r="I187" s="14"/>
      <c r="J187" s="14" t="s">
        <v>119</v>
      </c>
      <c r="K187" s="1"/>
      <c r="L187" s="1"/>
      <c r="M187" s="1"/>
      <c r="N187" s="1"/>
      <c r="O187" s="1"/>
      <c r="P187" s="1"/>
    </row>
    <row r="188" spans="1:16" ht="42" customHeight="1">
      <c r="A188" s="1"/>
      <c r="B188" s="1"/>
      <c r="C188" s="16">
        <v>2</v>
      </c>
      <c r="D188" s="16">
        <v>61</v>
      </c>
      <c r="E188" s="37" t="s">
        <v>762</v>
      </c>
      <c r="F188" s="37" t="s">
        <v>583</v>
      </c>
      <c r="G188" s="37" t="s">
        <v>579</v>
      </c>
      <c r="H188" s="37">
        <v>79</v>
      </c>
      <c r="I188" s="37" t="s">
        <v>594</v>
      </c>
      <c r="J188" s="37" t="s">
        <v>119</v>
      </c>
      <c r="K188" s="1"/>
      <c r="L188" s="1"/>
      <c r="M188" s="1"/>
      <c r="N188" s="1"/>
      <c r="O188" s="1"/>
      <c r="P188" s="1"/>
    </row>
    <row r="189" spans="1:16" ht="42" customHeight="1">
      <c r="A189" s="1"/>
      <c r="B189" s="1"/>
      <c r="C189" s="1">
        <v>2</v>
      </c>
      <c r="D189" s="1">
        <v>62</v>
      </c>
      <c r="E189" s="14" t="s">
        <v>760</v>
      </c>
      <c r="F189" s="14" t="s">
        <v>583</v>
      </c>
      <c r="G189" s="14" t="s">
        <v>579</v>
      </c>
      <c r="H189" s="14">
        <v>74</v>
      </c>
      <c r="I189" s="14"/>
      <c r="J189" s="14" t="s">
        <v>119</v>
      </c>
      <c r="K189" s="1"/>
      <c r="L189" s="1"/>
      <c r="M189" s="1"/>
      <c r="N189" s="1"/>
      <c r="O189" s="1"/>
      <c r="P189" s="1"/>
    </row>
    <row r="190" spans="1:16" ht="42" customHeight="1">
      <c r="A190" s="1"/>
      <c r="B190" s="1"/>
      <c r="C190" s="16">
        <v>2</v>
      </c>
      <c r="D190" s="16">
        <v>63</v>
      </c>
      <c r="E190" s="37" t="s">
        <v>763</v>
      </c>
      <c r="F190" s="37" t="s">
        <v>575</v>
      </c>
      <c r="G190" s="37" t="s">
        <v>584</v>
      </c>
      <c r="H190" s="37">
        <v>42</v>
      </c>
      <c r="I190" s="37" t="s">
        <v>581</v>
      </c>
      <c r="J190" s="37" t="s">
        <v>119</v>
      </c>
      <c r="K190" s="1"/>
      <c r="L190" s="1"/>
      <c r="M190" s="1"/>
      <c r="N190" s="1"/>
      <c r="O190" s="1"/>
      <c r="P190" s="1"/>
    </row>
    <row r="191" spans="1:16" ht="42" customHeight="1">
      <c r="A191" s="1"/>
      <c r="B191" s="1"/>
      <c r="C191" s="1">
        <v>2</v>
      </c>
      <c r="D191" s="1">
        <v>64</v>
      </c>
      <c r="E191" s="14" t="s">
        <v>764</v>
      </c>
      <c r="F191" s="14" t="s">
        <v>583</v>
      </c>
      <c r="G191" s="14" t="s">
        <v>584</v>
      </c>
      <c r="H191" s="14">
        <v>13</v>
      </c>
      <c r="I191" s="14"/>
      <c r="J191" s="14" t="s">
        <v>119</v>
      </c>
      <c r="K191" s="1"/>
      <c r="L191" s="1"/>
      <c r="M191" s="1"/>
      <c r="N191" s="1"/>
      <c r="O191" s="1"/>
      <c r="P191" s="1"/>
    </row>
    <row r="192" spans="1:16" ht="42" customHeight="1">
      <c r="A192" s="1"/>
      <c r="B192" s="1"/>
      <c r="C192" s="16">
        <v>2</v>
      </c>
      <c r="D192" s="16">
        <v>65</v>
      </c>
      <c r="E192" s="37" t="s">
        <v>765</v>
      </c>
      <c r="F192" s="37" t="s">
        <v>583</v>
      </c>
      <c r="G192" s="37" t="s">
        <v>584</v>
      </c>
      <c r="H192" s="37">
        <v>45</v>
      </c>
      <c r="I192" s="37" t="s">
        <v>594</v>
      </c>
      <c r="J192" s="37" t="s">
        <v>119</v>
      </c>
      <c r="K192" s="1"/>
      <c r="L192" s="1"/>
      <c r="M192" s="1"/>
      <c r="N192" s="1"/>
      <c r="O192" s="1"/>
      <c r="P192" s="1"/>
    </row>
    <row r="193" spans="1:16" ht="42" customHeight="1">
      <c r="A193" s="1"/>
      <c r="B193" s="1"/>
      <c r="C193" s="1">
        <v>2</v>
      </c>
      <c r="D193" s="1">
        <v>66</v>
      </c>
      <c r="E193" s="14" t="s">
        <v>766</v>
      </c>
      <c r="F193" s="14" t="s">
        <v>583</v>
      </c>
      <c r="G193" s="14" t="s">
        <v>584</v>
      </c>
      <c r="H193" s="14">
        <v>47</v>
      </c>
      <c r="I193" s="14" t="s">
        <v>709</v>
      </c>
      <c r="J193" s="14" t="s">
        <v>119</v>
      </c>
      <c r="K193" s="1"/>
      <c r="L193" s="1"/>
      <c r="M193" s="1"/>
      <c r="N193" s="1"/>
      <c r="O193" s="1"/>
      <c r="P193" s="1"/>
    </row>
    <row r="194" spans="1:16" ht="42" customHeight="1">
      <c r="A194" s="1"/>
      <c r="B194" s="1"/>
      <c r="C194" s="16">
        <v>2</v>
      </c>
      <c r="D194" s="16">
        <v>67</v>
      </c>
      <c r="E194" s="37" t="s">
        <v>767</v>
      </c>
      <c r="F194" s="37" t="s">
        <v>575</v>
      </c>
      <c r="G194" s="37" t="s">
        <v>579</v>
      </c>
      <c r="H194" s="37">
        <v>73</v>
      </c>
      <c r="I194" s="37" t="s">
        <v>709</v>
      </c>
      <c r="J194" s="37" t="s">
        <v>119</v>
      </c>
      <c r="K194" s="1"/>
      <c r="L194" s="1"/>
      <c r="M194" s="1"/>
      <c r="N194" s="1"/>
      <c r="O194" s="1"/>
      <c r="P194" s="1"/>
    </row>
    <row r="195" spans="1:16" ht="42" customHeight="1">
      <c r="A195" s="1"/>
      <c r="B195" s="1"/>
      <c r="C195" s="1">
        <v>2</v>
      </c>
      <c r="D195" s="1">
        <v>68</v>
      </c>
      <c r="E195" s="14" t="s">
        <v>768</v>
      </c>
      <c r="F195" s="14" t="s">
        <v>583</v>
      </c>
      <c r="G195" s="14" t="s">
        <v>579</v>
      </c>
      <c r="H195" s="14">
        <v>32</v>
      </c>
      <c r="I195" s="14" t="s">
        <v>594</v>
      </c>
      <c r="J195" s="14" t="s">
        <v>119</v>
      </c>
      <c r="K195" s="1"/>
      <c r="L195" s="1"/>
      <c r="M195" s="1"/>
      <c r="N195" s="1"/>
      <c r="O195" s="1"/>
      <c r="P195" s="1"/>
    </row>
    <row r="196" spans="1:16" ht="42" customHeight="1">
      <c r="A196" s="1"/>
      <c r="B196" s="1"/>
      <c r="C196" s="16">
        <v>2</v>
      </c>
      <c r="D196" s="16">
        <v>69</v>
      </c>
      <c r="E196" s="37" t="s">
        <v>753</v>
      </c>
      <c r="F196" s="37" t="s">
        <v>575</v>
      </c>
      <c r="G196" s="37" t="s">
        <v>579</v>
      </c>
      <c r="H196" s="37">
        <v>75</v>
      </c>
      <c r="I196" s="37"/>
      <c r="J196" s="37" t="s">
        <v>119</v>
      </c>
      <c r="K196" s="1"/>
      <c r="L196" s="1"/>
      <c r="M196" s="1"/>
      <c r="N196" s="1"/>
      <c r="O196" s="1"/>
      <c r="P196" s="1"/>
    </row>
    <row r="197" spans="1:16" ht="42" customHeight="1">
      <c r="A197" s="1"/>
      <c r="B197" s="1"/>
      <c r="C197" s="1">
        <v>2</v>
      </c>
      <c r="D197" s="1">
        <v>70</v>
      </c>
      <c r="E197" s="14" t="s">
        <v>769</v>
      </c>
      <c r="F197" s="14" t="s">
        <v>575</v>
      </c>
      <c r="G197" s="14" t="s">
        <v>584</v>
      </c>
      <c r="H197" s="14">
        <v>105</v>
      </c>
      <c r="I197" s="14" t="s">
        <v>586</v>
      </c>
      <c r="J197" s="14" t="s">
        <v>119</v>
      </c>
      <c r="K197" s="1"/>
      <c r="L197" s="1"/>
      <c r="M197" s="1"/>
      <c r="N197" s="1"/>
      <c r="O197" s="1"/>
      <c r="P197" s="1"/>
    </row>
    <row r="198" spans="1:16" ht="42" customHeight="1">
      <c r="A198" s="1"/>
      <c r="B198" s="1"/>
      <c r="C198" s="16">
        <v>2</v>
      </c>
      <c r="D198" s="16">
        <v>71</v>
      </c>
      <c r="E198" s="37" t="s">
        <v>770</v>
      </c>
      <c r="F198" s="37" t="s">
        <v>575</v>
      </c>
      <c r="G198" s="37" t="s">
        <v>576</v>
      </c>
      <c r="H198" s="37">
        <v>27</v>
      </c>
      <c r="I198" s="37"/>
      <c r="J198" s="37" t="s">
        <v>119</v>
      </c>
      <c r="K198" s="1"/>
      <c r="L198" s="1"/>
      <c r="M198" s="1"/>
      <c r="N198" s="1"/>
      <c r="O198" s="1"/>
      <c r="P198" s="1"/>
    </row>
    <row r="199" spans="1:16" ht="42" customHeight="1">
      <c r="A199" s="1"/>
      <c r="B199" s="1"/>
      <c r="C199" s="1">
        <v>2</v>
      </c>
      <c r="D199" s="1">
        <v>72</v>
      </c>
      <c r="E199" s="14" t="s">
        <v>771</v>
      </c>
      <c r="F199" s="14" t="s">
        <v>575</v>
      </c>
      <c r="G199" s="14" t="s">
        <v>576</v>
      </c>
      <c r="H199" s="14">
        <v>63</v>
      </c>
      <c r="I199" s="14"/>
      <c r="J199" s="14" t="s">
        <v>119</v>
      </c>
      <c r="K199" s="1"/>
      <c r="L199" s="1"/>
      <c r="M199" s="1"/>
      <c r="N199" s="1"/>
      <c r="O199" s="1"/>
      <c r="P199" s="1"/>
    </row>
    <row r="200" spans="1:16" ht="42" customHeight="1">
      <c r="A200" s="1"/>
      <c r="B200" s="1"/>
      <c r="C200" s="16">
        <v>2</v>
      </c>
      <c r="D200" s="16">
        <v>73</v>
      </c>
      <c r="E200" s="37" t="s">
        <v>772</v>
      </c>
      <c r="F200" s="37" t="s">
        <v>575</v>
      </c>
      <c r="G200" s="37" t="s">
        <v>584</v>
      </c>
      <c r="H200" s="37">
        <v>52</v>
      </c>
      <c r="I200" s="37"/>
      <c r="J200" s="37" t="s">
        <v>119</v>
      </c>
      <c r="K200" s="1"/>
      <c r="L200" s="1"/>
      <c r="M200" s="1"/>
      <c r="N200" s="1"/>
      <c r="O200" s="1"/>
      <c r="P200" s="1"/>
    </row>
    <row r="201" spans="1:16" ht="42" customHeight="1">
      <c r="A201" s="1"/>
      <c r="B201" s="1"/>
      <c r="C201" s="1">
        <v>2</v>
      </c>
      <c r="D201" s="1">
        <v>74</v>
      </c>
      <c r="E201" s="14" t="s">
        <v>578</v>
      </c>
      <c r="F201" s="14" t="s">
        <v>575</v>
      </c>
      <c r="G201" s="14" t="s">
        <v>579</v>
      </c>
      <c r="H201" s="14">
        <v>55</v>
      </c>
      <c r="I201" s="14"/>
      <c r="J201" s="14" t="s">
        <v>119</v>
      </c>
      <c r="K201" s="1"/>
      <c r="L201" s="1"/>
      <c r="M201" s="1"/>
      <c r="N201" s="1"/>
      <c r="O201" s="1"/>
      <c r="P201" s="1"/>
    </row>
    <row r="202" spans="1:16" ht="42" customHeight="1">
      <c r="A202" s="1"/>
      <c r="B202" s="1"/>
      <c r="C202" s="16">
        <v>2</v>
      </c>
      <c r="D202" s="16">
        <v>75</v>
      </c>
      <c r="E202" s="37" t="s">
        <v>773</v>
      </c>
      <c r="F202" s="37" t="s">
        <v>583</v>
      </c>
      <c r="G202" s="37" t="s">
        <v>576</v>
      </c>
      <c r="H202" s="37">
        <v>73</v>
      </c>
      <c r="I202" s="37"/>
      <c r="J202" s="37" t="s">
        <v>119</v>
      </c>
      <c r="K202" s="1"/>
      <c r="L202" s="1"/>
      <c r="M202" s="1"/>
      <c r="N202" s="1"/>
      <c r="O202" s="1"/>
      <c r="P202" s="1"/>
    </row>
    <row r="203" spans="1:16" ht="42" customHeight="1">
      <c r="A203" s="1"/>
      <c r="B203" s="1"/>
      <c r="C203" s="1">
        <v>2</v>
      </c>
      <c r="D203" s="1">
        <v>76</v>
      </c>
      <c r="E203" s="14" t="s">
        <v>774</v>
      </c>
      <c r="F203" s="14" t="s">
        <v>575</v>
      </c>
      <c r="G203" s="14" t="s">
        <v>579</v>
      </c>
      <c r="H203" s="14">
        <v>175</v>
      </c>
      <c r="I203" s="14"/>
      <c r="J203" s="14" t="s">
        <v>119</v>
      </c>
      <c r="K203" s="1"/>
      <c r="L203" s="1"/>
      <c r="M203" s="1"/>
      <c r="N203" s="1"/>
      <c r="O203" s="1"/>
      <c r="P203" s="1"/>
    </row>
    <row r="204" spans="1:16" ht="42" customHeight="1">
      <c r="A204" s="1"/>
      <c r="B204" s="1"/>
      <c r="C204" s="16">
        <v>2</v>
      </c>
      <c r="D204" s="16">
        <v>77</v>
      </c>
      <c r="E204" s="37" t="s">
        <v>775</v>
      </c>
      <c r="F204" s="37" t="s">
        <v>583</v>
      </c>
      <c r="G204" s="37" t="s">
        <v>576</v>
      </c>
      <c r="H204" s="37">
        <v>73</v>
      </c>
      <c r="I204" s="37"/>
      <c r="J204" s="37" t="s">
        <v>119</v>
      </c>
      <c r="K204" s="1"/>
      <c r="L204" s="1"/>
      <c r="M204" s="1"/>
      <c r="N204" s="1"/>
      <c r="O204" s="1"/>
      <c r="P204" s="1"/>
    </row>
    <row r="205" spans="1:16" ht="42" customHeight="1">
      <c r="A205" s="1"/>
      <c r="B205" s="1"/>
      <c r="C205" s="1">
        <v>2</v>
      </c>
      <c r="D205" s="1">
        <v>78</v>
      </c>
      <c r="E205" s="14" t="s">
        <v>776</v>
      </c>
      <c r="F205" s="14" t="s">
        <v>583</v>
      </c>
      <c r="G205" s="14" t="s">
        <v>584</v>
      </c>
      <c r="H205" s="14">
        <v>41</v>
      </c>
      <c r="I205" s="14" t="s">
        <v>632</v>
      </c>
      <c r="J205" s="14" t="s">
        <v>119</v>
      </c>
      <c r="K205" s="1"/>
      <c r="L205" s="1"/>
      <c r="M205" s="1"/>
      <c r="N205" s="1"/>
      <c r="O205" s="1"/>
      <c r="P205" s="1"/>
    </row>
    <row r="206" spans="1:16" ht="42" customHeight="1">
      <c r="A206" s="1"/>
      <c r="B206" s="1"/>
      <c r="C206" s="16">
        <v>2</v>
      </c>
      <c r="D206" s="16">
        <v>79</v>
      </c>
      <c r="E206" s="37" t="s">
        <v>777</v>
      </c>
      <c r="F206" s="37" t="s">
        <v>583</v>
      </c>
      <c r="G206" s="37" t="s">
        <v>584</v>
      </c>
      <c r="H206" s="37">
        <v>108</v>
      </c>
      <c r="I206" s="37" t="s">
        <v>632</v>
      </c>
      <c r="J206" s="37" t="s">
        <v>119</v>
      </c>
      <c r="K206" s="1"/>
      <c r="L206" s="1"/>
      <c r="M206" s="1"/>
      <c r="N206" s="1"/>
      <c r="O206" s="1"/>
      <c r="P206" s="1"/>
    </row>
    <row r="207" spans="1:16" ht="42" customHeight="1">
      <c r="A207" s="1"/>
      <c r="B207" s="1"/>
      <c r="C207" s="1">
        <v>2</v>
      </c>
      <c r="D207" s="1">
        <v>80</v>
      </c>
      <c r="E207" s="14" t="s">
        <v>778</v>
      </c>
      <c r="F207" s="14" t="s">
        <v>575</v>
      </c>
      <c r="G207" s="14" t="s">
        <v>576</v>
      </c>
      <c r="H207" s="14">
        <v>227</v>
      </c>
      <c r="I207" s="14" t="s">
        <v>632</v>
      </c>
      <c r="J207" s="14" t="s">
        <v>119</v>
      </c>
      <c r="K207" s="1"/>
      <c r="L207" s="1"/>
      <c r="M207" s="1"/>
      <c r="N207" s="1"/>
      <c r="O207" s="1"/>
      <c r="P207" s="1"/>
    </row>
    <row r="208" spans="1:16" ht="42" customHeight="1">
      <c r="A208" s="1"/>
      <c r="B208" s="1"/>
      <c r="C208" s="16">
        <v>2</v>
      </c>
      <c r="D208" s="16">
        <v>81</v>
      </c>
      <c r="E208" s="37" t="s">
        <v>779</v>
      </c>
      <c r="F208" s="37" t="s">
        <v>575</v>
      </c>
      <c r="G208" s="37" t="s">
        <v>576</v>
      </c>
      <c r="H208" s="37">
        <v>28</v>
      </c>
      <c r="I208" s="37"/>
      <c r="J208" s="37" t="s">
        <v>119</v>
      </c>
      <c r="K208" s="1"/>
      <c r="L208" s="1"/>
      <c r="M208" s="1"/>
      <c r="N208" s="1"/>
      <c r="O208" s="1"/>
      <c r="P208" s="1"/>
    </row>
    <row r="209" spans="1:16" ht="42" customHeight="1">
      <c r="A209" s="1"/>
      <c r="B209" s="1"/>
      <c r="C209" s="1">
        <v>2</v>
      </c>
      <c r="D209" s="1">
        <v>82</v>
      </c>
      <c r="E209" s="14" t="s">
        <v>726</v>
      </c>
      <c r="F209" s="14" t="s">
        <v>575</v>
      </c>
      <c r="G209" s="14" t="s">
        <v>579</v>
      </c>
      <c r="H209" s="14">
        <v>42</v>
      </c>
      <c r="I209" s="14"/>
      <c r="J209" s="14" t="s">
        <v>119</v>
      </c>
      <c r="K209" s="1"/>
      <c r="L209" s="1"/>
      <c r="M209" s="1"/>
      <c r="N209" s="1"/>
      <c r="O209" s="1"/>
      <c r="P209" s="1"/>
    </row>
    <row r="210" spans="1:16" ht="42" customHeight="1">
      <c r="A210" s="1"/>
      <c r="B210" s="1"/>
      <c r="C210" s="16">
        <v>2</v>
      </c>
      <c r="D210" s="16">
        <v>83</v>
      </c>
      <c r="E210" s="37" t="s">
        <v>780</v>
      </c>
      <c r="F210" s="37" t="s">
        <v>575</v>
      </c>
      <c r="G210" s="37" t="s">
        <v>579</v>
      </c>
      <c r="H210" s="37">
        <v>126</v>
      </c>
      <c r="I210" s="37"/>
      <c r="J210" s="37" t="s">
        <v>119</v>
      </c>
      <c r="K210" s="1"/>
      <c r="L210" s="1"/>
      <c r="M210" s="1"/>
      <c r="N210" s="1"/>
      <c r="O210" s="1"/>
      <c r="P210" s="1"/>
    </row>
    <row r="211" spans="1:16" ht="42" customHeight="1">
      <c r="A211" s="1"/>
      <c r="B211" s="1"/>
      <c r="C211" s="1">
        <v>2</v>
      </c>
      <c r="D211" s="1">
        <v>84</v>
      </c>
      <c r="E211" s="14" t="s">
        <v>781</v>
      </c>
      <c r="F211" s="14" t="s">
        <v>575</v>
      </c>
      <c r="G211" s="14" t="s">
        <v>579</v>
      </c>
      <c r="H211" s="14">
        <v>131</v>
      </c>
      <c r="I211" s="14"/>
      <c r="J211" s="14" t="s">
        <v>119</v>
      </c>
      <c r="K211" s="1"/>
      <c r="L211" s="1"/>
      <c r="M211" s="1"/>
      <c r="N211" s="1"/>
      <c r="O211" s="1"/>
      <c r="P211" s="1"/>
    </row>
    <row r="212" spans="1:16" ht="42" customHeight="1">
      <c r="A212" s="1"/>
      <c r="B212" s="1"/>
      <c r="C212" s="16">
        <v>2</v>
      </c>
      <c r="D212" s="16">
        <v>85</v>
      </c>
      <c r="E212" s="37" t="s">
        <v>782</v>
      </c>
      <c r="F212" s="37" t="s">
        <v>575</v>
      </c>
      <c r="G212" s="37" t="s">
        <v>579</v>
      </c>
      <c r="H212" s="37">
        <v>78</v>
      </c>
      <c r="I212" s="37"/>
      <c r="J212" s="37" t="s">
        <v>119</v>
      </c>
      <c r="K212" s="1"/>
      <c r="L212" s="1"/>
      <c r="M212" s="1"/>
      <c r="N212" s="1"/>
      <c r="O212" s="1"/>
      <c r="P212" s="1"/>
    </row>
    <row r="213" spans="1:16" ht="42" customHeight="1">
      <c r="A213" s="1"/>
      <c r="B213" s="1"/>
      <c r="C213" s="1">
        <v>2</v>
      </c>
      <c r="D213" s="1">
        <v>86</v>
      </c>
      <c r="E213" s="14" t="s">
        <v>783</v>
      </c>
      <c r="F213" s="14" t="s">
        <v>575</v>
      </c>
      <c r="G213" s="14" t="s">
        <v>579</v>
      </c>
      <c r="H213" s="14">
        <v>51</v>
      </c>
      <c r="I213" s="14"/>
      <c r="J213" s="14" t="s">
        <v>119</v>
      </c>
      <c r="K213" s="1"/>
      <c r="L213" s="1"/>
      <c r="M213" s="1"/>
      <c r="N213" s="1"/>
      <c r="O213" s="1"/>
      <c r="P213" s="1"/>
    </row>
    <row r="214" spans="1:16" ht="42" customHeight="1">
      <c r="A214" s="1"/>
      <c r="B214" s="1"/>
      <c r="C214" s="16">
        <v>2</v>
      </c>
      <c r="D214" s="16">
        <v>87</v>
      </c>
      <c r="E214" s="37" t="s">
        <v>784</v>
      </c>
      <c r="F214" s="37" t="s">
        <v>575</v>
      </c>
      <c r="G214" s="37" t="s">
        <v>579</v>
      </c>
      <c r="H214" s="37">
        <v>66</v>
      </c>
      <c r="I214" s="37"/>
      <c r="J214" s="37" t="s">
        <v>119</v>
      </c>
      <c r="K214" s="1"/>
      <c r="L214" s="1"/>
      <c r="M214" s="1"/>
      <c r="N214" s="1"/>
      <c r="O214" s="1"/>
      <c r="P214" s="1"/>
    </row>
    <row r="215" spans="1:16" ht="42" customHeight="1">
      <c r="A215" s="1"/>
      <c r="B215" s="1"/>
      <c r="C215" s="1">
        <v>2</v>
      </c>
      <c r="D215" s="1">
        <v>88</v>
      </c>
      <c r="E215" s="14" t="s">
        <v>785</v>
      </c>
      <c r="F215" s="14" t="s">
        <v>575</v>
      </c>
      <c r="G215" s="14" t="s">
        <v>579</v>
      </c>
      <c r="H215" s="14">
        <v>94</v>
      </c>
      <c r="I215" s="14" t="s">
        <v>581</v>
      </c>
      <c r="J215" s="14" t="s">
        <v>119</v>
      </c>
      <c r="K215" s="1"/>
      <c r="L215" s="1"/>
      <c r="M215" s="1"/>
      <c r="N215" s="1"/>
      <c r="O215" s="1"/>
      <c r="P215" s="1"/>
    </row>
    <row r="216" spans="1:16" ht="42" customHeight="1">
      <c r="A216" s="1"/>
      <c r="B216" s="1"/>
      <c r="C216" s="16">
        <v>2</v>
      </c>
      <c r="D216" s="16">
        <v>89</v>
      </c>
      <c r="E216" s="37" t="s">
        <v>786</v>
      </c>
      <c r="F216" s="37" t="s">
        <v>575</v>
      </c>
      <c r="G216" s="37" t="s">
        <v>576</v>
      </c>
      <c r="H216" s="37">
        <v>137</v>
      </c>
      <c r="I216" s="37"/>
      <c r="J216" s="37" t="s">
        <v>119</v>
      </c>
      <c r="K216" s="1"/>
      <c r="L216" s="1"/>
      <c r="M216" s="1"/>
      <c r="N216" s="1"/>
      <c r="O216" s="1"/>
      <c r="P216" s="1"/>
    </row>
    <row r="217" spans="1:16" ht="42" customHeight="1">
      <c r="A217" s="1"/>
      <c r="B217" s="1"/>
      <c r="C217" s="1">
        <v>2</v>
      </c>
      <c r="D217" s="1">
        <v>90</v>
      </c>
      <c r="E217" s="14" t="s">
        <v>787</v>
      </c>
      <c r="F217" s="14" t="s">
        <v>583</v>
      </c>
      <c r="G217" s="14" t="s">
        <v>576</v>
      </c>
      <c r="H217" s="14">
        <v>227</v>
      </c>
      <c r="I217" s="14"/>
      <c r="J217" s="14" t="s">
        <v>119</v>
      </c>
      <c r="K217" s="1"/>
      <c r="L217" s="1"/>
      <c r="M217" s="1"/>
      <c r="N217" s="1"/>
      <c r="O217" s="1"/>
      <c r="P217" s="1"/>
    </row>
    <row r="218" spans="1:16" ht="42" customHeight="1">
      <c r="A218" s="1"/>
      <c r="B218" s="1"/>
      <c r="C218" s="16">
        <v>2</v>
      </c>
      <c r="D218" s="16">
        <v>91</v>
      </c>
      <c r="E218" s="37" t="s">
        <v>788</v>
      </c>
      <c r="F218" s="37" t="s">
        <v>575</v>
      </c>
      <c r="G218" s="37" t="s">
        <v>584</v>
      </c>
      <c r="H218" s="37">
        <v>38</v>
      </c>
      <c r="I218" s="37"/>
      <c r="J218" s="37" t="s">
        <v>119</v>
      </c>
      <c r="K218" s="1"/>
      <c r="L218" s="1"/>
      <c r="M218" s="1"/>
      <c r="N218" s="1"/>
      <c r="O218" s="1"/>
      <c r="P218" s="1"/>
    </row>
    <row r="219" spans="1:16" ht="42" customHeight="1">
      <c r="A219" s="1"/>
      <c r="B219" s="1"/>
      <c r="C219" s="1">
        <v>2</v>
      </c>
      <c r="D219" s="1">
        <v>92</v>
      </c>
      <c r="E219" s="14" t="s">
        <v>789</v>
      </c>
      <c r="F219" s="14" t="s">
        <v>583</v>
      </c>
      <c r="G219" s="14" t="s">
        <v>576</v>
      </c>
      <c r="H219" s="14">
        <v>113</v>
      </c>
      <c r="I219" s="14" t="s">
        <v>621</v>
      </c>
      <c r="J219" s="14" t="s">
        <v>119</v>
      </c>
      <c r="K219" s="1"/>
      <c r="L219" s="1"/>
      <c r="M219" s="1"/>
      <c r="N219" s="1"/>
      <c r="O219" s="1"/>
      <c r="P219" s="1"/>
    </row>
    <row r="220" spans="1:16" ht="42" customHeight="1">
      <c r="A220" s="1"/>
      <c r="B220" s="1"/>
      <c r="C220" s="16">
        <v>2</v>
      </c>
      <c r="D220" s="16">
        <v>93</v>
      </c>
      <c r="E220" s="37" t="s">
        <v>790</v>
      </c>
      <c r="F220" s="37" t="s">
        <v>575</v>
      </c>
      <c r="G220" s="37" t="s">
        <v>579</v>
      </c>
      <c r="H220" s="37">
        <v>61</v>
      </c>
      <c r="I220" s="37"/>
      <c r="J220" s="37" t="s">
        <v>119</v>
      </c>
      <c r="K220" s="1"/>
      <c r="L220" s="1"/>
      <c r="M220" s="1"/>
      <c r="N220" s="1"/>
      <c r="O220" s="1"/>
      <c r="P220" s="1"/>
    </row>
    <row r="221" spans="1:16" ht="42" customHeight="1">
      <c r="A221" s="1"/>
      <c r="B221" s="1"/>
      <c r="C221" s="1">
        <v>2</v>
      </c>
      <c r="D221" s="1">
        <v>94</v>
      </c>
      <c r="E221" s="14" t="s">
        <v>791</v>
      </c>
      <c r="F221" s="14" t="s">
        <v>575</v>
      </c>
      <c r="G221" s="14" t="s">
        <v>576</v>
      </c>
      <c r="H221" s="14">
        <v>63</v>
      </c>
      <c r="I221" s="14"/>
      <c r="J221" s="14" t="s">
        <v>119</v>
      </c>
      <c r="K221" s="1"/>
      <c r="L221" s="1"/>
      <c r="M221" s="1"/>
      <c r="N221" s="1"/>
      <c r="O221" s="1"/>
      <c r="P221" s="1"/>
    </row>
    <row r="222" spans="1:16" ht="42" customHeight="1">
      <c r="A222" s="1"/>
      <c r="B222" s="1"/>
      <c r="C222" s="16">
        <v>2</v>
      </c>
      <c r="D222" s="16">
        <v>95</v>
      </c>
      <c r="E222" s="37" t="s">
        <v>792</v>
      </c>
      <c r="F222" s="37" t="s">
        <v>583</v>
      </c>
      <c r="G222" s="37" t="s">
        <v>584</v>
      </c>
      <c r="H222" s="37">
        <v>94</v>
      </c>
      <c r="I222" s="37"/>
      <c r="J222" s="37" t="s">
        <v>119</v>
      </c>
      <c r="K222" s="1"/>
      <c r="L222" s="1"/>
      <c r="M222" s="1"/>
      <c r="N222" s="1"/>
      <c r="O222" s="1"/>
      <c r="P222" s="1"/>
    </row>
    <row r="223" spans="1:16" ht="42" customHeight="1">
      <c r="A223" s="1"/>
      <c r="B223" s="1"/>
      <c r="C223" s="1">
        <v>2</v>
      </c>
      <c r="D223" s="1">
        <v>96</v>
      </c>
      <c r="E223" s="14" t="s">
        <v>793</v>
      </c>
      <c r="F223" s="14" t="s">
        <v>575</v>
      </c>
      <c r="G223" s="14" t="s">
        <v>576</v>
      </c>
      <c r="H223" s="14">
        <v>76</v>
      </c>
      <c r="I223" s="14"/>
      <c r="J223" s="14" t="s">
        <v>119</v>
      </c>
      <c r="K223" s="1"/>
      <c r="L223" s="1"/>
      <c r="M223" s="1"/>
      <c r="N223" s="1"/>
      <c r="O223" s="1"/>
      <c r="P223" s="1"/>
    </row>
    <row r="224" spans="1:16" ht="42" customHeight="1">
      <c r="A224" s="1"/>
      <c r="B224" s="1"/>
      <c r="C224" s="16">
        <v>2</v>
      </c>
      <c r="D224" s="16">
        <v>97</v>
      </c>
      <c r="E224" s="37" t="s">
        <v>794</v>
      </c>
      <c r="F224" s="37" t="s">
        <v>575</v>
      </c>
      <c r="G224" s="37" t="s">
        <v>576</v>
      </c>
      <c r="H224" s="37">
        <v>25</v>
      </c>
      <c r="I224" s="37"/>
      <c r="J224" s="37" t="s">
        <v>119</v>
      </c>
      <c r="K224" s="1"/>
      <c r="L224" s="1"/>
      <c r="M224" s="1"/>
      <c r="N224" s="1"/>
      <c r="O224" s="1"/>
      <c r="P224" s="1"/>
    </row>
    <row r="225" spans="1:16" ht="42" customHeight="1">
      <c r="A225" s="1"/>
      <c r="B225" s="1"/>
      <c r="C225" s="1">
        <v>2</v>
      </c>
      <c r="D225" s="1">
        <v>98</v>
      </c>
      <c r="E225" s="14" t="s">
        <v>795</v>
      </c>
      <c r="F225" s="14" t="s">
        <v>575</v>
      </c>
      <c r="G225" s="14" t="s">
        <v>584</v>
      </c>
      <c r="H225" s="14">
        <v>45</v>
      </c>
      <c r="I225" s="14"/>
      <c r="J225" s="14" t="s">
        <v>119</v>
      </c>
      <c r="K225" s="1"/>
      <c r="L225" s="1"/>
      <c r="M225" s="1"/>
      <c r="N225" s="1"/>
      <c r="O225" s="1"/>
      <c r="P225" s="1"/>
    </row>
    <row r="226" spans="1:16" ht="42" customHeight="1">
      <c r="A226" s="1"/>
      <c r="B226" s="1"/>
      <c r="C226" s="16">
        <v>2</v>
      </c>
      <c r="D226" s="16">
        <v>99</v>
      </c>
      <c r="E226" s="37" t="s">
        <v>796</v>
      </c>
      <c r="F226" s="37" t="s">
        <v>583</v>
      </c>
      <c r="G226" s="37" t="s">
        <v>579</v>
      </c>
      <c r="H226" s="37">
        <v>108</v>
      </c>
      <c r="I226" s="37" t="s">
        <v>588</v>
      </c>
      <c r="J226" s="37" t="s">
        <v>119</v>
      </c>
      <c r="K226" s="1"/>
      <c r="L226" s="1"/>
      <c r="M226" s="1"/>
      <c r="N226" s="1"/>
      <c r="O226" s="1"/>
      <c r="P226" s="1"/>
    </row>
    <row r="227" spans="1:16" ht="42" customHeight="1">
      <c r="A227" s="1"/>
      <c r="B227" s="1"/>
      <c r="C227" s="1">
        <v>2</v>
      </c>
      <c r="D227" s="1">
        <v>100</v>
      </c>
      <c r="E227" s="14" t="s">
        <v>797</v>
      </c>
      <c r="F227" s="14" t="s">
        <v>575</v>
      </c>
      <c r="G227" s="14" t="s">
        <v>576</v>
      </c>
      <c r="H227" s="14">
        <v>149</v>
      </c>
      <c r="I227" s="14"/>
      <c r="J227" s="14" t="s">
        <v>119</v>
      </c>
      <c r="K227" s="1"/>
      <c r="L227" s="1"/>
      <c r="M227" s="1"/>
      <c r="N227" s="1"/>
      <c r="O227" s="1"/>
      <c r="P227" s="1"/>
    </row>
    <row r="228" spans="1:16" ht="42" customHeight="1">
      <c r="A228" s="1"/>
      <c r="B228" s="1"/>
      <c r="C228" s="16">
        <v>2</v>
      </c>
      <c r="D228" s="16">
        <v>101</v>
      </c>
      <c r="E228" s="37" t="s">
        <v>798</v>
      </c>
      <c r="F228" s="37" t="s">
        <v>575</v>
      </c>
      <c r="G228" s="37" t="s">
        <v>576</v>
      </c>
      <c r="H228" s="37">
        <v>255</v>
      </c>
      <c r="I228" s="37"/>
      <c r="J228" s="37" t="s">
        <v>119</v>
      </c>
      <c r="K228" s="1"/>
      <c r="L228" s="1"/>
      <c r="M228" s="1"/>
      <c r="N228" s="1"/>
      <c r="O228" s="1"/>
      <c r="P228" s="1"/>
    </row>
    <row r="229" spans="1:16" ht="42" customHeight="1">
      <c r="A229" s="1"/>
      <c r="B229" s="1"/>
      <c r="C229" s="1">
        <v>2</v>
      </c>
      <c r="D229" s="1">
        <v>102</v>
      </c>
      <c r="E229" s="14" t="s">
        <v>799</v>
      </c>
      <c r="F229" s="14" t="s">
        <v>575</v>
      </c>
      <c r="G229" s="14" t="s">
        <v>576</v>
      </c>
      <c r="H229" s="14">
        <v>24</v>
      </c>
      <c r="I229" s="14"/>
      <c r="J229" s="14" t="s">
        <v>119</v>
      </c>
      <c r="K229" s="1"/>
      <c r="L229" s="1"/>
      <c r="M229" s="1"/>
      <c r="N229" s="1"/>
      <c r="O229" s="1"/>
      <c r="P229" s="1"/>
    </row>
    <row r="230" spans="1:16" ht="42" customHeight="1">
      <c r="A230" s="1"/>
      <c r="B230" s="1"/>
      <c r="C230" s="16">
        <v>2</v>
      </c>
      <c r="D230" s="16">
        <v>103</v>
      </c>
      <c r="E230" s="37" t="s">
        <v>800</v>
      </c>
      <c r="F230" s="37" t="s">
        <v>583</v>
      </c>
      <c r="G230" s="37" t="s">
        <v>576</v>
      </c>
      <c r="H230" s="37">
        <v>74</v>
      </c>
      <c r="I230" s="37"/>
      <c r="J230" s="37" t="s">
        <v>119</v>
      </c>
      <c r="K230" s="1"/>
      <c r="L230" s="1"/>
      <c r="M230" s="1"/>
      <c r="N230" s="1"/>
      <c r="O230" s="1"/>
      <c r="P230" s="1"/>
    </row>
    <row r="231" spans="1:16" ht="42" customHeight="1">
      <c r="A231" s="1"/>
      <c r="B231" s="1"/>
      <c r="C231" s="1">
        <v>2</v>
      </c>
      <c r="D231" s="1">
        <v>104</v>
      </c>
      <c r="E231" s="14" t="s">
        <v>801</v>
      </c>
      <c r="F231" s="14" t="s">
        <v>583</v>
      </c>
      <c r="G231" s="14" t="s">
        <v>584</v>
      </c>
      <c r="H231" s="14">
        <v>107</v>
      </c>
      <c r="I231" s="14" t="s">
        <v>621</v>
      </c>
      <c r="J231" s="14" t="s">
        <v>119</v>
      </c>
      <c r="K231" s="1"/>
      <c r="L231" s="1"/>
      <c r="M231" s="1"/>
      <c r="N231" s="1"/>
      <c r="O231" s="1"/>
      <c r="P231" s="1"/>
    </row>
    <row r="232" spans="1:16" ht="42" customHeight="1">
      <c r="A232" s="1"/>
      <c r="B232" s="1"/>
      <c r="C232" s="16">
        <v>2</v>
      </c>
      <c r="D232" s="16">
        <v>105</v>
      </c>
      <c r="E232" s="37" t="s">
        <v>802</v>
      </c>
      <c r="F232" s="37" t="s">
        <v>575</v>
      </c>
      <c r="G232" s="37" t="s">
        <v>576</v>
      </c>
      <c r="H232" s="37">
        <v>102</v>
      </c>
      <c r="I232" s="37"/>
      <c r="J232" s="37" t="s">
        <v>119</v>
      </c>
      <c r="K232" s="1"/>
      <c r="L232" s="1"/>
      <c r="M232" s="1"/>
      <c r="N232" s="1"/>
      <c r="O232" s="1"/>
      <c r="P232" s="1"/>
    </row>
    <row r="233" spans="1:16" ht="42" customHeight="1">
      <c r="A233" s="1"/>
      <c r="B233" s="1"/>
      <c r="C233" s="1">
        <v>2</v>
      </c>
      <c r="D233" s="1">
        <v>106</v>
      </c>
      <c r="E233" s="14" t="s">
        <v>803</v>
      </c>
      <c r="F233" s="14" t="s">
        <v>575</v>
      </c>
      <c r="G233" s="14" t="s">
        <v>576</v>
      </c>
      <c r="H233" s="14">
        <v>46</v>
      </c>
      <c r="I233" s="14"/>
      <c r="J233" s="14" t="s">
        <v>119</v>
      </c>
      <c r="K233" s="1"/>
      <c r="L233" s="1"/>
      <c r="M233" s="1"/>
      <c r="N233" s="1"/>
      <c r="O233" s="1"/>
      <c r="P233" s="1"/>
    </row>
    <row r="234" spans="1:16" ht="42" customHeight="1">
      <c r="A234" s="1"/>
      <c r="B234" s="1"/>
      <c r="C234" s="16">
        <v>2</v>
      </c>
      <c r="D234" s="16">
        <v>107</v>
      </c>
      <c r="E234" s="37" t="s">
        <v>804</v>
      </c>
      <c r="F234" s="37" t="s">
        <v>583</v>
      </c>
      <c r="G234" s="37" t="s">
        <v>576</v>
      </c>
      <c r="H234" s="37">
        <v>34</v>
      </c>
      <c r="I234" s="37"/>
      <c r="J234" s="37" t="s">
        <v>119</v>
      </c>
      <c r="K234" s="1"/>
      <c r="L234" s="1"/>
      <c r="M234" s="1"/>
      <c r="N234" s="1"/>
      <c r="O234" s="1"/>
      <c r="P234" s="1"/>
    </row>
    <row r="235" spans="1:16" ht="42" customHeight="1">
      <c r="A235" s="1"/>
      <c r="B235" s="1"/>
      <c r="C235" s="1">
        <v>2</v>
      </c>
      <c r="D235" s="1">
        <v>108</v>
      </c>
      <c r="E235" s="14" t="s">
        <v>805</v>
      </c>
      <c r="F235" s="14" t="s">
        <v>575</v>
      </c>
      <c r="G235" s="14" t="s">
        <v>576</v>
      </c>
      <c r="H235" s="14">
        <v>56</v>
      </c>
      <c r="I235" s="14"/>
      <c r="J235" s="14" t="s">
        <v>119</v>
      </c>
      <c r="K235" s="1"/>
      <c r="L235" s="1"/>
      <c r="M235" s="1"/>
      <c r="N235" s="1"/>
      <c r="O235" s="1"/>
      <c r="P235" s="1"/>
    </row>
    <row r="236" spans="1:16" ht="42" customHeight="1">
      <c r="A236" s="1"/>
      <c r="B236" s="1"/>
      <c r="C236" s="16">
        <v>2</v>
      </c>
      <c r="D236" s="16">
        <v>109</v>
      </c>
      <c r="E236" s="37" t="s">
        <v>806</v>
      </c>
      <c r="F236" s="37" t="s">
        <v>583</v>
      </c>
      <c r="G236" s="37" t="s">
        <v>576</v>
      </c>
      <c r="H236" s="37">
        <v>55</v>
      </c>
      <c r="I236" s="37"/>
      <c r="J236" s="37" t="s">
        <v>119</v>
      </c>
      <c r="K236" s="1"/>
      <c r="L236" s="1"/>
      <c r="M236" s="1"/>
      <c r="N236" s="1"/>
      <c r="O236" s="1"/>
      <c r="P236" s="1"/>
    </row>
    <row r="237" spans="1:16" ht="42" customHeight="1">
      <c r="A237" s="1"/>
      <c r="B237" s="1"/>
      <c r="C237" s="1">
        <v>2</v>
      </c>
      <c r="D237" s="1">
        <v>110</v>
      </c>
      <c r="E237" s="14" t="s">
        <v>807</v>
      </c>
      <c r="F237" s="14" t="s">
        <v>575</v>
      </c>
      <c r="G237" s="14" t="s">
        <v>576</v>
      </c>
      <c r="H237" s="14">
        <v>60</v>
      </c>
      <c r="I237" s="14"/>
      <c r="J237" s="14" t="s">
        <v>119</v>
      </c>
      <c r="K237" s="1"/>
      <c r="L237" s="1"/>
      <c r="M237" s="1"/>
      <c r="N237" s="1"/>
      <c r="O237" s="1"/>
      <c r="P237" s="1"/>
    </row>
    <row r="238" spans="1:16" ht="42" customHeight="1">
      <c r="A238" s="1"/>
      <c r="B238" s="1"/>
      <c r="C238" s="16">
        <v>3</v>
      </c>
      <c r="D238" s="16">
        <v>1</v>
      </c>
      <c r="E238" s="37" t="s">
        <v>808</v>
      </c>
      <c r="F238" s="37" t="s">
        <v>575</v>
      </c>
      <c r="G238" s="37" t="s">
        <v>604</v>
      </c>
      <c r="H238" s="37">
        <v>86</v>
      </c>
      <c r="I238" s="37"/>
      <c r="J238" s="37" t="s">
        <v>122</v>
      </c>
      <c r="K238" s="1"/>
      <c r="L238" s="1"/>
      <c r="M238" s="1"/>
      <c r="N238" s="1"/>
      <c r="O238" s="1"/>
      <c r="P238" s="1"/>
    </row>
    <row r="239" spans="1:16" ht="42" customHeight="1">
      <c r="A239" s="1"/>
      <c r="B239" s="1"/>
      <c r="C239" s="1">
        <v>3</v>
      </c>
      <c r="D239" s="1">
        <v>2</v>
      </c>
      <c r="E239" s="14" t="s">
        <v>809</v>
      </c>
      <c r="F239" s="14" t="s">
        <v>583</v>
      </c>
      <c r="G239" s="14" t="s">
        <v>576</v>
      </c>
      <c r="H239" s="14">
        <v>66</v>
      </c>
      <c r="I239" s="14" t="s">
        <v>588</v>
      </c>
      <c r="J239" s="14" t="s">
        <v>122</v>
      </c>
      <c r="K239" s="1"/>
      <c r="L239" s="1"/>
      <c r="M239" s="1"/>
      <c r="N239" s="1"/>
      <c r="O239" s="1"/>
      <c r="P239" s="1"/>
    </row>
    <row r="240" spans="1:16" ht="42" customHeight="1">
      <c r="A240" s="1"/>
      <c r="B240" s="1"/>
      <c r="C240" s="16">
        <v>3</v>
      </c>
      <c r="D240" s="16">
        <v>3</v>
      </c>
      <c r="E240" s="37" t="s">
        <v>810</v>
      </c>
      <c r="F240" s="37" t="s">
        <v>575</v>
      </c>
      <c r="G240" s="37" t="s">
        <v>576</v>
      </c>
      <c r="H240" s="37">
        <v>36</v>
      </c>
      <c r="I240" s="37"/>
      <c r="J240" s="37" t="s">
        <v>122</v>
      </c>
      <c r="K240" s="1"/>
      <c r="L240" s="1"/>
      <c r="M240" s="1"/>
      <c r="N240" s="1"/>
      <c r="O240" s="1"/>
      <c r="P240" s="1"/>
    </row>
    <row r="241" spans="1:16" ht="42" customHeight="1">
      <c r="A241" s="1"/>
      <c r="B241" s="1"/>
      <c r="C241" s="1">
        <v>3</v>
      </c>
      <c r="D241" s="1">
        <v>4</v>
      </c>
      <c r="E241" s="14" t="s">
        <v>811</v>
      </c>
      <c r="F241" s="14" t="s">
        <v>575</v>
      </c>
      <c r="G241" s="14" t="s">
        <v>576</v>
      </c>
      <c r="H241" s="14">
        <v>34</v>
      </c>
      <c r="I241" s="14"/>
      <c r="J241" s="14" t="s">
        <v>122</v>
      </c>
      <c r="K241" s="1"/>
      <c r="L241" s="1"/>
      <c r="M241" s="1"/>
      <c r="N241" s="1"/>
      <c r="O241" s="1"/>
      <c r="P241" s="1"/>
    </row>
    <row r="242" spans="1:16" ht="42" customHeight="1">
      <c r="A242" s="1"/>
      <c r="B242" s="1"/>
      <c r="C242" s="16">
        <v>3</v>
      </c>
      <c r="D242" s="16">
        <v>5</v>
      </c>
      <c r="E242" s="37" t="s">
        <v>812</v>
      </c>
      <c r="F242" s="37" t="s">
        <v>575</v>
      </c>
      <c r="G242" s="37" t="s">
        <v>576</v>
      </c>
      <c r="H242" s="37">
        <v>196</v>
      </c>
      <c r="I242" s="37"/>
      <c r="J242" s="37" t="s">
        <v>122</v>
      </c>
      <c r="K242" s="1"/>
      <c r="L242" s="1"/>
      <c r="M242" s="1"/>
      <c r="N242" s="1"/>
      <c r="O242" s="1"/>
      <c r="P242" s="1"/>
    </row>
    <row r="243" spans="1:16" ht="42" customHeight="1">
      <c r="A243" s="1"/>
      <c r="B243" s="1"/>
      <c r="C243" s="1">
        <v>3</v>
      </c>
      <c r="D243" s="1">
        <v>6</v>
      </c>
      <c r="E243" s="14" t="s">
        <v>813</v>
      </c>
      <c r="F243" s="14" t="s">
        <v>575</v>
      </c>
      <c r="G243" s="14" t="s">
        <v>576</v>
      </c>
      <c r="H243" s="14">
        <v>24</v>
      </c>
      <c r="I243" s="14"/>
      <c r="J243" s="14" t="s">
        <v>122</v>
      </c>
      <c r="K243" s="1"/>
      <c r="L243" s="1"/>
      <c r="M243" s="1"/>
      <c r="N243" s="1"/>
      <c r="O243" s="1"/>
      <c r="P243" s="1"/>
    </row>
    <row r="244" spans="1:16" ht="42" customHeight="1">
      <c r="A244" s="1"/>
      <c r="B244" s="1"/>
      <c r="C244" s="16">
        <v>3</v>
      </c>
      <c r="D244" s="16">
        <v>7</v>
      </c>
      <c r="E244" s="37" t="s">
        <v>814</v>
      </c>
      <c r="F244" s="37" t="s">
        <v>575</v>
      </c>
      <c r="G244" s="37" t="s">
        <v>576</v>
      </c>
      <c r="H244" s="37">
        <v>117</v>
      </c>
      <c r="I244" s="37"/>
      <c r="J244" s="37" t="s">
        <v>122</v>
      </c>
      <c r="K244" s="1"/>
      <c r="L244" s="1"/>
      <c r="M244" s="1"/>
      <c r="N244" s="1"/>
      <c r="O244" s="1"/>
      <c r="P244" s="1"/>
    </row>
    <row r="245" spans="1:16" ht="42" customHeight="1">
      <c r="A245" s="1"/>
      <c r="B245" s="1"/>
      <c r="C245" s="1">
        <v>3</v>
      </c>
      <c r="D245" s="1">
        <v>8</v>
      </c>
      <c r="E245" s="14" t="s">
        <v>815</v>
      </c>
      <c r="F245" s="14" t="s">
        <v>575</v>
      </c>
      <c r="G245" s="14" t="s">
        <v>576</v>
      </c>
      <c r="H245" s="14">
        <v>118</v>
      </c>
      <c r="I245" s="14"/>
      <c r="J245" s="14" t="s">
        <v>122</v>
      </c>
      <c r="K245" s="1"/>
      <c r="L245" s="1"/>
      <c r="M245" s="1"/>
      <c r="N245" s="1"/>
      <c r="O245" s="1"/>
      <c r="P245" s="1"/>
    </row>
    <row r="246" spans="1:16" ht="42" customHeight="1">
      <c r="A246" s="1"/>
      <c r="B246" s="1"/>
      <c r="C246" s="16">
        <v>3</v>
      </c>
      <c r="D246" s="16">
        <v>9</v>
      </c>
      <c r="E246" s="37" t="s">
        <v>616</v>
      </c>
      <c r="F246" s="37" t="s">
        <v>575</v>
      </c>
      <c r="G246" s="37" t="s">
        <v>576</v>
      </c>
      <c r="H246" s="37">
        <v>75</v>
      </c>
      <c r="I246" s="37"/>
      <c r="J246" s="37" t="s">
        <v>122</v>
      </c>
      <c r="K246" s="1"/>
      <c r="L246" s="1"/>
      <c r="M246" s="1"/>
      <c r="N246" s="1"/>
      <c r="O246" s="1"/>
      <c r="P246" s="1"/>
    </row>
    <row r="247" spans="1:16" ht="42" customHeight="1">
      <c r="A247" s="1"/>
      <c r="B247" s="1"/>
      <c r="C247" s="1">
        <v>3</v>
      </c>
      <c r="D247" s="1">
        <v>10</v>
      </c>
      <c r="E247" s="14" t="s">
        <v>816</v>
      </c>
      <c r="F247" s="14" t="s">
        <v>575</v>
      </c>
      <c r="G247" s="14" t="s">
        <v>576</v>
      </c>
      <c r="H247" s="14">
        <v>31</v>
      </c>
      <c r="I247" s="14"/>
      <c r="J247" s="14" t="s">
        <v>122</v>
      </c>
      <c r="K247" s="1"/>
      <c r="L247" s="1"/>
      <c r="M247" s="1"/>
      <c r="N247" s="1"/>
      <c r="O247" s="1"/>
      <c r="P247" s="1"/>
    </row>
    <row r="248" spans="1:16" ht="42" customHeight="1">
      <c r="A248" s="1"/>
      <c r="B248" s="1"/>
      <c r="C248" s="16">
        <v>3</v>
      </c>
      <c r="D248" s="16">
        <v>11</v>
      </c>
      <c r="E248" s="37" t="s">
        <v>616</v>
      </c>
      <c r="F248" s="37" t="s">
        <v>575</v>
      </c>
      <c r="G248" s="37" t="s">
        <v>576</v>
      </c>
      <c r="H248" s="37">
        <v>253</v>
      </c>
      <c r="I248" s="37" t="s">
        <v>581</v>
      </c>
      <c r="J248" s="37" t="s">
        <v>122</v>
      </c>
      <c r="K248" s="1"/>
      <c r="L248" s="1"/>
      <c r="M248" s="1"/>
      <c r="N248" s="1"/>
      <c r="O248" s="1"/>
      <c r="P248" s="1"/>
    </row>
    <row r="249" spans="1:16" ht="42" customHeight="1">
      <c r="A249" s="1"/>
      <c r="B249" s="1"/>
      <c r="C249" s="1">
        <v>3</v>
      </c>
      <c r="D249" s="1">
        <v>12</v>
      </c>
      <c r="E249" s="14" t="s">
        <v>817</v>
      </c>
      <c r="F249" s="14" t="s">
        <v>583</v>
      </c>
      <c r="G249" s="14" t="s">
        <v>584</v>
      </c>
      <c r="H249" s="14">
        <v>39</v>
      </c>
      <c r="I249" s="14"/>
      <c r="J249" s="14" t="s">
        <v>122</v>
      </c>
      <c r="K249" s="1"/>
      <c r="L249" s="1"/>
      <c r="M249" s="1"/>
      <c r="N249" s="1"/>
      <c r="O249" s="1"/>
      <c r="P249" s="1"/>
    </row>
    <row r="250" spans="1:16" ht="42" customHeight="1">
      <c r="A250" s="1"/>
      <c r="B250" s="1"/>
      <c r="C250" s="16">
        <v>3</v>
      </c>
      <c r="D250" s="16">
        <v>13</v>
      </c>
      <c r="E250" s="37" t="s">
        <v>818</v>
      </c>
      <c r="F250" s="37" t="s">
        <v>575</v>
      </c>
      <c r="G250" s="37" t="s">
        <v>579</v>
      </c>
      <c r="H250" s="37">
        <v>95</v>
      </c>
      <c r="I250" s="37" t="s">
        <v>709</v>
      </c>
      <c r="J250" s="37" t="s">
        <v>122</v>
      </c>
      <c r="K250" s="1"/>
      <c r="L250" s="1"/>
      <c r="M250" s="1"/>
      <c r="N250" s="1"/>
      <c r="O250" s="1"/>
      <c r="P250" s="1"/>
    </row>
    <row r="251" spans="1:16" ht="42" customHeight="1">
      <c r="A251" s="1"/>
      <c r="B251" s="1"/>
      <c r="C251" s="1">
        <v>3</v>
      </c>
      <c r="D251" s="1">
        <v>14</v>
      </c>
      <c r="E251" s="14" t="s">
        <v>819</v>
      </c>
      <c r="F251" s="14" t="s">
        <v>575</v>
      </c>
      <c r="G251" s="14" t="s">
        <v>576</v>
      </c>
      <c r="H251" s="14">
        <v>84</v>
      </c>
      <c r="I251" s="14"/>
      <c r="J251" s="14" t="s">
        <v>122</v>
      </c>
      <c r="K251" s="1"/>
      <c r="L251" s="1"/>
      <c r="M251" s="1"/>
      <c r="N251" s="1"/>
      <c r="O251" s="1"/>
      <c r="P251" s="1"/>
    </row>
    <row r="252" spans="1:16" ht="42" customHeight="1">
      <c r="A252" s="1"/>
      <c r="B252" s="1"/>
      <c r="C252" s="16">
        <v>3</v>
      </c>
      <c r="D252" s="16">
        <v>15</v>
      </c>
      <c r="E252" s="37" t="s">
        <v>820</v>
      </c>
      <c r="F252" s="37" t="s">
        <v>583</v>
      </c>
      <c r="G252" s="37" t="s">
        <v>576</v>
      </c>
      <c r="H252" s="37">
        <v>87</v>
      </c>
      <c r="I252" s="37" t="s">
        <v>675</v>
      </c>
      <c r="J252" s="37" t="s">
        <v>122</v>
      </c>
      <c r="K252" s="1"/>
      <c r="L252" s="1"/>
      <c r="M252" s="1"/>
      <c r="N252" s="1"/>
      <c r="O252" s="1"/>
      <c r="P252" s="1"/>
    </row>
    <row r="253" spans="1:16" ht="42" customHeight="1">
      <c r="A253" s="1"/>
      <c r="B253" s="1"/>
      <c r="C253" s="1">
        <v>3</v>
      </c>
      <c r="D253" s="1">
        <v>16</v>
      </c>
      <c r="E253" s="14" t="s">
        <v>821</v>
      </c>
      <c r="F253" s="14" t="s">
        <v>575</v>
      </c>
      <c r="G253" s="14" t="s">
        <v>576</v>
      </c>
      <c r="H253" s="14">
        <v>14</v>
      </c>
      <c r="I253" s="14"/>
      <c r="J253" s="14" t="s">
        <v>122</v>
      </c>
      <c r="K253" s="1"/>
      <c r="L253" s="1"/>
      <c r="M253" s="1"/>
      <c r="N253" s="1"/>
      <c r="O253" s="1"/>
      <c r="P253" s="1"/>
    </row>
    <row r="254" spans="1:16" ht="42" customHeight="1">
      <c r="A254" s="1"/>
      <c r="B254" s="1"/>
      <c r="C254" s="16">
        <v>3</v>
      </c>
      <c r="D254" s="16">
        <v>17</v>
      </c>
      <c r="E254" s="37" t="s">
        <v>726</v>
      </c>
      <c r="F254" s="37" t="s">
        <v>575</v>
      </c>
      <c r="G254" s="37" t="s">
        <v>579</v>
      </c>
      <c r="H254" s="37">
        <v>27</v>
      </c>
      <c r="I254" s="37"/>
      <c r="J254" s="37" t="s">
        <v>122</v>
      </c>
      <c r="K254" s="1"/>
      <c r="L254" s="1"/>
      <c r="M254" s="1"/>
      <c r="N254" s="1"/>
      <c r="O254" s="1"/>
      <c r="P254" s="1"/>
    </row>
    <row r="255" spans="1:16" ht="42" customHeight="1">
      <c r="A255" s="1"/>
      <c r="B255" s="1"/>
      <c r="C255" s="1">
        <v>3</v>
      </c>
      <c r="D255" s="1">
        <v>18</v>
      </c>
      <c r="E255" s="14" t="s">
        <v>822</v>
      </c>
      <c r="F255" s="14" t="s">
        <v>575</v>
      </c>
      <c r="G255" s="14" t="s">
        <v>579</v>
      </c>
      <c r="H255" s="14">
        <v>60</v>
      </c>
      <c r="I255" s="14" t="s">
        <v>632</v>
      </c>
      <c r="J255" s="14" t="s">
        <v>122</v>
      </c>
      <c r="K255" s="1"/>
      <c r="L255" s="1"/>
      <c r="M255" s="1"/>
      <c r="N255" s="1"/>
      <c r="O255" s="1"/>
      <c r="P255" s="1"/>
    </row>
    <row r="256" spans="1:16" ht="42" customHeight="1">
      <c r="A256" s="1"/>
      <c r="B256" s="1"/>
      <c r="C256" s="16">
        <v>3</v>
      </c>
      <c r="D256" s="16">
        <v>19</v>
      </c>
      <c r="E256" s="37" t="s">
        <v>823</v>
      </c>
      <c r="F256" s="37" t="s">
        <v>575</v>
      </c>
      <c r="G256" s="37" t="s">
        <v>579</v>
      </c>
      <c r="H256" s="37">
        <v>53</v>
      </c>
      <c r="I256" s="37"/>
      <c r="J256" s="37" t="s">
        <v>122</v>
      </c>
      <c r="K256" s="1"/>
      <c r="L256" s="1"/>
      <c r="M256" s="1"/>
      <c r="N256" s="1"/>
      <c r="O256" s="1"/>
      <c r="P256" s="1"/>
    </row>
    <row r="257" spans="1:16" ht="42" customHeight="1">
      <c r="A257" s="1"/>
      <c r="B257" s="1"/>
      <c r="C257" s="1">
        <v>3</v>
      </c>
      <c r="D257" s="1">
        <v>20</v>
      </c>
      <c r="E257" s="14" t="s">
        <v>824</v>
      </c>
      <c r="F257" s="14" t="s">
        <v>575</v>
      </c>
      <c r="G257" s="14" t="s">
        <v>579</v>
      </c>
      <c r="H257" s="14">
        <v>56</v>
      </c>
      <c r="I257" s="14"/>
      <c r="J257" s="14" t="s">
        <v>122</v>
      </c>
      <c r="K257" s="1"/>
      <c r="L257" s="1"/>
      <c r="M257" s="1"/>
      <c r="N257" s="1"/>
      <c r="O257" s="1"/>
      <c r="P257" s="1"/>
    </row>
    <row r="258" spans="1:16" ht="42" customHeight="1">
      <c r="A258" s="1"/>
      <c r="B258" s="1"/>
      <c r="C258" s="16">
        <v>3</v>
      </c>
      <c r="D258" s="16">
        <v>21</v>
      </c>
      <c r="E258" s="37" t="s">
        <v>825</v>
      </c>
      <c r="F258" s="37" t="s">
        <v>583</v>
      </c>
      <c r="G258" s="37" t="s">
        <v>579</v>
      </c>
      <c r="H258" s="37">
        <v>244</v>
      </c>
      <c r="I258" s="37" t="s">
        <v>826</v>
      </c>
      <c r="J258" s="37" t="s">
        <v>122</v>
      </c>
      <c r="K258" s="1"/>
      <c r="L258" s="1"/>
      <c r="M258" s="1"/>
      <c r="N258" s="1"/>
      <c r="O258" s="1"/>
      <c r="P258" s="1"/>
    </row>
    <row r="259" spans="1:16" ht="42" customHeight="1">
      <c r="A259" s="1"/>
      <c r="B259" s="1"/>
      <c r="C259" s="1">
        <v>3</v>
      </c>
      <c r="D259" s="1">
        <v>22</v>
      </c>
      <c r="E259" s="14" t="s">
        <v>827</v>
      </c>
      <c r="F259" s="14" t="s">
        <v>583</v>
      </c>
      <c r="G259" s="14" t="s">
        <v>579</v>
      </c>
      <c r="H259" s="14">
        <v>100</v>
      </c>
      <c r="I259" s="14" t="s">
        <v>594</v>
      </c>
      <c r="J259" s="14" t="s">
        <v>122</v>
      </c>
      <c r="K259" s="1"/>
      <c r="L259" s="1"/>
      <c r="M259" s="1"/>
      <c r="N259" s="1"/>
      <c r="O259" s="1"/>
      <c r="P259" s="1"/>
    </row>
    <row r="260" spans="1:16" ht="42" customHeight="1">
      <c r="A260" s="1"/>
      <c r="B260" s="1"/>
      <c r="C260" s="16">
        <v>3</v>
      </c>
      <c r="D260" s="16">
        <v>23</v>
      </c>
      <c r="E260" s="37" t="s">
        <v>616</v>
      </c>
      <c r="F260" s="37" t="s">
        <v>575</v>
      </c>
      <c r="G260" s="37" t="s">
        <v>576</v>
      </c>
      <c r="H260" s="37">
        <v>90</v>
      </c>
      <c r="I260" s="37"/>
      <c r="J260" s="37" t="s">
        <v>122</v>
      </c>
      <c r="K260" s="1"/>
      <c r="L260" s="1"/>
      <c r="M260" s="1"/>
      <c r="N260" s="1"/>
      <c r="O260" s="1"/>
      <c r="P260" s="1"/>
    </row>
    <row r="261" spans="1:16" ht="42" customHeight="1">
      <c r="A261" s="1"/>
      <c r="B261" s="1"/>
      <c r="C261" s="1">
        <v>3</v>
      </c>
      <c r="D261" s="1">
        <v>24</v>
      </c>
      <c r="E261" s="14" t="s">
        <v>828</v>
      </c>
      <c r="F261" s="14" t="s">
        <v>575</v>
      </c>
      <c r="G261" s="14" t="s">
        <v>584</v>
      </c>
      <c r="H261" s="14">
        <v>44</v>
      </c>
      <c r="I261" s="14"/>
      <c r="J261" s="14" t="s">
        <v>122</v>
      </c>
      <c r="K261" s="1"/>
      <c r="L261" s="1"/>
      <c r="M261" s="1"/>
      <c r="N261" s="1"/>
      <c r="O261" s="1"/>
      <c r="P261" s="1"/>
    </row>
    <row r="262" spans="1:16" ht="42" customHeight="1">
      <c r="A262" s="1"/>
      <c r="B262" s="1"/>
      <c r="C262" s="16">
        <v>3</v>
      </c>
      <c r="D262" s="16">
        <v>25</v>
      </c>
      <c r="E262" s="37" t="s">
        <v>829</v>
      </c>
      <c r="F262" s="37" t="s">
        <v>583</v>
      </c>
      <c r="G262" s="37" t="s">
        <v>576</v>
      </c>
      <c r="H262" s="37">
        <v>30</v>
      </c>
      <c r="I262" s="37" t="s">
        <v>621</v>
      </c>
      <c r="J262" s="37" t="s">
        <v>122</v>
      </c>
      <c r="K262" s="1"/>
      <c r="L262" s="1"/>
      <c r="M262" s="1"/>
      <c r="N262" s="1"/>
      <c r="O262" s="1"/>
      <c r="P262" s="1"/>
    </row>
    <row r="263" spans="1:16" ht="42" customHeight="1">
      <c r="A263" s="1"/>
      <c r="B263" s="1"/>
      <c r="C263" s="1">
        <v>3</v>
      </c>
      <c r="D263" s="1">
        <v>26</v>
      </c>
      <c r="E263" s="14" t="s">
        <v>782</v>
      </c>
      <c r="F263" s="14" t="s">
        <v>575</v>
      </c>
      <c r="G263" s="14" t="s">
        <v>579</v>
      </c>
      <c r="H263" s="14">
        <v>45</v>
      </c>
      <c r="I263" s="14"/>
      <c r="J263" s="14" t="s">
        <v>122</v>
      </c>
      <c r="K263" s="1"/>
      <c r="L263" s="1"/>
      <c r="M263" s="1"/>
      <c r="N263" s="1"/>
      <c r="O263" s="1"/>
      <c r="P263" s="1"/>
    </row>
    <row r="264" spans="1:16" ht="42" customHeight="1">
      <c r="A264" s="1"/>
      <c r="B264" s="1"/>
      <c r="C264" s="16">
        <v>3</v>
      </c>
      <c r="D264" s="16">
        <v>27</v>
      </c>
      <c r="E264" s="37" t="s">
        <v>830</v>
      </c>
      <c r="F264" s="37" t="s">
        <v>583</v>
      </c>
      <c r="G264" s="37" t="s">
        <v>584</v>
      </c>
      <c r="H264" s="37">
        <v>69</v>
      </c>
      <c r="I264" s="37" t="s">
        <v>709</v>
      </c>
      <c r="J264" s="37" t="s">
        <v>122</v>
      </c>
      <c r="K264" s="1"/>
      <c r="L264" s="1"/>
      <c r="M264" s="1"/>
      <c r="N264" s="1"/>
      <c r="O264" s="1"/>
      <c r="P264" s="1"/>
    </row>
    <row r="265" spans="1:16" ht="42" customHeight="1">
      <c r="A265" s="1"/>
      <c r="B265" s="1"/>
      <c r="C265" s="1">
        <v>3</v>
      </c>
      <c r="D265" s="1">
        <v>28</v>
      </c>
      <c r="E265" s="14" t="s">
        <v>831</v>
      </c>
      <c r="F265" s="14" t="s">
        <v>575</v>
      </c>
      <c r="G265" s="14" t="s">
        <v>576</v>
      </c>
      <c r="H265" s="14">
        <v>134</v>
      </c>
      <c r="I265" s="14"/>
      <c r="J265" s="14" t="s">
        <v>122</v>
      </c>
      <c r="K265" s="1"/>
      <c r="L265" s="1"/>
      <c r="M265" s="1"/>
      <c r="N265" s="1"/>
      <c r="O265" s="1"/>
      <c r="P265" s="1"/>
    </row>
    <row r="266" spans="1:16" ht="42" customHeight="1">
      <c r="A266" s="1"/>
      <c r="B266" s="1"/>
      <c r="C266" s="16">
        <v>3</v>
      </c>
      <c r="D266" s="16">
        <v>29</v>
      </c>
      <c r="E266" s="37" t="s">
        <v>832</v>
      </c>
      <c r="F266" s="37" t="s">
        <v>575</v>
      </c>
      <c r="G266" s="37" t="s">
        <v>576</v>
      </c>
      <c r="H266" s="37">
        <v>26</v>
      </c>
      <c r="I266" s="37"/>
      <c r="J266" s="37" t="s">
        <v>122</v>
      </c>
      <c r="K266" s="1"/>
      <c r="L266" s="1"/>
      <c r="M266" s="1"/>
      <c r="N266" s="1"/>
      <c r="O266" s="1"/>
      <c r="P266" s="1"/>
    </row>
    <row r="267" spans="1:16" ht="42" customHeight="1">
      <c r="A267" s="1"/>
      <c r="B267" s="1"/>
      <c r="C267" s="1">
        <v>3</v>
      </c>
      <c r="D267" s="1">
        <v>30</v>
      </c>
      <c r="E267" s="14" t="s">
        <v>833</v>
      </c>
      <c r="F267" s="14" t="s">
        <v>575</v>
      </c>
      <c r="G267" s="14" t="s">
        <v>576</v>
      </c>
      <c r="H267" s="14">
        <v>155</v>
      </c>
      <c r="I267" s="14" t="s">
        <v>834</v>
      </c>
      <c r="J267" s="14" t="s">
        <v>122</v>
      </c>
      <c r="K267" s="1"/>
      <c r="L267" s="1"/>
      <c r="M267" s="1"/>
      <c r="N267" s="1"/>
      <c r="O267" s="1"/>
      <c r="P267" s="1"/>
    </row>
    <row r="268" spans="1:16" ht="42" customHeight="1">
      <c r="A268" s="1"/>
      <c r="B268" s="1"/>
      <c r="C268" s="16">
        <v>3</v>
      </c>
      <c r="D268" s="16">
        <v>31</v>
      </c>
      <c r="E268" s="37" t="s">
        <v>835</v>
      </c>
      <c r="F268" s="37" t="s">
        <v>575</v>
      </c>
      <c r="G268" s="37" t="s">
        <v>576</v>
      </c>
      <c r="H268" s="37">
        <v>87</v>
      </c>
      <c r="I268" s="37"/>
      <c r="J268" s="37" t="s">
        <v>122</v>
      </c>
      <c r="K268" s="1"/>
      <c r="L268" s="1"/>
      <c r="M268" s="1"/>
      <c r="N268" s="1"/>
      <c r="O268" s="1"/>
      <c r="P268" s="1"/>
    </row>
    <row r="269" spans="1:16" ht="42" customHeight="1">
      <c r="A269" s="1"/>
      <c r="B269" s="1"/>
      <c r="C269" s="1">
        <v>3</v>
      </c>
      <c r="D269" s="1">
        <v>32</v>
      </c>
      <c r="E269" s="14" t="s">
        <v>836</v>
      </c>
      <c r="F269" s="14" t="s">
        <v>575</v>
      </c>
      <c r="G269" s="14" t="s">
        <v>579</v>
      </c>
      <c r="H269" s="14">
        <v>82</v>
      </c>
      <c r="I269" s="14" t="s">
        <v>632</v>
      </c>
      <c r="J269" s="14" t="s">
        <v>122</v>
      </c>
      <c r="K269" s="1"/>
      <c r="L269" s="1"/>
      <c r="M269" s="1"/>
      <c r="N269" s="1"/>
      <c r="O269" s="1"/>
      <c r="P269" s="1"/>
    </row>
    <row r="270" spans="1:16" ht="42" customHeight="1">
      <c r="A270" s="1"/>
      <c r="B270" s="1"/>
      <c r="C270" s="16">
        <v>3</v>
      </c>
      <c r="D270" s="16">
        <v>33</v>
      </c>
      <c r="E270" s="37" t="s">
        <v>837</v>
      </c>
      <c r="F270" s="37" t="s">
        <v>575</v>
      </c>
      <c r="G270" s="37" t="s">
        <v>604</v>
      </c>
      <c r="H270" s="37">
        <v>29</v>
      </c>
      <c r="I270" s="37"/>
      <c r="J270" s="37" t="s">
        <v>122</v>
      </c>
      <c r="K270" s="1"/>
      <c r="L270" s="1"/>
      <c r="M270" s="1"/>
      <c r="N270" s="1"/>
      <c r="O270" s="1"/>
      <c r="P270" s="1"/>
    </row>
    <row r="271" spans="1:16" ht="42" customHeight="1">
      <c r="A271" s="1"/>
      <c r="B271" s="1"/>
      <c r="C271" s="1">
        <v>3</v>
      </c>
      <c r="D271" s="1">
        <v>34</v>
      </c>
      <c r="E271" s="14" t="s">
        <v>838</v>
      </c>
      <c r="F271" s="14" t="s">
        <v>575</v>
      </c>
      <c r="G271" s="14" t="s">
        <v>584</v>
      </c>
      <c r="H271" s="14">
        <v>76</v>
      </c>
      <c r="I271" s="14"/>
      <c r="J271" s="14" t="s">
        <v>122</v>
      </c>
      <c r="K271" s="1"/>
      <c r="L271" s="1"/>
      <c r="M271" s="1"/>
      <c r="N271" s="1"/>
      <c r="O271" s="1"/>
      <c r="P271" s="1"/>
    </row>
    <row r="272" spans="1:16" ht="42" customHeight="1">
      <c r="A272" s="1"/>
      <c r="B272" s="1"/>
      <c r="C272" s="16">
        <v>3</v>
      </c>
      <c r="D272" s="16">
        <v>35</v>
      </c>
      <c r="E272" s="37" t="s">
        <v>839</v>
      </c>
      <c r="F272" s="37" t="s">
        <v>575</v>
      </c>
      <c r="G272" s="37" t="s">
        <v>584</v>
      </c>
      <c r="H272" s="37">
        <v>31</v>
      </c>
      <c r="I272" s="37"/>
      <c r="J272" s="37" t="s">
        <v>122</v>
      </c>
      <c r="K272" s="1"/>
      <c r="L272" s="1"/>
      <c r="M272" s="1"/>
      <c r="N272" s="1"/>
      <c r="O272" s="1"/>
      <c r="P272" s="1"/>
    </row>
    <row r="273" spans="1:16" ht="42" customHeight="1">
      <c r="A273" s="1"/>
      <c r="B273" s="1"/>
      <c r="C273" s="1">
        <v>3</v>
      </c>
      <c r="D273" s="1">
        <v>36</v>
      </c>
      <c r="E273" s="14" t="s">
        <v>840</v>
      </c>
      <c r="F273" s="14" t="s">
        <v>583</v>
      </c>
      <c r="G273" s="14" t="s">
        <v>584</v>
      </c>
      <c r="H273" s="14">
        <v>90</v>
      </c>
      <c r="I273" s="14" t="s">
        <v>594</v>
      </c>
      <c r="J273" s="14" t="s">
        <v>122</v>
      </c>
      <c r="K273" s="1"/>
      <c r="L273" s="1"/>
      <c r="M273" s="1"/>
      <c r="N273" s="1"/>
      <c r="O273" s="1"/>
      <c r="P273" s="1"/>
    </row>
    <row r="274" spans="1:16" ht="42" customHeight="1">
      <c r="A274" s="1"/>
      <c r="B274" s="1"/>
      <c r="C274" s="16">
        <v>3</v>
      </c>
      <c r="D274" s="16">
        <v>37</v>
      </c>
      <c r="E274" s="37" t="s">
        <v>841</v>
      </c>
      <c r="F274" s="37" t="s">
        <v>583</v>
      </c>
      <c r="G274" s="37" t="s">
        <v>584</v>
      </c>
      <c r="H274" s="37">
        <v>35</v>
      </c>
      <c r="I274" s="37"/>
      <c r="J274" s="37" t="s">
        <v>122</v>
      </c>
      <c r="K274" s="1"/>
      <c r="L274" s="1"/>
      <c r="M274" s="1"/>
      <c r="N274" s="1"/>
      <c r="O274" s="1"/>
      <c r="P274" s="1"/>
    </row>
    <row r="275" spans="1:16" ht="42" customHeight="1">
      <c r="A275" s="1"/>
      <c r="B275" s="1"/>
      <c r="C275" s="1">
        <v>3</v>
      </c>
      <c r="D275" s="1">
        <v>38</v>
      </c>
      <c r="E275" s="14" t="s">
        <v>842</v>
      </c>
      <c r="F275" s="14" t="s">
        <v>575</v>
      </c>
      <c r="G275" s="14" t="s">
        <v>584</v>
      </c>
      <c r="H275" s="14">
        <v>19</v>
      </c>
      <c r="I275" s="14"/>
      <c r="J275" s="14" t="s">
        <v>122</v>
      </c>
      <c r="K275" s="1"/>
      <c r="L275" s="1"/>
      <c r="M275" s="1"/>
      <c r="N275" s="1"/>
      <c r="O275" s="1"/>
      <c r="P275" s="1"/>
    </row>
    <row r="276" spans="1:16" ht="42" customHeight="1">
      <c r="A276" s="1"/>
      <c r="B276" s="1"/>
      <c r="C276" s="16">
        <v>3</v>
      </c>
      <c r="D276" s="16">
        <v>39</v>
      </c>
      <c r="E276" s="37" t="s">
        <v>843</v>
      </c>
      <c r="F276" s="37" t="s">
        <v>575</v>
      </c>
      <c r="G276" s="37" t="s">
        <v>584</v>
      </c>
      <c r="H276" s="37">
        <v>117</v>
      </c>
      <c r="I276" s="37" t="s">
        <v>632</v>
      </c>
      <c r="J276" s="37" t="s">
        <v>122</v>
      </c>
      <c r="K276" s="1"/>
      <c r="L276" s="1"/>
      <c r="M276" s="1"/>
      <c r="N276" s="1"/>
      <c r="O276" s="1"/>
      <c r="P276" s="1"/>
    </row>
    <row r="277" spans="1:16" ht="42" customHeight="1">
      <c r="A277" s="1"/>
      <c r="B277" s="1"/>
      <c r="C277" s="1">
        <v>3</v>
      </c>
      <c r="D277" s="1">
        <v>40</v>
      </c>
      <c r="E277" s="14" t="s">
        <v>844</v>
      </c>
      <c r="F277" s="14" t="s">
        <v>583</v>
      </c>
      <c r="G277" s="14" t="s">
        <v>584</v>
      </c>
      <c r="H277" s="14">
        <v>56</v>
      </c>
      <c r="I277" s="14" t="s">
        <v>621</v>
      </c>
      <c r="J277" s="14" t="s">
        <v>122</v>
      </c>
      <c r="K277" s="1"/>
      <c r="L277" s="1"/>
      <c r="M277" s="1"/>
      <c r="N277" s="1"/>
      <c r="O277" s="1"/>
      <c r="P277" s="1"/>
    </row>
    <row r="278" spans="1:16" ht="42" customHeight="1">
      <c r="A278" s="1"/>
      <c r="B278" s="1"/>
      <c r="C278" s="16">
        <v>3</v>
      </c>
      <c r="D278" s="16">
        <v>41</v>
      </c>
      <c r="E278" s="37" t="s">
        <v>734</v>
      </c>
      <c r="F278" s="37" t="s">
        <v>583</v>
      </c>
      <c r="G278" s="37" t="s">
        <v>576</v>
      </c>
      <c r="H278" s="37">
        <v>229</v>
      </c>
      <c r="I278" s="37" t="s">
        <v>826</v>
      </c>
      <c r="J278" s="37" t="s">
        <v>122</v>
      </c>
      <c r="K278" s="1"/>
      <c r="L278" s="1"/>
      <c r="M278" s="1"/>
      <c r="N278" s="1"/>
      <c r="O278" s="1"/>
      <c r="P278" s="1"/>
    </row>
    <row r="279" spans="1:16" ht="42" customHeight="1">
      <c r="A279" s="1"/>
      <c r="B279" s="1"/>
      <c r="C279" s="1">
        <v>3</v>
      </c>
      <c r="D279" s="1">
        <v>42</v>
      </c>
      <c r="E279" s="14" t="s">
        <v>845</v>
      </c>
      <c r="F279" s="14" t="s">
        <v>583</v>
      </c>
      <c r="G279" s="14" t="s">
        <v>584</v>
      </c>
      <c r="H279" s="14">
        <v>125</v>
      </c>
      <c r="I279" s="14" t="s">
        <v>594</v>
      </c>
      <c r="J279" s="14" t="s">
        <v>122</v>
      </c>
      <c r="K279" s="1"/>
      <c r="L279" s="1"/>
      <c r="M279" s="1"/>
      <c r="N279" s="1"/>
      <c r="O279" s="1"/>
      <c r="P279" s="1"/>
    </row>
    <row r="280" spans="1:16" ht="42" customHeight="1">
      <c r="A280" s="1"/>
      <c r="B280" s="1"/>
      <c r="C280" s="16">
        <v>3</v>
      </c>
      <c r="D280" s="16">
        <v>43</v>
      </c>
      <c r="E280" s="37" t="s">
        <v>846</v>
      </c>
      <c r="F280" s="37" t="s">
        <v>575</v>
      </c>
      <c r="G280" s="37" t="s">
        <v>576</v>
      </c>
      <c r="H280" s="37">
        <v>75</v>
      </c>
      <c r="I280" s="37"/>
      <c r="J280" s="37" t="s">
        <v>122</v>
      </c>
      <c r="K280" s="1"/>
      <c r="L280" s="1"/>
      <c r="M280" s="1"/>
      <c r="N280" s="1"/>
      <c r="O280" s="1"/>
      <c r="P280" s="1"/>
    </row>
    <row r="281" spans="1:16" ht="42" customHeight="1">
      <c r="A281" s="1"/>
      <c r="B281" s="1"/>
      <c r="C281" s="1">
        <v>3</v>
      </c>
      <c r="D281" s="1">
        <v>44</v>
      </c>
      <c r="E281" s="14" t="s">
        <v>847</v>
      </c>
      <c r="F281" s="14" t="s">
        <v>575</v>
      </c>
      <c r="G281" s="14" t="s">
        <v>584</v>
      </c>
      <c r="H281" s="14">
        <v>30</v>
      </c>
      <c r="I281" s="14"/>
      <c r="J281" s="14" t="s">
        <v>122</v>
      </c>
      <c r="K281" s="1"/>
      <c r="L281" s="1"/>
      <c r="M281" s="1"/>
      <c r="N281" s="1"/>
      <c r="O281" s="1"/>
      <c r="P281" s="1"/>
    </row>
    <row r="282" spans="1:16" ht="42" customHeight="1">
      <c r="A282" s="1"/>
      <c r="B282" s="1"/>
      <c r="C282" s="16">
        <v>3</v>
      </c>
      <c r="D282" s="16">
        <v>45</v>
      </c>
      <c r="E282" s="37" t="s">
        <v>848</v>
      </c>
      <c r="F282" s="37" t="s">
        <v>575</v>
      </c>
      <c r="G282" s="37" t="s">
        <v>584</v>
      </c>
      <c r="H282" s="37">
        <v>67</v>
      </c>
      <c r="I282" s="37"/>
      <c r="J282" s="37" t="s">
        <v>122</v>
      </c>
      <c r="K282" s="1"/>
      <c r="L282" s="1"/>
      <c r="M282" s="1"/>
      <c r="N282" s="1"/>
      <c r="O282" s="1"/>
      <c r="P282" s="1"/>
    </row>
    <row r="283" spans="1:16" ht="42" customHeight="1">
      <c r="A283" s="1"/>
      <c r="B283" s="1"/>
      <c r="C283" s="1">
        <v>3</v>
      </c>
      <c r="D283" s="1">
        <v>46</v>
      </c>
      <c r="E283" s="14" t="s">
        <v>847</v>
      </c>
      <c r="F283" s="14" t="s">
        <v>575</v>
      </c>
      <c r="G283" s="14" t="s">
        <v>584</v>
      </c>
      <c r="H283" s="14">
        <v>36</v>
      </c>
      <c r="I283" s="14" t="s">
        <v>594</v>
      </c>
      <c r="J283" s="14" t="s">
        <v>122</v>
      </c>
      <c r="K283" s="1"/>
      <c r="L283" s="1"/>
      <c r="M283" s="1"/>
      <c r="N283" s="1"/>
      <c r="O283" s="1"/>
      <c r="P283" s="1"/>
    </row>
    <row r="284" spans="1:16" ht="42" customHeight="1">
      <c r="A284" s="1"/>
      <c r="B284" s="1"/>
      <c r="C284" s="16">
        <v>3</v>
      </c>
      <c r="D284" s="16">
        <v>47</v>
      </c>
      <c r="E284" s="37" t="s">
        <v>846</v>
      </c>
      <c r="F284" s="37" t="s">
        <v>575</v>
      </c>
      <c r="G284" s="37" t="s">
        <v>576</v>
      </c>
      <c r="H284" s="37">
        <v>71</v>
      </c>
      <c r="I284" s="37"/>
      <c r="J284" s="37" t="s">
        <v>122</v>
      </c>
      <c r="K284" s="1"/>
      <c r="L284" s="1"/>
      <c r="M284" s="1"/>
      <c r="N284" s="1"/>
      <c r="O284" s="1"/>
      <c r="P284" s="1"/>
    </row>
    <row r="285" spans="1:16" ht="42" customHeight="1">
      <c r="A285" s="1"/>
      <c r="B285" s="1"/>
      <c r="C285" s="1">
        <v>3</v>
      </c>
      <c r="D285" s="1">
        <v>48</v>
      </c>
      <c r="E285" s="14" t="s">
        <v>849</v>
      </c>
      <c r="F285" s="14" t="s">
        <v>575</v>
      </c>
      <c r="G285" s="14" t="s">
        <v>584</v>
      </c>
      <c r="H285" s="14">
        <v>48</v>
      </c>
      <c r="I285" s="14"/>
      <c r="J285" s="14" t="s">
        <v>122</v>
      </c>
      <c r="K285" s="1"/>
      <c r="L285" s="1"/>
      <c r="M285" s="1"/>
      <c r="N285" s="1"/>
      <c r="O285" s="1"/>
      <c r="P285" s="1"/>
    </row>
    <row r="286" spans="1:16" ht="42" customHeight="1">
      <c r="A286" s="1"/>
      <c r="B286" s="1"/>
      <c r="C286" s="16">
        <v>3</v>
      </c>
      <c r="D286" s="16">
        <v>49</v>
      </c>
      <c r="E286" s="37" t="s">
        <v>850</v>
      </c>
      <c r="F286" s="37" t="s">
        <v>583</v>
      </c>
      <c r="G286" s="37" t="s">
        <v>576</v>
      </c>
      <c r="H286" s="37">
        <v>66</v>
      </c>
      <c r="I286" s="37" t="s">
        <v>826</v>
      </c>
      <c r="J286" s="37" t="s">
        <v>122</v>
      </c>
      <c r="K286" s="1"/>
      <c r="L286" s="1"/>
      <c r="M286" s="1"/>
      <c r="N286" s="1"/>
      <c r="O286" s="1"/>
      <c r="P286" s="1"/>
    </row>
    <row r="287" spans="1:16" ht="42" customHeight="1">
      <c r="A287" s="1"/>
      <c r="B287" s="1"/>
      <c r="C287" s="1">
        <v>3</v>
      </c>
      <c r="D287" s="1">
        <v>50</v>
      </c>
      <c r="E287" s="14" t="s">
        <v>833</v>
      </c>
      <c r="F287" s="14" t="s">
        <v>575</v>
      </c>
      <c r="G287" s="14" t="s">
        <v>576</v>
      </c>
      <c r="H287" s="14">
        <v>54</v>
      </c>
      <c r="I287" s="14"/>
      <c r="J287" s="14" t="s">
        <v>122</v>
      </c>
      <c r="K287" s="1"/>
      <c r="L287" s="1"/>
      <c r="M287" s="1"/>
      <c r="N287" s="1"/>
      <c r="O287" s="1"/>
      <c r="P287" s="1"/>
    </row>
    <row r="288" spans="1:16" ht="42" customHeight="1">
      <c r="A288" s="1"/>
      <c r="B288" s="1"/>
      <c r="C288" s="16">
        <v>3</v>
      </c>
      <c r="D288" s="16">
        <v>51</v>
      </c>
      <c r="E288" s="37" t="s">
        <v>851</v>
      </c>
      <c r="F288" s="37" t="s">
        <v>583</v>
      </c>
      <c r="G288" s="37" t="s">
        <v>576</v>
      </c>
      <c r="H288" s="37">
        <v>133</v>
      </c>
      <c r="I288" s="37" t="s">
        <v>621</v>
      </c>
      <c r="J288" s="37" t="s">
        <v>122</v>
      </c>
      <c r="K288" s="1"/>
      <c r="L288" s="1"/>
      <c r="M288" s="1"/>
      <c r="N288" s="1"/>
      <c r="O288" s="1"/>
      <c r="P288" s="1"/>
    </row>
    <row r="289" spans="1:16" ht="42" customHeight="1">
      <c r="A289" s="1"/>
      <c r="B289" s="1"/>
      <c r="C289" s="1">
        <v>3</v>
      </c>
      <c r="D289" s="1">
        <v>52</v>
      </c>
      <c r="E289" s="14" t="s">
        <v>574</v>
      </c>
      <c r="F289" s="14" t="s">
        <v>575</v>
      </c>
      <c r="G289" s="14" t="s">
        <v>576</v>
      </c>
      <c r="H289" s="14">
        <v>38</v>
      </c>
      <c r="I289" s="14" t="s">
        <v>621</v>
      </c>
      <c r="J289" s="14" t="s">
        <v>122</v>
      </c>
      <c r="K289" s="1"/>
      <c r="L289" s="1"/>
      <c r="M289" s="1"/>
      <c r="N289" s="1"/>
      <c r="O289" s="1"/>
      <c r="P289" s="1"/>
    </row>
    <row r="290" spans="1:16" ht="42" customHeight="1">
      <c r="A290" s="1"/>
      <c r="B290" s="1"/>
      <c r="C290" s="16">
        <v>3</v>
      </c>
      <c r="D290" s="16">
        <v>53</v>
      </c>
      <c r="E290" s="37" t="s">
        <v>848</v>
      </c>
      <c r="F290" s="37" t="s">
        <v>575</v>
      </c>
      <c r="G290" s="37" t="s">
        <v>584</v>
      </c>
      <c r="H290" s="37">
        <v>58</v>
      </c>
      <c r="I290" s="37" t="s">
        <v>632</v>
      </c>
      <c r="J290" s="37" t="s">
        <v>122</v>
      </c>
      <c r="K290" s="1"/>
      <c r="L290" s="1"/>
      <c r="M290" s="1"/>
      <c r="N290" s="1"/>
      <c r="O290" s="1"/>
      <c r="P290" s="1"/>
    </row>
    <row r="291" spans="1:16" ht="42" customHeight="1">
      <c r="A291" s="1"/>
      <c r="B291" s="1"/>
      <c r="C291" s="1">
        <v>3</v>
      </c>
      <c r="D291" s="1">
        <v>54</v>
      </c>
      <c r="E291" s="14" t="s">
        <v>852</v>
      </c>
      <c r="F291" s="14" t="s">
        <v>583</v>
      </c>
      <c r="G291" s="14" t="s">
        <v>584</v>
      </c>
      <c r="H291" s="14">
        <v>36</v>
      </c>
      <c r="I291" s="14"/>
      <c r="J291" s="14" t="s">
        <v>122</v>
      </c>
      <c r="K291" s="1"/>
      <c r="L291" s="1"/>
      <c r="M291" s="1"/>
      <c r="N291" s="1"/>
      <c r="O291" s="1"/>
      <c r="P291" s="1"/>
    </row>
    <row r="292" spans="1:16" ht="42" customHeight="1">
      <c r="A292" s="1"/>
      <c r="B292" s="1"/>
      <c r="C292" s="16">
        <v>3</v>
      </c>
      <c r="D292" s="16">
        <v>55</v>
      </c>
      <c r="E292" s="37" t="s">
        <v>848</v>
      </c>
      <c r="F292" s="37" t="s">
        <v>575</v>
      </c>
      <c r="G292" s="37" t="s">
        <v>584</v>
      </c>
      <c r="H292" s="37">
        <v>33</v>
      </c>
      <c r="I292" s="37"/>
      <c r="J292" s="37" t="s">
        <v>122</v>
      </c>
      <c r="K292" s="1"/>
      <c r="L292" s="1"/>
      <c r="M292" s="1"/>
      <c r="N292" s="1"/>
      <c r="O292" s="1"/>
      <c r="P292" s="1"/>
    </row>
    <row r="293" spans="1:16" ht="42" customHeight="1">
      <c r="A293" s="1"/>
      <c r="B293" s="1"/>
      <c r="C293" s="1">
        <v>3</v>
      </c>
      <c r="D293" s="1">
        <v>56</v>
      </c>
      <c r="E293" s="14" t="s">
        <v>853</v>
      </c>
      <c r="F293" s="14" t="s">
        <v>575</v>
      </c>
      <c r="G293" s="14" t="s">
        <v>584</v>
      </c>
      <c r="H293" s="14">
        <v>18</v>
      </c>
      <c r="I293" s="14"/>
      <c r="J293" s="14" t="s">
        <v>122</v>
      </c>
      <c r="K293" s="1"/>
      <c r="L293" s="1"/>
      <c r="M293" s="1"/>
      <c r="N293" s="1"/>
      <c r="O293" s="1"/>
      <c r="P293" s="1"/>
    </row>
    <row r="294" spans="1:16" ht="42" customHeight="1">
      <c r="A294" s="1"/>
      <c r="B294" s="1"/>
      <c r="C294" s="16">
        <v>3</v>
      </c>
      <c r="D294" s="16">
        <v>57</v>
      </c>
      <c r="E294" s="37" t="s">
        <v>852</v>
      </c>
      <c r="F294" s="37" t="s">
        <v>583</v>
      </c>
      <c r="G294" s="37" t="s">
        <v>584</v>
      </c>
      <c r="H294" s="37">
        <v>54</v>
      </c>
      <c r="I294" s="37" t="s">
        <v>621</v>
      </c>
      <c r="J294" s="37" t="s">
        <v>122</v>
      </c>
      <c r="K294" s="1"/>
      <c r="L294" s="1"/>
      <c r="M294" s="1"/>
      <c r="N294" s="1"/>
      <c r="O294" s="1"/>
      <c r="P294" s="1"/>
    </row>
    <row r="295" spans="1:16" ht="42" customHeight="1">
      <c r="A295" s="1"/>
      <c r="B295" s="1"/>
      <c r="C295" s="1">
        <v>3</v>
      </c>
      <c r="D295" s="1">
        <v>58</v>
      </c>
      <c r="E295" s="14" t="s">
        <v>848</v>
      </c>
      <c r="F295" s="14" t="s">
        <v>575</v>
      </c>
      <c r="G295" s="14" t="s">
        <v>584</v>
      </c>
      <c r="H295" s="14">
        <v>26</v>
      </c>
      <c r="I295" s="14"/>
      <c r="J295" s="14" t="s">
        <v>122</v>
      </c>
      <c r="K295" s="1"/>
      <c r="L295" s="1"/>
      <c r="M295" s="1"/>
      <c r="N295" s="1"/>
      <c r="O295" s="1"/>
      <c r="P295" s="1"/>
    </row>
    <row r="296" spans="1:16" ht="42" customHeight="1">
      <c r="A296" s="1"/>
      <c r="B296" s="1"/>
      <c r="C296" s="16">
        <v>3</v>
      </c>
      <c r="D296" s="16">
        <v>59</v>
      </c>
      <c r="E296" s="37" t="s">
        <v>852</v>
      </c>
      <c r="F296" s="37" t="s">
        <v>583</v>
      </c>
      <c r="G296" s="37" t="s">
        <v>584</v>
      </c>
      <c r="H296" s="37">
        <v>80</v>
      </c>
      <c r="I296" s="37" t="s">
        <v>594</v>
      </c>
      <c r="J296" s="37" t="s">
        <v>122</v>
      </c>
      <c r="K296" s="1"/>
      <c r="L296" s="1"/>
      <c r="M296" s="1"/>
      <c r="N296" s="1"/>
      <c r="O296" s="1"/>
      <c r="P296" s="1"/>
    </row>
    <row r="297" spans="1:16" ht="42" customHeight="1">
      <c r="A297" s="1"/>
      <c r="B297" s="1"/>
      <c r="C297" s="1">
        <v>3</v>
      </c>
      <c r="D297" s="1">
        <v>60</v>
      </c>
      <c r="E297" s="14" t="s">
        <v>853</v>
      </c>
      <c r="F297" s="14" t="s">
        <v>575</v>
      </c>
      <c r="G297" s="14" t="s">
        <v>584</v>
      </c>
      <c r="H297" s="14">
        <v>18</v>
      </c>
      <c r="I297" s="14"/>
      <c r="J297" s="14" t="s">
        <v>122</v>
      </c>
      <c r="K297" s="1"/>
      <c r="L297" s="1"/>
      <c r="M297" s="1"/>
      <c r="N297" s="1"/>
      <c r="O297" s="1"/>
      <c r="P297" s="1"/>
    </row>
    <row r="298" spans="1:16" ht="42" customHeight="1">
      <c r="A298" s="1"/>
      <c r="B298" s="1"/>
      <c r="C298" s="16">
        <v>3</v>
      </c>
      <c r="D298" s="16">
        <v>61</v>
      </c>
      <c r="E298" s="37" t="s">
        <v>848</v>
      </c>
      <c r="F298" s="37" t="s">
        <v>575</v>
      </c>
      <c r="G298" s="37" t="s">
        <v>584</v>
      </c>
      <c r="H298" s="37">
        <v>23</v>
      </c>
      <c r="I298" s="37"/>
      <c r="J298" s="37" t="s">
        <v>122</v>
      </c>
      <c r="K298" s="1"/>
      <c r="L298" s="1"/>
      <c r="M298" s="1"/>
      <c r="N298" s="1"/>
      <c r="O298" s="1"/>
      <c r="P298" s="1"/>
    </row>
    <row r="299" spans="1:16" ht="42" customHeight="1">
      <c r="A299" s="1"/>
      <c r="B299" s="1"/>
      <c r="C299" s="1">
        <v>3</v>
      </c>
      <c r="D299" s="1">
        <v>62</v>
      </c>
      <c r="E299" s="14" t="s">
        <v>852</v>
      </c>
      <c r="F299" s="14" t="s">
        <v>583</v>
      </c>
      <c r="G299" s="14" t="s">
        <v>584</v>
      </c>
      <c r="H299" s="14">
        <v>100</v>
      </c>
      <c r="I299" s="14" t="s">
        <v>594</v>
      </c>
      <c r="J299" s="14" t="s">
        <v>122</v>
      </c>
      <c r="K299" s="1"/>
      <c r="L299" s="1"/>
      <c r="M299" s="1"/>
      <c r="N299" s="1"/>
      <c r="O299" s="1"/>
      <c r="P299" s="1"/>
    </row>
    <row r="300" spans="1:16" ht="42" customHeight="1">
      <c r="A300" s="1"/>
      <c r="B300" s="1"/>
      <c r="C300" s="16">
        <v>3</v>
      </c>
      <c r="D300" s="16">
        <v>63</v>
      </c>
      <c r="E300" s="37" t="s">
        <v>848</v>
      </c>
      <c r="F300" s="37" t="s">
        <v>575</v>
      </c>
      <c r="G300" s="37" t="s">
        <v>584</v>
      </c>
      <c r="H300" s="37">
        <v>42</v>
      </c>
      <c r="I300" s="37" t="s">
        <v>632</v>
      </c>
      <c r="J300" s="37" t="s">
        <v>122</v>
      </c>
      <c r="K300" s="1"/>
      <c r="L300" s="1"/>
      <c r="M300" s="1"/>
      <c r="N300" s="1"/>
      <c r="O300" s="1"/>
      <c r="P300" s="1"/>
    </row>
    <row r="301" spans="1:16" ht="42" customHeight="1">
      <c r="A301" s="1"/>
      <c r="B301" s="1"/>
      <c r="C301" s="1">
        <v>3</v>
      </c>
      <c r="D301" s="1">
        <v>64</v>
      </c>
      <c r="E301" s="14" t="s">
        <v>853</v>
      </c>
      <c r="F301" s="14" t="s">
        <v>575</v>
      </c>
      <c r="G301" s="14" t="s">
        <v>584</v>
      </c>
      <c r="H301" s="14">
        <v>27</v>
      </c>
      <c r="I301" s="14"/>
      <c r="J301" s="14" t="s">
        <v>122</v>
      </c>
      <c r="K301" s="1"/>
      <c r="L301" s="1"/>
      <c r="M301" s="1"/>
      <c r="N301" s="1"/>
      <c r="O301" s="1"/>
      <c r="P301" s="1"/>
    </row>
    <row r="302" spans="1:16" ht="42" customHeight="1">
      <c r="A302" s="1"/>
      <c r="B302" s="1"/>
      <c r="C302" s="16">
        <v>3</v>
      </c>
      <c r="D302" s="16">
        <v>65</v>
      </c>
      <c r="E302" s="37" t="s">
        <v>852</v>
      </c>
      <c r="F302" s="37" t="s">
        <v>583</v>
      </c>
      <c r="G302" s="37" t="s">
        <v>584</v>
      </c>
      <c r="H302" s="37">
        <v>50</v>
      </c>
      <c r="I302" s="37" t="s">
        <v>854</v>
      </c>
      <c r="J302" s="37" t="s">
        <v>122</v>
      </c>
      <c r="K302" s="1"/>
      <c r="L302" s="1"/>
      <c r="M302" s="1"/>
      <c r="N302" s="1"/>
      <c r="O302" s="1"/>
      <c r="P302" s="1"/>
    </row>
    <row r="303" spans="1:16" ht="42" customHeight="1">
      <c r="A303" s="1"/>
      <c r="B303" s="1"/>
      <c r="C303" s="1">
        <v>3</v>
      </c>
      <c r="D303" s="1">
        <v>66</v>
      </c>
      <c r="E303" s="14" t="s">
        <v>855</v>
      </c>
      <c r="F303" s="14" t="s">
        <v>575</v>
      </c>
      <c r="G303" s="14" t="s">
        <v>584</v>
      </c>
      <c r="H303" s="14">
        <v>42</v>
      </c>
      <c r="I303" s="14"/>
      <c r="J303" s="14" t="s">
        <v>122</v>
      </c>
      <c r="K303" s="1"/>
      <c r="L303" s="1"/>
      <c r="M303" s="1"/>
      <c r="N303" s="1"/>
      <c r="O303" s="1"/>
      <c r="P303" s="1"/>
    </row>
    <row r="304" spans="1:16" ht="42" customHeight="1">
      <c r="A304" s="1"/>
      <c r="B304" s="1"/>
      <c r="C304" s="16">
        <v>3</v>
      </c>
      <c r="D304" s="16">
        <v>67</v>
      </c>
      <c r="E304" s="37" t="s">
        <v>856</v>
      </c>
      <c r="F304" s="37" t="s">
        <v>575</v>
      </c>
      <c r="G304" s="37" t="s">
        <v>584</v>
      </c>
      <c r="H304" s="37">
        <v>103</v>
      </c>
      <c r="I304" s="37"/>
      <c r="J304" s="37" t="s">
        <v>122</v>
      </c>
      <c r="K304" s="1"/>
      <c r="L304" s="1"/>
      <c r="M304" s="1"/>
      <c r="N304" s="1"/>
      <c r="O304" s="1"/>
      <c r="P304" s="1"/>
    </row>
    <row r="305" spans="1:16" ht="42" customHeight="1">
      <c r="A305" s="1"/>
      <c r="B305" s="1"/>
      <c r="C305" s="1">
        <v>3</v>
      </c>
      <c r="D305" s="1">
        <v>68</v>
      </c>
      <c r="E305" s="14" t="s">
        <v>857</v>
      </c>
      <c r="F305" s="14" t="s">
        <v>575</v>
      </c>
      <c r="G305" s="14" t="s">
        <v>584</v>
      </c>
      <c r="H305" s="14">
        <v>64</v>
      </c>
      <c r="I305" s="14"/>
      <c r="J305" s="14" t="s">
        <v>122</v>
      </c>
      <c r="K305" s="1"/>
      <c r="L305" s="1"/>
      <c r="M305" s="1"/>
      <c r="N305" s="1"/>
      <c r="O305" s="1"/>
      <c r="P305" s="1"/>
    </row>
    <row r="306" spans="1:16" ht="42" customHeight="1">
      <c r="A306" s="1"/>
      <c r="B306" s="1"/>
      <c r="C306" s="16">
        <v>3</v>
      </c>
      <c r="D306" s="16">
        <v>69</v>
      </c>
      <c r="E306" s="37" t="s">
        <v>835</v>
      </c>
      <c r="F306" s="37" t="s">
        <v>575</v>
      </c>
      <c r="G306" s="37" t="s">
        <v>576</v>
      </c>
      <c r="H306" s="37">
        <v>55</v>
      </c>
      <c r="I306" s="37"/>
      <c r="J306" s="37" t="s">
        <v>122</v>
      </c>
      <c r="K306" s="1"/>
      <c r="L306" s="1"/>
      <c r="M306" s="1"/>
      <c r="N306" s="1"/>
      <c r="O306" s="1"/>
      <c r="P306" s="1"/>
    </row>
    <row r="307" spans="1:16" ht="42" customHeight="1">
      <c r="A307" s="1"/>
      <c r="B307" s="1"/>
      <c r="C307" s="1">
        <v>3</v>
      </c>
      <c r="D307" s="1">
        <v>70</v>
      </c>
      <c r="E307" s="14" t="s">
        <v>858</v>
      </c>
      <c r="F307" s="14" t="s">
        <v>583</v>
      </c>
      <c r="G307" s="14" t="s">
        <v>576</v>
      </c>
      <c r="H307" s="14">
        <v>31</v>
      </c>
      <c r="I307" s="14" t="s">
        <v>621</v>
      </c>
      <c r="J307" s="14" t="s">
        <v>122</v>
      </c>
      <c r="K307" s="1"/>
      <c r="L307" s="1"/>
      <c r="M307" s="1"/>
      <c r="N307" s="1"/>
      <c r="O307" s="1"/>
      <c r="P307" s="1"/>
    </row>
    <row r="308" spans="1:16" ht="42" customHeight="1">
      <c r="A308" s="1"/>
      <c r="B308" s="1"/>
      <c r="C308" s="16">
        <v>3</v>
      </c>
      <c r="D308" s="16">
        <v>71</v>
      </c>
      <c r="E308" s="37" t="s">
        <v>859</v>
      </c>
      <c r="F308" s="37" t="s">
        <v>583</v>
      </c>
      <c r="G308" s="37" t="s">
        <v>576</v>
      </c>
      <c r="H308" s="37">
        <v>138</v>
      </c>
      <c r="I308" s="37" t="s">
        <v>709</v>
      </c>
      <c r="J308" s="37" t="s">
        <v>122</v>
      </c>
      <c r="K308" s="1"/>
      <c r="L308" s="1"/>
      <c r="M308" s="1"/>
      <c r="N308" s="1"/>
      <c r="O308" s="1"/>
      <c r="P308" s="1"/>
    </row>
    <row r="309" spans="1:16" ht="42" customHeight="1">
      <c r="A309" s="1"/>
      <c r="B309" s="1"/>
      <c r="C309" s="1">
        <v>3</v>
      </c>
      <c r="D309" s="1">
        <v>72</v>
      </c>
      <c r="E309" s="14" t="s">
        <v>860</v>
      </c>
      <c r="F309" s="14" t="s">
        <v>583</v>
      </c>
      <c r="G309" s="14" t="s">
        <v>576</v>
      </c>
      <c r="H309" s="14">
        <v>108</v>
      </c>
      <c r="I309" s="14" t="s">
        <v>594</v>
      </c>
      <c r="J309" s="14" t="s">
        <v>122</v>
      </c>
      <c r="K309" s="1"/>
      <c r="L309" s="1"/>
      <c r="M309" s="1"/>
      <c r="N309" s="1"/>
      <c r="O309" s="1"/>
      <c r="P309" s="1"/>
    </row>
    <row r="310" spans="1:16" ht="42" customHeight="1">
      <c r="A310" s="1"/>
      <c r="B310" s="1"/>
      <c r="C310" s="16">
        <v>3</v>
      </c>
      <c r="D310" s="16">
        <v>73</v>
      </c>
      <c r="E310" s="37" t="s">
        <v>861</v>
      </c>
      <c r="F310" s="37" t="s">
        <v>575</v>
      </c>
      <c r="G310" s="37" t="s">
        <v>584</v>
      </c>
      <c r="H310" s="37">
        <v>100</v>
      </c>
      <c r="I310" s="37"/>
      <c r="J310" s="37" t="s">
        <v>122</v>
      </c>
      <c r="K310" s="1"/>
      <c r="L310" s="1"/>
      <c r="M310" s="1"/>
      <c r="N310" s="1"/>
      <c r="O310" s="1"/>
      <c r="P310" s="1"/>
    </row>
    <row r="311" spans="1:16" ht="42" customHeight="1">
      <c r="A311" s="1"/>
      <c r="B311" s="1"/>
      <c r="C311" s="1">
        <v>3</v>
      </c>
      <c r="D311" s="1">
        <v>74</v>
      </c>
      <c r="E311" s="14" t="s">
        <v>862</v>
      </c>
      <c r="F311" s="14" t="s">
        <v>575</v>
      </c>
      <c r="G311" s="14" t="s">
        <v>584</v>
      </c>
      <c r="H311" s="14">
        <v>49</v>
      </c>
      <c r="I311" s="14"/>
      <c r="J311" s="14" t="s">
        <v>122</v>
      </c>
      <c r="K311" s="1"/>
      <c r="L311" s="1"/>
      <c r="M311" s="1"/>
      <c r="N311" s="1"/>
      <c r="O311" s="1"/>
      <c r="P311" s="1"/>
    </row>
    <row r="312" spans="1:16" ht="42" customHeight="1">
      <c r="A312" s="1"/>
      <c r="B312" s="1"/>
      <c r="C312" s="16">
        <v>3</v>
      </c>
      <c r="D312" s="16">
        <v>75</v>
      </c>
      <c r="E312" s="37" t="s">
        <v>863</v>
      </c>
      <c r="F312" s="37" t="s">
        <v>583</v>
      </c>
      <c r="G312" s="37" t="s">
        <v>576</v>
      </c>
      <c r="H312" s="37">
        <v>59</v>
      </c>
      <c r="I312" s="37"/>
      <c r="J312" s="37" t="s">
        <v>122</v>
      </c>
      <c r="K312" s="1"/>
      <c r="L312" s="1"/>
      <c r="M312" s="1"/>
      <c r="N312" s="1"/>
      <c r="O312" s="1"/>
      <c r="P312" s="1"/>
    </row>
    <row r="313" spans="1:16" ht="42" customHeight="1">
      <c r="A313" s="1"/>
      <c r="B313" s="1"/>
      <c r="C313" s="1">
        <v>3</v>
      </c>
      <c r="D313" s="1">
        <v>76</v>
      </c>
      <c r="E313" s="14" t="s">
        <v>864</v>
      </c>
      <c r="F313" s="14" t="s">
        <v>583</v>
      </c>
      <c r="G313" s="14" t="s">
        <v>584</v>
      </c>
      <c r="H313" s="14">
        <v>83</v>
      </c>
      <c r="I313" s="14" t="s">
        <v>594</v>
      </c>
      <c r="J313" s="14" t="s">
        <v>122</v>
      </c>
      <c r="K313" s="1"/>
      <c r="L313" s="1"/>
      <c r="M313" s="1"/>
      <c r="N313" s="1"/>
      <c r="O313" s="1"/>
      <c r="P313" s="1"/>
    </row>
    <row r="314" spans="1:16" ht="42" customHeight="1">
      <c r="A314" s="1"/>
      <c r="B314" s="1"/>
      <c r="C314" s="16">
        <v>3</v>
      </c>
      <c r="D314" s="16">
        <v>77</v>
      </c>
      <c r="E314" s="37" t="s">
        <v>865</v>
      </c>
      <c r="F314" s="37" t="s">
        <v>583</v>
      </c>
      <c r="G314" s="37" t="s">
        <v>576</v>
      </c>
      <c r="H314" s="37">
        <v>57</v>
      </c>
      <c r="I314" s="37" t="s">
        <v>594</v>
      </c>
      <c r="J314" s="37" t="s">
        <v>122</v>
      </c>
      <c r="K314" s="1"/>
      <c r="L314" s="1"/>
      <c r="M314" s="1"/>
      <c r="N314" s="1"/>
      <c r="O314" s="1"/>
      <c r="P314" s="1"/>
    </row>
    <row r="315" spans="1:16" ht="42" customHeight="1">
      <c r="A315" s="1"/>
      <c r="B315" s="1"/>
      <c r="C315" s="1">
        <v>3</v>
      </c>
      <c r="D315" s="1">
        <v>78</v>
      </c>
      <c r="E315" s="14" t="s">
        <v>866</v>
      </c>
      <c r="F315" s="14" t="s">
        <v>575</v>
      </c>
      <c r="G315" s="14" t="s">
        <v>576</v>
      </c>
      <c r="H315" s="14">
        <v>159</v>
      </c>
      <c r="I315" s="14" t="s">
        <v>586</v>
      </c>
      <c r="J315" s="14" t="s">
        <v>122</v>
      </c>
      <c r="K315" s="1"/>
      <c r="L315" s="1"/>
      <c r="M315" s="1"/>
      <c r="N315" s="1"/>
      <c r="O315" s="1"/>
      <c r="P315" s="1"/>
    </row>
    <row r="316" spans="1:16" ht="42" customHeight="1">
      <c r="A316" s="1"/>
      <c r="B316" s="1"/>
      <c r="C316" s="16">
        <v>3</v>
      </c>
      <c r="D316" s="16">
        <v>79</v>
      </c>
      <c r="E316" s="37" t="s">
        <v>867</v>
      </c>
      <c r="F316" s="37" t="s">
        <v>583</v>
      </c>
      <c r="G316" s="37" t="s">
        <v>576</v>
      </c>
      <c r="H316" s="37">
        <v>262</v>
      </c>
      <c r="I316" s="37" t="s">
        <v>586</v>
      </c>
      <c r="J316" s="37" t="s">
        <v>122</v>
      </c>
      <c r="K316" s="1"/>
      <c r="L316" s="1"/>
      <c r="M316" s="1"/>
      <c r="N316" s="1"/>
      <c r="O316" s="1"/>
      <c r="P316" s="1"/>
    </row>
    <row r="317" spans="1:16" ht="42" customHeight="1">
      <c r="A317" s="1"/>
      <c r="B317" s="1"/>
      <c r="C317" s="1">
        <v>3</v>
      </c>
      <c r="D317" s="1">
        <v>80</v>
      </c>
      <c r="E317" s="14" t="s">
        <v>578</v>
      </c>
      <c r="F317" s="14" t="s">
        <v>575</v>
      </c>
      <c r="G317" s="14" t="s">
        <v>579</v>
      </c>
      <c r="H317" s="14">
        <v>195</v>
      </c>
      <c r="I317" s="14"/>
      <c r="J317" s="14" t="s">
        <v>122</v>
      </c>
      <c r="K317" s="1"/>
      <c r="L317" s="1"/>
      <c r="M317" s="1"/>
      <c r="N317" s="1"/>
      <c r="O317" s="1"/>
      <c r="P317" s="1"/>
    </row>
    <row r="318" spans="1:16" ht="42" customHeight="1">
      <c r="A318" s="1"/>
      <c r="B318" s="1"/>
      <c r="C318" s="16">
        <v>3</v>
      </c>
      <c r="D318" s="16">
        <v>81</v>
      </c>
      <c r="E318" s="37" t="s">
        <v>868</v>
      </c>
      <c r="F318" s="37" t="s">
        <v>575</v>
      </c>
      <c r="G318" s="37" t="s">
        <v>576</v>
      </c>
      <c r="H318" s="37">
        <v>73</v>
      </c>
      <c r="I318" s="37" t="s">
        <v>632</v>
      </c>
      <c r="J318" s="37" t="s">
        <v>122</v>
      </c>
      <c r="K318" s="1"/>
      <c r="L318" s="1"/>
      <c r="M318" s="1"/>
      <c r="N318" s="1"/>
      <c r="O318" s="1"/>
      <c r="P318" s="1"/>
    </row>
    <row r="319" spans="1:16" ht="42" customHeight="1">
      <c r="A319" s="1"/>
      <c r="B319" s="1"/>
      <c r="C319" s="1">
        <v>3</v>
      </c>
      <c r="D319" s="1">
        <v>82</v>
      </c>
      <c r="E319" s="14" t="s">
        <v>869</v>
      </c>
      <c r="F319" s="14" t="s">
        <v>575</v>
      </c>
      <c r="G319" s="14" t="s">
        <v>576</v>
      </c>
      <c r="H319" s="14">
        <v>83</v>
      </c>
      <c r="I319" s="14"/>
      <c r="J319" s="14" t="s">
        <v>122</v>
      </c>
      <c r="K319" s="1"/>
      <c r="L319" s="1"/>
      <c r="M319" s="1"/>
      <c r="N319" s="1"/>
      <c r="O319" s="1"/>
      <c r="P319" s="1"/>
    </row>
    <row r="320" spans="1:16" ht="42" customHeight="1">
      <c r="A320" s="1"/>
      <c r="B320" s="1"/>
      <c r="C320" s="16">
        <v>3</v>
      </c>
      <c r="D320" s="16">
        <v>83</v>
      </c>
      <c r="E320" s="37" t="s">
        <v>870</v>
      </c>
      <c r="F320" s="37" t="s">
        <v>583</v>
      </c>
      <c r="G320" s="37" t="s">
        <v>576</v>
      </c>
      <c r="H320" s="37">
        <v>42</v>
      </c>
      <c r="I320" s="37"/>
      <c r="J320" s="37" t="s">
        <v>122</v>
      </c>
      <c r="K320" s="1"/>
      <c r="L320" s="1"/>
      <c r="M320" s="1"/>
      <c r="N320" s="1"/>
      <c r="O320" s="1"/>
      <c r="P320" s="1"/>
    </row>
    <row r="321" spans="1:16" ht="42" customHeight="1">
      <c r="A321" s="1"/>
      <c r="B321" s="1"/>
      <c r="C321" s="1">
        <v>3</v>
      </c>
      <c r="D321" s="1">
        <v>84</v>
      </c>
      <c r="E321" s="14" t="s">
        <v>871</v>
      </c>
      <c r="F321" s="14" t="s">
        <v>575</v>
      </c>
      <c r="G321" s="14" t="s">
        <v>584</v>
      </c>
      <c r="H321" s="14">
        <v>62</v>
      </c>
      <c r="I321" s="14"/>
      <c r="J321" s="14" t="s">
        <v>122</v>
      </c>
      <c r="K321" s="1"/>
      <c r="L321" s="1"/>
      <c r="M321" s="1"/>
      <c r="N321" s="1"/>
      <c r="O321" s="1"/>
      <c r="P321" s="1"/>
    </row>
    <row r="322" spans="1:16" ht="42" customHeight="1">
      <c r="A322" s="1"/>
      <c r="B322" s="1"/>
      <c r="C322" s="16">
        <v>3</v>
      </c>
      <c r="D322" s="16">
        <v>85</v>
      </c>
      <c r="E322" s="37" t="s">
        <v>872</v>
      </c>
      <c r="F322" s="37" t="s">
        <v>583</v>
      </c>
      <c r="G322" s="37" t="s">
        <v>576</v>
      </c>
      <c r="H322" s="37">
        <v>150</v>
      </c>
      <c r="I322" s="37" t="s">
        <v>709</v>
      </c>
      <c r="J322" s="37" t="s">
        <v>122</v>
      </c>
      <c r="K322" s="1"/>
      <c r="L322" s="1"/>
      <c r="M322" s="1"/>
      <c r="N322" s="1"/>
      <c r="O322" s="1"/>
      <c r="P322" s="1"/>
    </row>
    <row r="323" spans="1:16" ht="42" customHeight="1">
      <c r="A323" s="1"/>
      <c r="B323" s="1"/>
      <c r="C323" s="1">
        <v>3</v>
      </c>
      <c r="D323" s="1">
        <v>86</v>
      </c>
      <c r="E323" s="14" t="s">
        <v>873</v>
      </c>
      <c r="F323" s="14" t="s">
        <v>583</v>
      </c>
      <c r="G323" s="14" t="s">
        <v>584</v>
      </c>
      <c r="H323" s="14">
        <v>44</v>
      </c>
      <c r="I323" s="14"/>
      <c r="J323" s="14" t="s">
        <v>122</v>
      </c>
      <c r="K323" s="1"/>
      <c r="L323" s="1"/>
      <c r="M323" s="1"/>
      <c r="N323" s="1"/>
      <c r="O323" s="1"/>
      <c r="P323" s="1"/>
    </row>
    <row r="324" spans="1:16" ht="42" customHeight="1">
      <c r="A324" s="1"/>
      <c r="B324" s="1"/>
      <c r="C324" s="16">
        <v>3</v>
      </c>
      <c r="D324" s="16">
        <v>87</v>
      </c>
      <c r="E324" s="37" t="s">
        <v>874</v>
      </c>
      <c r="F324" s="37" t="s">
        <v>583</v>
      </c>
      <c r="G324" s="37" t="s">
        <v>584</v>
      </c>
      <c r="H324" s="37">
        <v>26</v>
      </c>
      <c r="I324" s="37" t="s">
        <v>594</v>
      </c>
      <c r="J324" s="37" t="s">
        <v>122</v>
      </c>
      <c r="K324" s="1"/>
      <c r="L324" s="1"/>
      <c r="M324" s="1"/>
      <c r="N324" s="1"/>
      <c r="O324" s="1"/>
      <c r="P324" s="1"/>
    </row>
    <row r="325" spans="1:16" ht="42" customHeight="1">
      <c r="A325" s="1"/>
      <c r="B325" s="1"/>
      <c r="C325" s="1">
        <v>3</v>
      </c>
      <c r="D325" s="1">
        <v>88</v>
      </c>
      <c r="E325" s="14" t="s">
        <v>875</v>
      </c>
      <c r="F325" s="14" t="s">
        <v>583</v>
      </c>
      <c r="G325" s="14" t="s">
        <v>576</v>
      </c>
      <c r="H325" s="14">
        <v>113</v>
      </c>
      <c r="I325" s="14" t="s">
        <v>594</v>
      </c>
      <c r="J325" s="14" t="s">
        <v>122</v>
      </c>
      <c r="K325" s="1"/>
      <c r="L325" s="1"/>
      <c r="M325" s="1"/>
      <c r="N325" s="1"/>
      <c r="O325" s="1"/>
      <c r="P325" s="1"/>
    </row>
    <row r="326" spans="1:16" ht="42" customHeight="1">
      <c r="A326" s="1"/>
      <c r="B326" s="1"/>
      <c r="C326" s="16">
        <v>3</v>
      </c>
      <c r="D326" s="16">
        <v>89</v>
      </c>
      <c r="E326" s="37" t="s">
        <v>871</v>
      </c>
      <c r="F326" s="37" t="s">
        <v>575</v>
      </c>
      <c r="G326" s="37" t="s">
        <v>584</v>
      </c>
      <c r="H326" s="37">
        <v>53</v>
      </c>
      <c r="I326" s="37"/>
      <c r="J326" s="37" t="s">
        <v>122</v>
      </c>
      <c r="K326" s="1"/>
      <c r="L326" s="1"/>
      <c r="M326" s="1"/>
      <c r="N326" s="1"/>
      <c r="O326" s="1"/>
      <c r="P326" s="1"/>
    </row>
    <row r="327" spans="1:16" ht="42" customHeight="1">
      <c r="A327" s="1"/>
      <c r="B327" s="1"/>
      <c r="C327" s="1">
        <v>3</v>
      </c>
      <c r="D327" s="1">
        <v>90</v>
      </c>
      <c r="E327" s="14" t="s">
        <v>876</v>
      </c>
      <c r="F327" s="14" t="s">
        <v>575</v>
      </c>
      <c r="G327" s="14" t="s">
        <v>576</v>
      </c>
      <c r="H327" s="14">
        <v>101</v>
      </c>
      <c r="I327" s="14" t="s">
        <v>632</v>
      </c>
      <c r="J327" s="14" t="s">
        <v>122</v>
      </c>
      <c r="K327" s="1"/>
      <c r="L327" s="1"/>
      <c r="M327" s="1"/>
      <c r="N327" s="1"/>
      <c r="O327" s="1"/>
      <c r="P327" s="1"/>
    </row>
    <row r="328" spans="1:16" ht="42" customHeight="1">
      <c r="A328" s="1"/>
      <c r="B328" s="1"/>
      <c r="C328" s="16">
        <v>3</v>
      </c>
      <c r="D328" s="16">
        <v>91</v>
      </c>
      <c r="E328" s="37" t="s">
        <v>871</v>
      </c>
      <c r="F328" s="37" t="s">
        <v>575</v>
      </c>
      <c r="G328" s="37" t="s">
        <v>584</v>
      </c>
      <c r="H328" s="37">
        <v>95</v>
      </c>
      <c r="I328" s="37"/>
      <c r="J328" s="37" t="s">
        <v>122</v>
      </c>
      <c r="K328" s="1"/>
      <c r="L328" s="1"/>
      <c r="M328" s="1"/>
      <c r="N328" s="1"/>
      <c r="O328" s="1"/>
      <c r="P328" s="1"/>
    </row>
    <row r="329" spans="1:16" ht="42" customHeight="1">
      <c r="A329" s="1"/>
      <c r="B329" s="1"/>
      <c r="C329" s="1">
        <v>3</v>
      </c>
      <c r="D329" s="1">
        <v>92</v>
      </c>
      <c r="E329" s="14" t="s">
        <v>877</v>
      </c>
      <c r="F329" s="14" t="s">
        <v>575</v>
      </c>
      <c r="G329" s="14" t="s">
        <v>576</v>
      </c>
      <c r="H329" s="14">
        <v>169</v>
      </c>
      <c r="I329" s="14"/>
      <c r="J329" s="14" t="s">
        <v>122</v>
      </c>
      <c r="K329" s="1"/>
      <c r="L329" s="1"/>
      <c r="M329" s="1"/>
      <c r="N329" s="1"/>
      <c r="O329" s="1"/>
      <c r="P329" s="1"/>
    </row>
    <row r="330" spans="1:16" ht="42" customHeight="1">
      <c r="A330" s="1"/>
      <c r="B330" s="1"/>
      <c r="C330" s="16">
        <v>3</v>
      </c>
      <c r="D330" s="16">
        <v>93</v>
      </c>
      <c r="E330" s="37" t="s">
        <v>878</v>
      </c>
      <c r="F330" s="37" t="s">
        <v>575</v>
      </c>
      <c r="G330" s="37" t="s">
        <v>584</v>
      </c>
      <c r="H330" s="37">
        <v>14</v>
      </c>
      <c r="I330" s="37"/>
      <c r="J330" s="37" t="s">
        <v>122</v>
      </c>
      <c r="K330" s="1"/>
      <c r="L330" s="1"/>
      <c r="M330" s="1"/>
      <c r="N330" s="1"/>
      <c r="O330" s="1"/>
      <c r="P330" s="1"/>
    </row>
    <row r="331" spans="1:16" ht="42" customHeight="1">
      <c r="A331" s="1"/>
      <c r="B331" s="1"/>
      <c r="C331" s="1">
        <v>3</v>
      </c>
      <c r="D331" s="1">
        <v>94</v>
      </c>
      <c r="E331" s="14" t="s">
        <v>879</v>
      </c>
      <c r="F331" s="14" t="s">
        <v>575</v>
      </c>
      <c r="G331" s="14" t="s">
        <v>576</v>
      </c>
      <c r="H331" s="14">
        <v>105</v>
      </c>
      <c r="I331" s="14" t="s">
        <v>581</v>
      </c>
      <c r="J331" s="14" t="s">
        <v>122</v>
      </c>
      <c r="K331" s="1"/>
      <c r="L331" s="1"/>
      <c r="M331" s="1"/>
      <c r="N331" s="1"/>
      <c r="O331" s="1"/>
      <c r="P331" s="1"/>
    </row>
    <row r="332" spans="1:16" ht="42" customHeight="1">
      <c r="A332" s="1"/>
      <c r="B332" s="1"/>
      <c r="C332" s="16">
        <v>3</v>
      </c>
      <c r="D332" s="16">
        <v>95</v>
      </c>
      <c r="E332" s="37" t="s">
        <v>880</v>
      </c>
      <c r="F332" s="37" t="s">
        <v>575</v>
      </c>
      <c r="G332" s="37" t="s">
        <v>576</v>
      </c>
      <c r="H332" s="37">
        <v>83</v>
      </c>
      <c r="I332" s="37"/>
      <c r="J332" s="37" t="s">
        <v>122</v>
      </c>
      <c r="K332" s="1"/>
      <c r="L332" s="1"/>
      <c r="M332" s="1"/>
      <c r="N332" s="1"/>
      <c r="O332" s="1"/>
      <c r="P332" s="1"/>
    </row>
    <row r="333" spans="1:16" ht="42" customHeight="1">
      <c r="A333" s="1"/>
      <c r="B333" s="1"/>
      <c r="C333" s="1">
        <v>3</v>
      </c>
      <c r="D333" s="1">
        <v>96</v>
      </c>
      <c r="E333" s="14" t="s">
        <v>881</v>
      </c>
      <c r="F333" s="14" t="s">
        <v>575</v>
      </c>
      <c r="G333" s="14" t="s">
        <v>576</v>
      </c>
      <c r="H333" s="14">
        <v>51</v>
      </c>
      <c r="I333" s="14"/>
      <c r="J333" s="14" t="s">
        <v>122</v>
      </c>
      <c r="K333" s="1"/>
      <c r="L333" s="1"/>
      <c r="M333" s="1"/>
      <c r="N333" s="1"/>
      <c r="O333" s="1"/>
      <c r="P333" s="1"/>
    </row>
    <row r="334" spans="1:16" ht="42" customHeight="1">
      <c r="A334" s="1"/>
      <c r="B334" s="1"/>
      <c r="C334" s="16">
        <v>3</v>
      </c>
      <c r="D334" s="16">
        <v>97</v>
      </c>
      <c r="E334" s="37" t="s">
        <v>882</v>
      </c>
      <c r="F334" s="37" t="s">
        <v>575</v>
      </c>
      <c r="G334" s="37" t="s">
        <v>579</v>
      </c>
      <c r="H334" s="37">
        <v>28</v>
      </c>
      <c r="I334" s="37"/>
      <c r="J334" s="37" t="s">
        <v>122</v>
      </c>
      <c r="K334" s="1"/>
      <c r="L334" s="1"/>
      <c r="M334" s="1"/>
      <c r="N334" s="1"/>
      <c r="O334" s="1"/>
      <c r="P334" s="1"/>
    </row>
    <row r="335" spans="1:16" ht="42" customHeight="1">
      <c r="A335" s="1"/>
      <c r="B335" s="1"/>
      <c r="C335" s="1">
        <v>3</v>
      </c>
      <c r="D335" s="1">
        <v>98</v>
      </c>
      <c r="E335" s="14" t="s">
        <v>883</v>
      </c>
      <c r="F335" s="14" t="s">
        <v>575</v>
      </c>
      <c r="G335" s="14" t="s">
        <v>584</v>
      </c>
      <c r="H335" s="14">
        <v>55</v>
      </c>
      <c r="I335" s="14"/>
      <c r="J335" s="14" t="s">
        <v>122</v>
      </c>
      <c r="K335" s="1"/>
      <c r="L335" s="1"/>
      <c r="M335" s="1"/>
      <c r="N335" s="1"/>
      <c r="O335" s="1"/>
      <c r="P335" s="1"/>
    </row>
    <row r="336" spans="1:16" ht="42" customHeight="1">
      <c r="A336" s="1"/>
      <c r="B336" s="1"/>
      <c r="C336" s="16">
        <v>3</v>
      </c>
      <c r="D336" s="16">
        <v>99</v>
      </c>
      <c r="E336" s="37" t="s">
        <v>884</v>
      </c>
      <c r="F336" s="37" t="s">
        <v>583</v>
      </c>
      <c r="G336" s="37" t="s">
        <v>579</v>
      </c>
      <c r="H336" s="37">
        <v>47</v>
      </c>
      <c r="I336" s="37"/>
      <c r="J336" s="37" t="s">
        <v>122</v>
      </c>
      <c r="K336" s="1"/>
      <c r="L336" s="1"/>
      <c r="M336" s="1"/>
      <c r="N336" s="1"/>
      <c r="O336" s="1"/>
      <c r="P336" s="1"/>
    </row>
    <row r="337" spans="1:16" ht="42" customHeight="1">
      <c r="A337" s="1"/>
      <c r="B337" s="1"/>
      <c r="C337" s="1">
        <v>3</v>
      </c>
      <c r="D337" s="1">
        <v>100</v>
      </c>
      <c r="E337" s="14" t="s">
        <v>885</v>
      </c>
      <c r="F337" s="14" t="s">
        <v>575</v>
      </c>
      <c r="G337" s="14" t="s">
        <v>579</v>
      </c>
      <c r="H337" s="14">
        <v>65</v>
      </c>
      <c r="I337" s="14" t="s">
        <v>621</v>
      </c>
      <c r="J337" s="14" t="s">
        <v>122</v>
      </c>
      <c r="K337" s="1"/>
      <c r="L337" s="1"/>
      <c r="M337" s="1"/>
      <c r="N337" s="1"/>
      <c r="O337" s="1"/>
      <c r="P337" s="1"/>
    </row>
    <row r="338" spans="1:16" ht="42" customHeight="1">
      <c r="A338" s="1"/>
      <c r="B338" s="1"/>
      <c r="C338" s="16">
        <v>3</v>
      </c>
      <c r="D338" s="16">
        <v>101</v>
      </c>
      <c r="E338" s="37" t="s">
        <v>886</v>
      </c>
      <c r="F338" s="37" t="s">
        <v>575</v>
      </c>
      <c r="G338" s="37" t="s">
        <v>576</v>
      </c>
      <c r="H338" s="37">
        <v>33</v>
      </c>
      <c r="I338" s="37"/>
      <c r="J338" s="37" t="s">
        <v>122</v>
      </c>
      <c r="K338" s="1"/>
      <c r="L338" s="1"/>
      <c r="M338" s="1"/>
      <c r="N338" s="1"/>
      <c r="O338" s="1"/>
      <c r="P338" s="1"/>
    </row>
    <row r="339" spans="1:16" ht="42" customHeight="1">
      <c r="A339" s="1"/>
      <c r="B339" s="1"/>
      <c r="C339" s="1">
        <v>3</v>
      </c>
      <c r="D339" s="1">
        <v>102</v>
      </c>
      <c r="E339" s="14" t="s">
        <v>887</v>
      </c>
      <c r="F339" s="14" t="s">
        <v>575</v>
      </c>
      <c r="G339" s="14" t="s">
        <v>576</v>
      </c>
      <c r="H339" s="14">
        <v>98</v>
      </c>
      <c r="I339" s="14"/>
      <c r="J339" s="14" t="s">
        <v>122</v>
      </c>
      <c r="K339" s="1"/>
      <c r="L339" s="1"/>
      <c r="M339" s="1"/>
      <c r="N339" s="1"/>
      <c r="O339" s="1"/>
      <c r="P339" s="1"/>
    </row>
    <row r="340" spans="1:16" ht="42" customHeight="1">
      <c r="A340" s="1"/>
      <c r="B340" s="1"/>
      <c r="C340" s="16">
        <v>3</v>
      </c>
      <c r="D340" s="16">
        <v>103</v>
      </c>
      <c r="E340" s="37" t="s">
        <v>888</v>
      </c>
      <c r="F340" s="37" t="s">
        <v>575</v>
      </c>
      <c r="G340" s="37" t="s">
        <v>576</v>
      </c>
      <c r="H340" s="37">
        <v>42</v>
      </c>
      <c r="I340" s="37"/>
      <c r="J340" s="37" t="s">
        <v>122</v>
      </c>
      <c r="K340" s="1"/>
      <c r="L340" s="1"/>
      <c r="M340" s="1"/>
      <c r="N340" s="1"/>
      <c r="O340" s="1"/>
      <c r="P340" s="1"/>
    </row>
    <row r="341" spans="1:16" ht="42" customHeight="1">
      <c r="A341" s="1"/>
      <c r="B341" s="1"/>
      <c r="C341" s="1">
        <v>3</v>
      </c>
      <c r="D341" s="1">
        <v>104</v>
      </c>
      <c r="E341" s="14" t="s">
        <v>868</v>
      </c>
      <c r="F341" s="14" t="s">
        <v>575</v>
      </c>
      <c r="G341" s="14" t="s">
        <v>576</v>
      </c>
      <c r="H341" s="14">
        <v>119</v>
      </c>
      <c r="I341" s="14" t="s">
        <v>632</v>
      </c>
      <c r="J341" s="14" t="s">
        <v>122</v>
      </c>
      <c r="K341" s="1"/>
      <c r="L341" s="1"/>
      <c r="M341" s="1"/>
      <c r="N341" s="1"/>
      <c r="O341" s="1"/>
      <c r="P341" s="1"/>
    </row>
    <row r="342" spans="1:16" ht="42" customHeight="1">
      <c r="A342" s="1"/>
      <c r="B342" s="1"/>
      <c r="C342" s="16">
        <v>3</v>
      </c>
      <c r="D342" s="16">
        <v>105</v>
      </c>
      <c r="E342" s="37" t="s">
        <v>889</v>
      </c>
      <c r="F342" s="37" t="s">
        <v>575</v>
      </c>
      <c r="G342" s="37" t="s">
        <v>576</v>
      </c>
      <c r="H342" s="37">
        <v>68</v>
      </c>
      <c r="I342" s="37" t="s">
        <v>890</v>
      </c>
      <c r="J342" s="37" t="s">
        <v>122</v>
      </c>
      <c r="K342" s="1"/>
      <c r="L342" s="1"/>
      <c r="M342" s="1"/>
      <c r="N342" s="1"/>
      <c r="O342" s="1"/>
      <c r="P342" s="1"/>
    </row>
    <row r="343" spans="1:16" ht="42" customHeight="1">
      <c r="A343" s="1"/>
      <c r="B343" s="1"/>
      <c r="C343" s="1">
        <v>3</v>
      </c>
      <c r="D343" s="1">
        <v>106</v>
      </c>
      <c r="E343" s="14" t="s">
        <v>578</v>
      </c>
      <c r="F343" s="14" t="s">
        <v>575</v>
      </c>
      <c r="G343" s="14" t="s">
        <v>579</v>
      </c>
      <c r="H343" s="14">
        <v>181</v>
      </c>
      <c r="I343" s="14"/>
      <c r="J343" s="14" t="s">
        <v>122</v>
      </c>
      <c r="K343" s="1"/>
      <c r="L343" s="1"/>
      <c r="M343" s="1"/>
      <c r="N343" s="1"/>
      <c r="O343" s="1"/>
      <c r="P343" s="1"/>
    </row>
    <row r="344" spans="1:16" ht="42" customHeight="1">
      <c r="A344" s="1"/>
      <c r="B344" s="1"/>
      <c r="C344" s="16">
        <v>3</v>
      </c>
      <c r="D344" s="16">
        <v>107</v>
      </c>
      <c r="E344" s="37" t="s">
        <v>887</v>
      </c>
      <c r="F344" s="37" t="s">
        <v>575</v>
      </c>
      <c r="G344" s="37" t="s">
        <v>576</v>
      </c>
      <c r="H344" s="37">
        <v>61</v>
      </c>
      <c r="I344" s="37"/>
      <c r="J344" s="37" t="s">
        <v>122</v>
      </c>
      <c r="K344" s="1"/>
      <c r="L344" s="1"/>
      <c r="M344" s="1"/>
      <c r="N344" s="1"/>
      <c r="O344" s="1"/>
      <c r="P344" s="1"/>
    </row>
    <row r="345" spans="1:16" ht="42" customHeight="1">
      <c r="A345" s="1"/>
      <c r="B345" s="1"/>
      <c r="C345" s="1">
        <v>3</v>
      </c>
      <c r="D345" s="1">
        <v>108</v>
      </c>
      <c r="E345" s="14" t="s">
        <v>891</v>
      </c>
      <c r="F345" s="14" t="s">
        <v>575</v>
      </c>
      <c r="G345" s="14" t="s">
        <v>579</v>
      </c>
      <c r="H345" s="14">
        <v>79</v>
      </c>
      <c r="I345" s="14"/>
      <c r="J345" s="14" t="s">
        <v>122</v>
      </c>
      <c r="K345" s="1"/>
      <c r="L345" s="1"/>
      <c r="M345" s="1"/>
      <c r="N345" s="1"/>
      <c r="O345" s="1"/>
      <c r="P345" s="1"/>
    </row>
    <row r="346" spans="1:16" ht="42" customHeight="1">
      <c r="A346" s="1"/>
      <c r="B346" s="1"/>
      <c r="C346" s="16">
        <v>3</v>
      </c>
      <c r="D346" s="16">
        <v>109</v>
      </c>
      <c r="E346" s="37" t="s">
        <v>892</v>
      </c>
      <c r="F346" s="37" t="s">
        <v>575</v>
      </c>
      <c r="G346" s="37" t="s">
        <v>576</v>
      </c>
      <c r="H346" s="37">
        <v>120</v>
      </c>
      <c r="I346" s="37" t="s">
        <v>586</v>
      </c>
      <c r="J346" s="37" t="s">
        <v>122</v>
      </c>
      <c r="K346" s="1"/>
      <c r="L346" s="1"/>
      <c r="M346" s="1"/>
      <c r="N346" s="1"/>
      <c r="O346" s="1"/>
      <c r="P346" s="1"/>
    </row>
    <row r="347" spans="1:16" ht="42" customHeight="1">
      <c r="A347" s="1"/>
      <c r="B347" s="1"/>
      <c r="C347" s="1">
        <v>3</v>
      </c>
      <c r="D347" s="1">
        <v>110</v>
      </c>
      <c r="E347" s="14" t="s">
        <v>893</v>
      </c>
      <c r="F347" s="14" t="s">
        <v>575</v>
      </c>
      <c r="G347" s="14" t="s">
        <v>579</v>
      </c>
      <c r="H347" s="14">
        <v>44</v>
      </c>
      <c r="I347" s="14"/>
      <c r="J347" s="14" t="s">
        <v>122</v>
      </c>
      <c r="K347" s="1"/>
      <c r="L347" s="1"/>
      <c r="M347" s="1"/>
      <c r="N347" s="1"/>
      <c r="O347" s="1"/>
      <c r="P347" s="1"/>
    </row>
    <row r="348" spans="1:16" ht="42" customHeight="1">
      <c r="A348" s="1"/>
      <c r="B348" s="1"/>
      <c r="C348" s="16">
        <v>3</v>
      </c>
      <c r="D348" s="16">
        <v>111</v>
      </c>
      <c r="E348" s="37" t="s">
        <v>894</v>
      </c>
      <c r="F348" s="37" t="s">
        <v>575</v>
      </c>
      <c r="G348" s="37" t="s">
        <v>576</v>
      </c>
      <c r="H348" s="37">
        <v>81</v>
      </c>
      <c r="I348" s="37"/>
      <c r="J348" s="37" t="s">
        <v>122</v>
      </c>
      <c r="K348" s="1"/>
      <c r="L348" s="1"/>
      <c r="M348" s="1"/>
      <c r="N348" s="1"/>
      <c r="O348" s="1"/>
      <c r="P348" s="1"/>
    </row>
    <row r="349" spans="1:16" ht="42" customHeight="1">
      <c r="A349" s="1"/>
      <c r="B349" s="1"/>
      <c r="C349" s="1">
        <v>3</v>
      </c>
      <c r="D349" s="1">
        <v>112</v>
      </c>
      <c r="E349" s="14" t="s">
        <v>616</v>
      </c>
      <c r="F349" s="14" t="s">
        <v>575</v>
      </c>
      <c r="G349" s="14" t="s">
        <v>576</v>
      </c>
      <c r="H349" s="14">
        <v>112</v>
      </c>
      <c r="I349" s="14"/>
      <c r="J349" s="14" t="s">
        <v>122</v>
      </c>
      <c r="K349" s="1"/>
      <c r="L349" s="1"/>
      <c r="M349" s="1"/>
      <c r="N349" s="1"/>
      <c r="O349" s="1"/>
      <c r="P349" s="1"/>
    </row>
    <row r="350" spans="1:16" ht="42" customHeight="1">
      <c r="A350" s="1"/>
      <c r="B350" s="1"/>
      <c r="C350" s="16">
        <v>3</v>
      </c>
      <c r="D350" s="16">
        <v>113</v>
      </c>
      <c r="E350" s="37" t="s">
        <v>578</v>
      </c>
      <c r="F350" s="37" t="s">
        <v>575</v>
      </c>
      <c r="G350" s="37" t="s">
        <v>579</v>
      </c>
      <c r="H350" s="37">
        <v>100</v>
      </c>
      <c r="I350" s="37"/>
      <c r="J350" s="37" t="s">
        <v>122</v>
      </c>
      <c r="K350" s="1"/>
      <c r="L350" s="1"/>
      <c r="M350" s="1"/>
      <c r="N350" s="1"/>
      <c r="O350" s="1"/>
      <c r="P350" s="1"/>
    </row>
    <row r="351" spans="1:16" ht="42" customHeight="1">
      <c r="A351" s="1"/>
      <c r="B351" s="1"/>
      <c r="C351" s="1">
        <v>3</v>
      </c>
      <c r="D351" s="1">
        <v>114</v>
      </c>
      <c r="E351" s="14" t="s">
        <v>895</v>
      </c>
      <c r="F351" s="14" t="s">
        <v>575</v>
      </c>
      <c r="G351" s="14" t="s">
        <v>576</v>
      </c>
      <c r="H351" s="14">
        <v>41</v>
      </c>
      <c r="I351" s="14"/>
      <c r="J351" s="14" t="s">
        <v>122</v>
      </c>
      <c r="K351" s="1"/>
      <c r="L351" s="1"/>
      <c r="M351" s="1"/>
      <c r="N351" s="1"/>
      <c r="O351" s="1"/>
      <c r="P351" s="1"/>
    </row>
    <row r="352" spans="1:16" ht="42" customHeight="1">
      <c r="A352" s="1"/>
      <c r="B352" s="1"/>
      <c r="C352" s="16">
        <v>3</v>
      </c>
      <c r="D352" s="16">
        <v>115</v>
      </c>
      <c r="E352" s="37" t="s">
        <v>896</v>
      </c>
      <c r="F352" s="37" t="s">
        <v>575</v>
      </c>
      <c r="G352" s="37" t="s">
        <v>576</v>
      </c>
      <c r="H352" s="37">
        <v>108</v>
      </c>
      <c r="I352" s="37"/>
      <c r="J352" s="37" t="s">
        <v>122</v>
      </c>
      <c r="K352" s="1"/>
      <c r="L352" s="1"/>
      <c r="M352" s="1"/>
      <c r="N352" s="1"/>
      <c r="O352" s="1"/>
      <c r="P352" s="1"/>
    </row>
    <row r="353" spans="1:16" ht="42" customHeight="1">
      <c r="A353" s="1"/>
      <c r="B353" s="1"/>
      <c r="C353" s="1">
        <v>3</v>
      </c>
      <c r="D353" s="1">
        <v>116</v>
      </c>
      <c r="E353" s="14" t="s">
        <v>897</v>
      </c>
      <c r="F353" s="14" t="s">
        <v>575</v>
      </c>
      <c r="G353" s="14" t="s">
        <v>576</v>
      </c>
      <c r="H353" s="14">
        <v>28</v>
      </c>
      <c r="I353" s="14" t="s">
        <v>594</v>
      </c>
      <c r="J353" s="14" t="s">
        <v>122</v>
      </c>
      <c r="K353" s="1"/>
      <c r="L353" s="1"/>
      <c r="M353" s="1"/>
      <c r="N353" s="1"/>
      <c r="O353" s="1"/>
      <c r="P353" s="1"/>
    </row>
    <row r="354" spans="1:16" ht="42" customHeight="1">
      <c r="A354" s="1"/>
      <c r="B354" s="1"/>
      <c r="C354" s="16">
        <v>3</v>
      </c>
      <c r="D354" s="16">
        <v>117</v>
      </c>
      <c r="E354" s="37" t="s">
        <v>898</v>
      </c>
      <c r="F354" s="37" t="s">
        <v>575</v>
      </c>
      <c r="G354" s="37" t="s">
        <v>576</v>
      </c>
      <c r="H354" s="37">
        <v>278</v>
      </c>
      <c r="I354" s="37" t="s">
        <v>632</v>
      </c>
      <c r="J354" s="37" t="s">
        <v>122</v>
      </c>
      <c r="K354" s="1"/>
      <c r="L354" s="1"/>
      <c r="M354" s="1"/>
      <c r="N354" s="1"/>
      <c r="O354" s="1"/>
      <c r="P354" s="1"/>
    </row>
    <row r="355" spans="1:16" ht="42" customHeight="1">
      <c r="A355" s="1"/>
      <c r="B355" s="1"/>
      <c r="C355" s="1">
        <v>3</v>
      </c>
      <c r="D355" s="1">
        <v>118</v>
      </c>
      <c r="E355" s="14" t="s">
        <v>578</v>
      </c>
      <c r="F355" s="14" t="s">
        <v>575</v>
      </c>
      <c r="G355" s="14" t="s">
        <v>579</v>
      </c>
      <c r="H355" s="14">
        <v>54</v>
      </c>
      <c r="I355" s="14"/>
      <c r="J355" s="14" t="s">
        <v>122</v>
      </c>
      <c r="K355" s="1"/>
      <c r="L355" s="1"/>
      <c r="M355" s="1"/>
      <c r="N355" s="1"/>
      <c r="O355" s="1"/>
      <c r="P355" s="1"/>
    </row>
    <row r="356" spans="1:16" ht="42" customHeight="1">
      <c r="A356" s="1"/>
      <c r="B356" s="1"/>
      <c r="C356" s="16">
        <v>3</v>
      </c>
      <c r="D356" s="16">
        <v>119</v>
      </c>
      <c r="E356" s="37" t="s">
        <v>846</v>
      </c>
      <c r="F356" s="37" t="s">
        <v>575</v>
      </c>
      <c r="G356" s="37" t="s">
        <v>576</v>
      </c>
      <c r="H356" s="37">
        <v>103</v>
      </c>
      <c r="I356" s="37"/>
      <c r="J356" s="37" t="s">
        <v>122</v>
      </c>
      <c r="K356" s="1"/>
      <c r="L356" s="1"/>
      <c r="M356" s="1"/>
      <c r="N356" s="1"/>
      <c r="O356" s="1"/>
      <c r="P356" s="1"/>
    </row>
    <row r="357" spans="1:16" ht="42" customHeight="1">
      <c r="A357" s="1"/>
      <c r="B357" s="1"/>
      <c r="C357" s="1">
        <v>3</v>
      </c>
      <c r="D357" s="1">
        <v>120</v>
      </c>
      <c r="E357" s="14" t="s">
        <v>899</v>
      </c>
      <c r="F357" s="14" t="s">
        <v>575</v>
      </c>
      <c r="G357" s="14" t="s">
        <v>576</v>
      </c>
      <c r="H357" s="14">
        <v>60</v>
      </c>
      <c r="I357" s="14"/>
      <c r="J357" s="14" t="s">
        <v>122</v>
      </c>
      <c r="K357" s="1"/>
      <c r="L357" s="1"/>
      <c r="M357" s="1"/>
      <c r="N357" s="1"/>
      <c r="O357" s="1"/>
      <c r="P357" s="1"/>
    </row>
    <row r="358" spans="1:16" ht="42" customHeight="1">
      <c r="A358" s="1"/>
      <c r="B358" s="1"/>
      <c r="C358" s="16">
        <v>3</v>
      </c>
      <c r="D358" s="16">
        <v>121</v>
      </c>
      <c r="E358" s="37" t="s">
        <v>900</v>
      </c>
      <c r="F358" s="37" t="s">
        <v>575</v>
      </c>
      <c r="G358" s="37" t="s">
        <v>576</v>
      </c>
      <c r="H358" s="37">
        <v>65</v>
      </c>
      <c r="I358" s="37"/>
      <c r="J358" s="37" t="s">
        <v>122</v>
      </c>
      <c r="K358" s="1"/>
      <c r="L358" s="1"/>
      <c r="M358" s="1"/>
      <c r="N358" s="1"/>
      <c r="O358" s="1"/>
      <c r="P358" s="1"/>
    </row>
    <row r="359" spans="1:16" ht="42" customHeight="1">
      <c r="A359" s="1"/>
      <c r="B359" s="1"/>
      <c r="C359" s="1">
        <v>3</v>
      </c>
      <c r="D359" s="1">
        <v>122</v>
      </c>
      <c r="E359" s="14" t="s">
        <v>899</v>
      </c>
      <c r="F359" s="14" t="s">
        <v>575</v>
      </c>
      <c r="G359" s="14" t="s">
        <v>576</v>
      </c>
      <c r="H359" s="14">
        <v>115</v>
      </c>
      <c r="I359" s="14"/>
      <c r="J359" s="14" t="s">
        <v>122</v>
      </c>
      <c r="K359" s="1"/>
      <c r="L359" s="1"/>
      <c r="M359" s="1"/>
      <c r="N359" s="1"/>
      <c r="O359" s="1"/>
      <c r="P359" s="1"/>
    </row>
    <row r="360" spans="1:16" ht="42" customHeight="1">
      <c r="A360" s="1"/>
      <c r="B360" s="1"/>
      <c r="C360" s="16">
        <v>3</v>
      </c>
      <c r="D360" s="16">
        <v>123</v>
      </c>
      <c r="E360" s="37" t="s">
        <v>901</v>
      </c>
      <c r="F360" s="37" t="s">
        <v>575</v>
      </c>
      <c r="G360" s="37" t="s">
        <v>579</v>
      </c>
      <c r="H360" s="37">
        <v>95</v>
      </c>
      <c r="I360" s="37"/>
      <c r="J360" s="37" t="s">
        <v>122</v>
      </c>
      <c r="K360" s="1"/>
      <c r="L360" s="1"/>
      <c r="M360" s="1"/>
      <c r="N360" s="1"/>
      <c r="O360" s="1"/>
      <c r="P360" s="1"/>
    </row>
    <row r="361" spans="1:16" ht="42" customHeight="1">
      <c r="A361" s="1"/>
      <c r="B361" s="1"/>
      <c r="C361" s="1">
        <v>3</v>
      </c>
      <c r="D361" s="1">
        <v>124</v>
      </c>
      <c r="E361" s="14" t="s">
        <v>902</v>
      </c>
      <c r="F361" s="14" t="s">
        <v>575</v>
      </c>
      <c r="G361" s="14" t="s">
        <v>576</v>
      </c>
      <c r="H361" s="14">
        <v>135</v>
      </c>
      <c r="I361" s="14"/>
      <c r="J361" s="14" t="s">
        <v>122</v>
      </c>
      <c r="K361" s="1"/>
      <c r="L361" s="1"/>
      <c r="M361" s="1"/>
      <c r="N361" s="1"/>
      <c r="O361" s="1"/>
      <c r="P361" s="1"/>
    </row>
    <row r="362" spans="1:16" ht="42" customHeight="1">
      <c r="A362" s="1"/>
      <c r="B362" s="1"/>
      <c r="C362" s="16">
        <v>3</v>
      </c>
      <c r="D362" s="16">
        <v>125</v>
      </c>
      <c r="E362" s="37" t="s">
        <v>903</v>
      </c>
      <c r="F362" s="37" t="s">
        <v>575</v>
      </c>
      <c r="G362" s="37" t="s">
        <v>576</v>
      </c>
      <c r="H362" s="37">
        <v>29</v>
      </c>
      <c r="I362" s="37"/>
      <c r="J362" s="37" t="s">
        <v>122</v>
      </c>
      <c r="K362" s="1"/>
      <c r="L362" s="1"/>
      <c r="M362" s="1"/>
      <c r="N362" s="1"/>
      <c r="O362" s="1"/>
      <c r="P362" s="1"/>
    </row>
    <row r="363" spans="1:16" ht="42" customHeight="1">
      <c r="A363" s="1"/>
      <c r="B363" s="1"/>
      <c r="C363" s="1">
        <v>3</v>
      </c>
      <c r="D363" s="1">
        <v>126</v>
      </c>
      <c r="E363" s="14" t="s">
        <v>578</v>
      </c>
      <c r="F363" s="14" t="s">
        <v>575</v>
      </c>
      <c r="G363" s="14" t="s">
        <v>579</v>
      </c>
      <c r="H363" s="14">
        <v>96</v>
      </c>
      <c r="I363" s="14"/>
      <c r="J363" s="14" t="s">
        <v>122</v>
      </c>
      <c r="K363" s="1"/>
      <c r="L363" s="1"/>
      <c r="M363" s="1"/>
      <c r="N363" s="1"/>
      <c r="O363" s="1"/>
      <c r="P363" s="1"/>
    </row>
    <row r="364" spans="1:16" ht="42" customHeight="1">
      <c r="A364" s="1"/>
      <c r="B364" s="1"/>
      <c r="C364" s="16">
        <v>3</v>
      </c>
      <c r="D364" s="16">
        <v>127</v>
      </c>
      <c r="E364" s="37" t="s">
        <v>904</v>
      </c>
      <c r="F364" s="37" t="s">
        <v>575</v>
      </c>
      <c r="G364" s="37" t="s">
        <v>579</v>
      </c>
      <c r="H364" s="37">
        <v>69</v>
      </c>
      <c r="I364" s="37"/>
      <c r="J364" s="37" t="s">
        <v>122</v>
      </c>
      <c r="K364" s="1"/>
      <c r="L364" s="1"/>
      <c r="M364" s="1"/>
      <c r="N364" s="1"/>
      <c r="O364" s="1"/>
      <c r="P364" s="1"/>
    </row>
    <row r="365" spans="1:16" ht="42" customHeight="1">
      <c r="A365" s="1"/>
      <c r="B365" s="1"/>
      <c r="C365" s="1">
        <v>3</v>
      </c>
      <c r="D365" s="1">
        <v>128</v>
      </c>
      <c r="E365" s="14" t="s">
        <v>578</v>
      </c>
      <c r="F365" s="14" t="s">
        <v>575</v>
      </c>
      <c r="G365" s="14" t="s">
        <v>579</v>
      </c>
      <c r="H365" s="14">
        <v>24</v>
      </c>
      <c r="I365" s="14"/>
      <c r="J365" s="14" t="s">
        <v>122</v>
      </c>
      <c r="K365" s="1"/>
      <c r="L365" s="1"/>
      <c r="M365" s="1"/>
      <c r="N365" s="1"/>
      <c r="O365" s="1"/>
      <c r="P365" s="1"/>
    </row>
    <row r="366" spans="1:16" ht="42" customHeight="1">
      <c r="A366" s="1"/>
      <c r="B366" s="1"/>
      <c r="C366" s="16">
        <v>3</v>
      </c>
      <c r="D366" s="16">
        <v>129</v>
      </c>
      <c r="E366" s="37" t="s">
        <v>905</v>
      </c>
      <c r="F366" s="37" t="s">
        <v>575</v>
      </c>
      <c r="G366" s="37" t="s">
        <v>576</v>
      </c>
      <c r="H366" s="37">
        <v>60</v>
      </c>
      <c r="I366" s="37"/>
      <c r="J366" s="37" t="s">
        <v>122</v>
      </c>
      <c r="K366" s="1"/>
      <c r="L366" s="1"/>
      <c r="M366" s="1"/>
      <c r="N366" s="1"/>
      <c r="O366" s="1"/>
      <c r="P366" s="1"/>
    </row>
    <row r="367" spans="1:16" ht="42" customHeight="1">
      <c r="A367" s="1"/>
      <c r="B367" s="1"/>
      <c r="C367" s="1">
        <v>3</v>
      </c>
      <c r="D367" s="1">
        <v>130</v>
      </c>
      <c r="E367" s="14" t="s">
        <v>578</v>
      </c>
      <c r="F367" s="14" t="s">
        <v>575</v>
      </c>
      <c r="G367" s="14" t="s">
        <v>579</v>
      </c>
      <c r="H367" s="14">
        <v>52</v>
      </c>
      <c r="I367" s="14"/>
      <c r="J367" s="14" t="s">
        <v>122</v>
      </c>
      <c r="K367" s="1"/>
      <c r="L367" s="1"/>
      <c r="M367" s="1"/>
      <c r="N367" s="1"/>
      <c r="O367" s="1"/>
      <c r="P367" s="1"/>
    </row>
    <row r="368" spans="1:16" ht="42" customHeight="1">
      <c r="A368" s="1"/>
      <c r="B368" s="1"/>
      <c r="C368" s="16">
        <v>3</v>
      </c>
      <c r="D368" s="16">
        <v>131</v>
      </c>
      <c r="E368" s="37" t="s">
        <v>578</v>
      </c>
      <c r="F368" s="37" t="s">
        <v>575</v>
      </c>
      <c r="G368" s="37" t="s">
        <v>579</v>
      </c>
      <c r="H368" s="37">
        <v>135</v>
      </c>
      <c r="I368" s="37" t="s">
        <v>890</v>
      </c>
      <c r="J368" s="37" t="s">
        <v>122</v>
      </c>
      <c r="K368" s="1"/>
      <c r="L368" s="1"/>
      <c r="M368" s="1"/>
      <c r="N368" s="1"/>
      <c r="O368" s="1"/>
      <c r="P368" s="1"/>
    </row>
    <row r="369" spans="1:16" ht="42" customHeight="1">
      <c r="A369" s="1"/>
      <c r="B369" s="1"/>
      <c r="C369" s="1">
        <v>3</v>
      </c>
      <c r="D369" s="1">
        <v>132</v>
      </c>
      <c r="E369" s="14" t="s">
        <v>906</v>
      </c>
      <c r="F369" s="14" t="s">
        <v>575</v>
      </c>
      <c r="G369" s="14" t="s">
        <v>576</v>
      </c>
      <c r="H369" s="14">
        <v>130</v>
      </c>
      <c r="I369" s="14" t="s">
        <v>826</v>
      </c>
      <c r="J369" s="14" t="s">
        <v>122</v>
      </c>
      <c r="K369" s="1"/>
      <c r="L369" s="1"/>
      <c r="M369" s="1"/>
      <c r="N369" s="1"/>
      <c r="O369" s="1"/>
      <c r="P369" s="1"/>
    </row>
    <row r="370" spans="1:16" ht="42" customHeight="1">
      <c r="A370" s="1"/>
      <c r="B370" s="1"/>
      <c r="C370" s="16">
        <v>3</v>
      </c>
      <c r="D370" s="16">
        <v>133</v>
      </c>
      <c r="E370" s="37" t="s">
        <v>907</v>
      </c>
      <c r="F370" s="37" t="s">
        <v>583</v>
      </c>
      <c r="G370" s="37" t="s">
        <v>604</v>
      </c>
      <c r="H370" s="37">
        <v>438</v>
      </c>
      <c r="I370" s="37" t="s">
        <v>594</v>
      </c>
      <c r="J370" s="37" t="s">
        <v>122</v>
      </c>
      <c r="K370" s="1"/>
      <c r="L370" s="1"/>
      <c r="M370" s="1"/>
      <c r="N370" s="1"/>
      <c r="O370" s="1"/>
      <c r="P370" s="1"/>
    </row>
    <row r="371" spans="1:16" ht="42" customHeight="1">
      <c r="A371" s="1"/>
      <c r="B371" s="1"/>
      <c r="C371" s="1">
        <v>3</v>
      </c>
      <c r="D371" s="1">
        <v>134</v>
      </c>
      <c r="E371" s="14" t="s">
        <v>578</v>
      </c>
      <c r="F371" s="14" t="s">
        <v>575</v>
      </c>
      <c r="G371" s="14" t="s">
        <v>579</v>
      </c>
      <c r="H371" s="14">
        <v>224</v>
      </c>
      <c r="I371" s="14"/>
      <c r="J371" s="14" t="s">
        <v>122</v>
      </c>
      <c r="K371" s="1"/>
      <c r="L371" s="1"/>
      <c r="M371" s="1"/>
      <c r="N371" s="1"/>
      <c r="O371" s="1"/>
      <c r="P371" s="1"/>
    </row>
    <row r="372" spans="1:16" ht="42" customHeight="1">
      <c r="A372" s="1"/>
      <c r="B372" s="1"/>
      <c r="C372" s="16">
        <v>3</v>
      </c>
      <c r="D372" s="16">
        <v>135</v>
      </c>
      <c r="E372" s="37" t="s">
        <v>908</v>
      </c>
      <c r="F372" s="37" t="s">
        <v>575</v>
      </c>
      <c r="G372" s="37" t="s">
        <v>579</v>
      </c>
      <c r="H372" s="37">
        <v>347</v>
      </c>
      <c r="I372" s="37" t="s">
        <v>909</v>
      </c>
      <c r="J372" s="37" t="s">
        <v>122</v>
      </c>
      <c r="K372" s="1"/>
      <c r="L372" s="1"/>
      <c r="M372" s="1"/>
      <c r="N372" s="1"/>
      <c r="O372" s="1"/>
      <c r="P372" s="1"/>
    </row>
    <row r="373" spans="1:16" ht="42" customHeight="1">
      <c r="A373" s="1"/>
      <c r="B373" s="1"/>
      <c r="C373" s="1">
        <v>3</v>
      </c>
      <c r="D373" s="1">
        <v>136</v>
      </c>
      <c r="E373" s="14" t="s">
        <v>578</v>
      </c>
      <c r="F373" s="14" t="s">
        <v>575</v>
      </c>
      <c r="G373" s="14" t="s">
        <v>579</v>
      </c>
      <c r="H373" s="14">
        <v>79</v>
      </c>
      <c r="I373" s="14"/>
      <c r="J373" s="14" t="s">
        <v>122</v>
      </c>
      <c r="K373" s="1"/>
      <c r="L373" s="1"/>
      <c r="M373" s="1"/>
      <c r="N373" s="1"/>
      <c r="O373" s="1"/>
      <c r="P373" s="1"/>
    </row>
    <row r="374" spans="1:16" ht="42" customHeight="1">
      <c r="A374" s="1"/>
      <c r="B374" s="1"/>
      <c r="C374" s="16">
        <v>3</v>
      </c>
      <c r="D374" s="16">
        <v>137</v>
      </c>
      <c r="E374" s="37" t="s">
        <v>910</v>
      </c>
      <c r="F374" s="37" t="s">
        <v>575</v>
      </c>
      <c r="G374" s="37" t="s">
        <v>576</v>
      </c>
      <c r="H374" s="37">
        <v>97</v>
      </c>
      <c r="I374" s="37" t="s">
        <v>586</v>
      </c>
      <c r="J374" s="37" t="s">
        <v>122</v>
      </c>
      <c r="K374" s="1"/>
      <c r="L374" s="1"/>
      <c r="M374" s="1"/>
      <c r="N374" s="1"/>
      <c r="O374" s="1"/>
      <c r="P374" s="1"/>
    </row>
    <row r="375" spans="1:16" ht="42" customHeight="1">
      <c r="A375" s="1"/>
      <c r="B375" s="1"/>
      <c r="C375" s="1">
        <v>3</v>
      </c>
      <c r="D375" s="1">
        <v>138</v>
      </c>
      <c r="E375" s="14" t="s">
        <v>867</v>
      </c>
      <c r="F375" s="14" t="s">
        <v>583</v>
      </c>
      <c r="G375" s="14" t="s">
        <v>576</v>
      </c>
      <c r="H375" s="14">
        <v>105</v>
      </c>
      <c r="I375" s="14"/>
      <c r="J375" s="14" t="s">
        <v>122</v>
      </c>
      <c r="K375" s="1"/>
      <c r="L375" s="1"/>
      <c r="M375" s="1"/>
      <c r="N375" s="1"/>
      <c r="O375" s="1"/>
      <c r="P375" s="1"/>
    </row>
    <row r="376" spans="1:16" ht="42" customHeight="1">
      <c r="A376" s="1"/>
      <c r="B376" s="1"/>
      <c r="C376" s="16">
        <v>3</v>
      </c>
      <c r="D376" s="16">
        <v>139</v>
      </c>
      <c r="E376" s="37" t="s">
        <v>578</v>
      </c>
      <c r="F376" s="37" t="s">
        <v>575</v>
      </c>
      <c r="G376" s="37" t="s">
        <v>579</v>
      </c>
      <c r="H376" s="37">
        <v>99</v>
      </c>
      <c r="I376" s="37"/>
      <c r="J376" s="37" t="s">
        <v>122</v>
      </c>
      <c r="K376" s="1"/>
      <c r="L376" s="1"/>
      <c r="M376" s="1"/>
      <c r="N376" s="1"/>
      <c r="O376" s="1"/>
      <c r="P376" s="1"/>
    </row>
    <row r="377" spans="1:16" ht="2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2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2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2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2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2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2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2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2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2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2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2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2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2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2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2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2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2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2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2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2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2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2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2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Plan and Rates</vt:lpstr>
      <vt:lpstr>E01 Budget</vt:lpstr>
      <vt:lpstr>E02 Budget</vt:lpstr>
      <vt:lpstr>E03 Budget</vt:lpstr>
      <vt:lpstr>Props</vt:lpstr>
      <vt:lpstr>Script 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B. Haley</dc:creator>
  <cp:lastModifiedBy>Gary B. Haley</cp:lastModifiedBy>
  <dcterms:created xsi:type="dcterms:W3CDTF">2026-10-26T05:09:52Z</dcterms:created>
  <dcterms:modified xsi:type="dcterms:W3CDTF">2026-10-26T05:09:52Z</dcterms:modified>
</cp:coreProperties>
</file>