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ary\Documents\Documents\$Projects\Screenplays\Attunist\Resources\"/>
    </mc:Choice>
  </mc:AlternateContent>
  <xr:revisionPtr revIDLastSave="0" documentId="8_{CE4BAD2A-733A-4B3A-A144-21032E8F0FA9}" xr6:coauthVersionLast="47" xr6:coauthVersionMax="47" xr10:uidLastSave="{00000000-0000-0000-0000-000000000000}"/>
  <bookViews>
    <workbookView xWindow="-110" yWindow="-110" windowWidth="25820" windowHeight="15500" xr2:uid="{00000000-000D-0000-FFFF-FFFF00000000}"/>
  </bookViews>
  <sheets>
    <sheet name="Series Summary" sheetId="1" r:id="rId1"/>
    <sheet name="Assumptions" sheetId="2" r:id="rId2"/>
    <sheet name="EP 101" sheetId="3" r:id="rId3"/>
    <sheet name="EP 102" sheetId="4" r:id="rId4"/>
    <sheet name="EP 103" sheetId="5" r:id="rId5"/>
    <sheet name="EP 104" sheetId="6" r:id="rId6"/>
    <sheet name="EP 105" sheetId="7" r:id="rId7"/>
    <sheet name="EP 106" sheetId="8" r:id="rId8"/>
    <sheet name="EP 107" sheetId="9" r:id="rId9"/>
    <sheet name="EP 108" sheetId="10" r:id="rId10"/>
    <sheet name="EP 201" sheetId="11" r:id="rId11"/>
    <sheet name="EP 202" sheetId="12" r:id="rId12"/>
    <sheet name="EP 203" sheetId="13" r:id="rId13"/>
    <sheet name="EP 204" sheetId="14" r:id="rId14"/>
    <sheet name="EP 205" sheetId="15" r:id="rId15"/>
    <sheet name="EP 301" sheetId="16" r:id="rId16"/>
    <sheet name="EP 302" sheetId="17" r:id="rId17"/>
    <sheet name="EP 303" sheetId="18" r:id="rId18"/>
    <sheet name="EP 304" sheetId="19" r:id="rId19"/>
    <sheet name="EP 305" sheetId="20" r:id="rId20"/>
    <sheet name="EP 306" sheetId="21" r:id="rId21"/>
    <sheet name="EP 307" sheetId="22" r:id="rId22"/>
    <sheet name="Scene Breakdown" sheetId="23" r:id="rId23"/>
    <sheet name="Cast Breakdown" sheetId="24" r:id="rId24"/>
    <sheet name="Checks"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25" l="1"/>
  <c r="F29" i="25"/>
  <c r="I146" i="22"/>
  <c r="H146" i="22"/>
  <c r="G146" i="22"/>
  <c r="F146" i="22"/>
  <c r="I145" i="22"/>
  <c r="H145" i="22"/>
  <c r="G145" i="22"/>
  <c r="F145" i="22"/>
  <c r="I144" i="22"/>
  <c r="H144" i="22"/>
  <c r="G144" i="22"/>
  <c r="F144" i="22"/>
  <c r="I143" i="22"/>
  <c r="I147" i="22" s="1"/>
  <c r="H143" i="22"/>
  <c r="H147" i="22" s="1"/>
  <c r="G143" i="22"/>
  <c r="G147" i="22" s="1"/>
  <c r="F143" i="22"/>
  <c r="F147" i="22" s="1"/>
  <c r="I139" i="22"/>
  <c r="H139" i="22"/>
  <c r="G139" i="22"/>
  <c r="F139" i="22"/>
  <c r="I138" i="22"/>
  <c r="H138" i="22"/>
  <c r="G138" i="22"/>
  <c r="F138" i="22"/>
  <c r="I137" i="22"/>
  <c r="H137" i="22"/>
  <c r="G137" i="22"/>
  <c r="F137" i="22"/>
  <c r="I136" i="22"/>
  <c r="H136" i="22"/>
  <c r="G136" i="22"/>
  <c r="F136" i="22"/>
  <c r="I135" i="22"/>
  <c r="H135" i="22"/>
  <c r="G135" i="22"/>
  <c r="F135" i="22"/>
  <c r="I133" i="22"/>
  <c r="H133" i="22"/>
  <c r="G133" i="22"/>
  <c r="F133" i="22"/>
  <c r="I132" i="22"/>
  <c r="H132" i="22"/>
  <c r="G132" i="22"/>
  <c r="F132" i="22"/>
  <c r="I131" i="22"/>
  <c r="H131" i="22"/>
  <c r="G131" i="22"/>
  <c r="F131" i="22"/>
  <c r="I125" i="22"/>
  <c r="H125" i="22"/>
  <c r="G125" i="22"/>
  <c r="F125" i="22"/>
  <c r="I124" i="22"/>
  <c r="H124" i="22"/>
  <c r="G124" i="22"/>
  <c r="F124" i="22"/>
  <c r="I123" i="22"/>
  <c r="I126" i="22" s="1"/>
  <c r="H123" i="22"/>
  <c r="H126" i="22" s="1"/>
  <c r="G123" i="22"/>
  <c r="G126" i="22" s="1"/>
  <c r="F123" i="22"/>
  <c r="F126" i="22" s="1"/>
  <c r="I119" i="22"/>
  <c r="H119" i="22"/>
  <c r="G119" i="22"/>
  <c r="F119" i="22"/>
  <c r="I117" i="22"/>
  <c r="H117" i="22"/>
  <c r="G117" i="22"/>
  <c r="F117" i="22"/>
  <c r="I116" i="22"/>
  <c r="H116" i="22"/>
  <c r="G116" i="22"/>
  <c r="F116" i="22"/>
  <c r="I115" i="22"/>
  <c r="H115" i="22"/>
  <c r="G115" i="22"/>
  <c r="F115" i="22"/>
  <c r="I105" i="22"/>
  <c r="H105" i="22"/>
  <c r="G105" i="22"/>
  <c r="F105" i="22"/>
  <c r="I104" i="22"/>
  <c r="H104" i="22"/>
  <c r="G104" i="22"/>
  <c r="F104" i="22"/>
  <c r="I103" i="22"/>
  <c r="H103" i="22"/>
  <c r="G103" i="22"/>
  <c r="F103" i="22"/>
  <c r="I102" i="22"/>
  <c r="I112" i="22" s="1"/>
  <c r="H102" i="22"/>
  <c r="H112" i="22" s="1"/>
  <c r="G102" i="22"/>
  <c r="G112" i="22" s="1"/>
  <c r="F102" i="22"/>
  <c r="F112" i="22" s="1"/>
  <c r="I98" i="22"/>
  <c r="H98" i="22"/>
  <c r="G98" i="22"/>
  <c r="F98" i="22"/>
  <c r="I97" i="22"/>
  <c r="H97" i="22"/>
  <c r="G97" i="22"/>
  <c r="F97" i="22"/>
  <c r="I96" i="22"/>
  <c r="H96" i="22"/>
  <c r="G96" i="22"/>
  <c r="F96" i="22"/>
  <c r="I95" i="22"/>
  <c r="H95" i="22"/>
  <c r="G95" i="22"/>
  <c r="F95" i="22"/>
  <c r="I94" i="22"/>
  <c r="H94" i="22"/>
  <c r="G94" i="22"/>
  <c r="F94" i="22"/>
  <c r="I93" i="22"/>
  <c r="H93" i="22"/>
  <c r="G93" i="22"/>
  <c r="F93" i="22"/>
  <c r="I92" i="22"/>
  <c r="H92" i="22"/>
  <c r="G92" i="22"/>
  <c r="F92" i="22"/>
  <c r="I91" i="22"/>
  <c r="H91" i="22"/>
  <c r="G91" i="22"/>
  <c r="F91" i="22"/>
  <c r="I90" i="22"/>
  <c r="H90" i="22"/>
  <c r="G90" i="22"/>
  <c r="F90" i="22"/>
  <c r="I89" i="22"/>
  <c r="H89" i="22"/>
  <c r="G89" i="22"/>
  <c r="F89" i="22"/>
  <c r="I85" i="22"/>
  <c r="H85" i="22"/>
  <c r="G85" i="22"/>
  <c r="F85" i="22"/>
  <c r="I84" i="22"/>
  <c r="H84" i="22"/>
  <c r="G84" i="22"/>
  <c r="F84" i="22"/>
  <c r="I83" i="22"/>
  <c r="H83" i="22"/>
  <c r="G83" i="22"/>
  <c r="F83" i="22"/>
  <c r="I81" i="22"/>
  <c r="H81" i="22"/>
  <c r="G81" i="22"/>
  <c r="F81" i="22"/>
  <c r="I80" i="22"/>
  <c r="H80" i="22"/>
  <c r="G80" i="22"/>
  <c r="F80" i="22"/>
  <c r="I79" i="22"/>
  <c r="H79" i="22"/>
  <c r="G79" i="22"/>
  <c r="F79" i="22"/>
  <c r="I75" i="22"/>
  <c r="H75" i="22"/>
  <c r="G75" i="22"/>
  <c r="F75" i="22"/>
  <c r="I74" i="22"/>
  <c r="H74" i="22"/>
  <c r="G74" i="22"/>
  <c r="F74" i="22"/>
  <c r="I73" i="22"/>
  <c r="H73" i="22"/>
  <c r="G73" i="22"/>
  <c r="F73" i="22"/>
  <c r="I72" i="22"/>
  <c r="H72" i="22"/>
  <c r="G72" i="22"/>
  <c r="F72" i="22"/>
  <c r="I71" i="22"/>
  <c r="H71" i="22"/>
  <c r="G71" i="22"/>
  <c r="F71" i="22"/>
  <c r="I70" i="22"/>
  <c r="H70" i="22"/>
  <c r="G70" i="22"/>
  <c r="F70" i="22"/>
  <c r="I69" i="22"/>
  <c r="H69" i="22"/>
  <c r="G69" i="22"/>
  <c r="F69" i="22"/>
  <c r="I68" i="22"/>
  <c r="H68" i="22"/>
  <c r="G68" i="22"/>
  <c r="F68" i="22"/>
  <c r="I67" i="22"/>
  <c r="H67" i="22"/>
  <c r="G67" i="22"/>
  <c r="F67" i="22"/>
  <c r="I66" i="22"/>
  <c r="H66" i="22"/>
  <c r="G66" i="22"/>
  <c r="F66" i="22"/>
  <c r="I65" i="22"/>
  <c r="H65" i="22"/>
  <c r="G65" i="22"/>
  <c r="F65" i="22"/>
  <c r="I64" i="22"/>
  <c r="H64" i="22"/>
  <c r="G64" i="22"/>
  <c r="F64" i="22"/>
  <c r="I63" i="22"/>
  <c r="H63" i="22"/>
  <c r="G63" i="22"/>
  <c r="F63" i="22"/>
  <c r="I62" i="22"/>
  <c r="H62" i="22"/>
  <c r="G62" i="22"/>
  <c r="F62" i="22"/>
  <c r="I61" i="22"/>
  <c r="H61" i="22"/>
  <c r="G61" i="22"/>
  <c r="F61" i="22"/>
  <c r="I60" i="22"/>
  <c r="H60" i="22"/>
  <c r="G60" i="22"/>
  <c r="F60" i="22"/>
  <c r="I59" i="22"/>
  <c r="H59" i="22"/>
  <c r="G59" i="22"/>
  <c r="F59" i="22"/>
  <c r="I58" i="22"/>
  <c r="H58" i="22"/>
  <c r="G58" i="22"/>
  <c r="F58" i="22"/>
  <c r="I57" i="22"/>
  <c r="H57" i="22"/>
  <c r="G57" i="22"/>
  <c r="F57" i="22"/>
  <c r="I56" i="22"/>
  <c r="I76" i="22" s="1"/>
  <c r="H56" i="22"/>
  <c r="H76" i="22" s="1"/>
  <c r="G56" i="22"/>
  <c r="G76" i="22" s="1"/>
  <c r="F56" i="22"/>
  <c r="F76" i="22" s="1"/>
  <c r="I51" i="22"/>
  <c r="H51" i="22"/>
  <c r="G51" i="22"/>
  <c r="F51" i="22"/>
  <c r="I50" i="22"/>
  <c r="H50" i="22"/>
  <c r="G50" i="22"/>
  <c r="F50" i="22"/>
  <c r="I49" i="22"/>
  <c r="H49" i="22"/>
  <c r="G49" i="22"/>
  <c r="F49" i="22"/>
  <c r="I47" i="22"/>
  <c r="H47" i="22"/>
  <c r="G47" i="22"/>
  <c r="F47" i="22"/>
  <c r="I46" i="22"/>
  <c r="H46" i="22"/>
  <c r="G46" i="22"/>
  <c r="F46" i="22"/>
  <c r="I45" i="22"/>
  <c r="H45" i="22"/>
  <c r="G45" i="22"/>
  <c r="F45" i="22"/>
  <c r="I44" i="22"/>
  <c r="H44" i="22"/>
  <c r="G44" i="22"/>
  <c r="F44" i="22"/>
  <c r="I32" i="22"/>
  <c r="H32" i="22"/>
  <c r="G32" i="22"/>
  <c r="F32" i="22"/>
  <c r="I24" i="22"/>
  <c r="I82" i="22" s="1"/>
  <c r="H24" i="22"/>
  <c r="H82" i="22" s="1"/>
  <c r="G24" i="22"/>
  <c r="G82" i="22" s="1"/>
  <c r="F24" i="22"/>
  <c r="F82" i="22" s="1"/>
  <c r="I16" i="22"/>
  <c r="H16" i="22"/>
  <c r="G16" i="22"/>
  <c r="F16" i="22"/>
  <c r="I146" i="21"/>
  <c r="H146" i="21"/>
  <c r="G146" i="21"/>
  <c r="F146" i="21"/>
  <c r="I145" i="21"/>
  <c r="H145" i="21"/>
  <c r="G145" i="21"/>
  <c r="F145" i="21"/>
  <c r="I144" i="21"/>
  <c r="H144" i="21"/>
  <c r="G144" i="21"/>
  <c r="F144" i="21"/>
  <c r="I143" i="21"/>
  <c r="I147" i="21" s="1"/>
  <c r="H143" i="21"/>
  <c r="H147" i="21" s="1"/>
  <c r="G143" i="21"/>
  <c r="G147" i="21" s="1"/>
  <c r="F143" i="21"/>
  <c r="F147" i="21" s="1"/>
  <c r="I139" i="21"/>
  <c r="H139" i="21"/>
  <c r="G139" i="21"/>
  <c r="F139" i="21"/>
  <c r="I138" i="21"/>
  <c r="H138" i="21"/>
  <c r="G138" i="21"/>
  <c r="F138" i="21"/>
  <c r="I137" i="21"/>
  <c r="H137" i="21"/>
  <c r="G137" i="21"/>
  <c r="F137" i="21"/>
  <c r="I136" i="21"/>
  <c r="H136" i="21"/>
  <c r="G136" i="21"/>
  <c r="F136" i="21"/>
  <c r="I135" i="21"/>
  <c r="H135" i="21"/>
  <c r="G135" i="21"/>
  <c r="F135" i="21"/>
  <c r="I133" i="21"/>
  <c r="H133" i="21"/>
  <c r="G133" i="21"/>
  <c r="F133" i="21"/>
  <c r="I132" i="21"/>
  <c r="H132" i="21"/>
  <c r="G132" i="21"/>
  <c r="F132" i="21"/>
  <c r="I131" i="21"/>
  <c r="H131" i="21"/>
  <c r="G131" i="21"/>
  <c r="F131" i="21"/>
  <c r="I125" i="21"/>
  <c r="H125" i="21"/>
  <c r="G125" i="21"/>
  <c r="F125" i="21"/>
  <c r="I124" i="21"/>
  <c r="H124" i="21"/>
  <c r="G124" i="21"/>
  <c r="F124" i="21"/>
  <c r="I123" i="21"/>
  <c r="I126" i="21" s="1"/>
  <c r="H123" i="21"/>
  <c r="H126" i="21" s="1"/>
  <c r="G123" i="21"/>
  <c r="G126" i="21" s="1"/>
  <c r="F123" i="21"/>
  <c r="F126" i="21" s="1"/>
  <c r="I119" i="21"/>
  <c r="H119" i="21"/>
  <c r="G119" i="21"/>
  <c r="F119" i="21"/>
  <c r="I117" i="21"/>
  <c r="H117" i="21"/>
  <c r="G117" i="21"/>
  <c r="F117" i="21"/>
  <c r="I116" i="21"/>
  <c r="H116" i="21"/>
  <c r="G116" i="21"/>
  <c r="F116" i="21"/>
  <c r="I115" i="21"/>
  <c r="H115" i="21"/>
  <c r="G115" i="21"/>
  <c r="F115" i="21"/>
  <c r="I105" i="21"/>
  <c r="H105" i="21"/>
  <c r="G105" i="21"/>
  <c r="F105" i="21"/>
  <c r="I104" i="21"/>
  <c r="H104" i="21"/>
  <c r="G104" i="21"/>
  <c r="F104" i="21"/>
  <c r="I103" i="21"/>
  <c r="H103" i="21"/>
  <c r="G103" i="21"/>
  <c r="F103" i="21"/>
  <c r="I102" i="21"/>
  <c r="I112" i="21" s="1"/>
  <c r="H102" i="21"/>
  <c r="H112" i="21" s="1"/>
  <c r="G102" i="21"/>
  <c r="G112" i="21" s="1"/>
  <c r="F102" i="21"/>
  <c r="F112" i="21" s="1"/>
  <c r="I98" i="21"/>
  <c r="H98" i="21"/>
  <c r="G98" i="21"/>
  <c r="F98" i="21"/>
  <c r="I97" i="21"/>
  <c r="H97" i="21"/>
  <c r="G97" i="21"/>
  <c r="F97" i="21"/>
  <c r="I96" i="21"/>
  <c r="H96" i="21"/>
  <c r="G96" i="21"/>
  <c r="F96" i="21"/>
  <c r="I95" i="21"/>
  <c r="H95" i="21"/>
  <c r="G95" i="21"/>
  <c r="F95" i="21"/>
  <c r="I94" i="21"/>
  <c r="H94" i="21"/>
  <c r="G94" i="21"/>
  <c r="F94" i="21"/>
  <c r="I93" i="21"/>
  <c r="H93" i="21"/>
  <c r="G93" i="21"/>
  <c r="F93" i="21"/>
  <c r="I92" i="21"/>
  <c r="H92" i="21"/>
  <c r="G92" i="21"/>
  <c r="F92" i="21"/>
  <c r="I91" i="21"/>
  <c r="H91" i="21"/>
  <c r="G91" i="21"/>
  <c r="F91" i="21"/>
  <c r="I90" i="21"/>
  <c r="H90" i="21"/>
  <c r="G90" i="21"/>
  <c r="F90" i="21"/>
  <c r="I89" i="21"/>
  <c r="H89" i="21"/>
  <c r="G89" i="21"/>
  <c r="F89" i="21"/>
  <c r="I85" i="21"/>
  <c r="H85" i="21"/>
  <c r="G85" i="21"/>
  <c r="F85" i="21"/>
  <c r="I84" i="21"/>
  <c r="H84" i="21"/>
  <c r="G84" i="21"/>
  <c r="F84" i="21"/>
  <c r="I83" i="21"/>
  <c r="H83" i="21"/>
  <c r="G83" i="21"/>
  <c r="F83" i="21"/>
  <c r="I81" i="21"/>
  <c r="H81" i="21"/>
  <c r="G81" i="21"/>
  <c r="F81" i="21"/>
  <c r="I80" i="21"/>
  <c r="H80" i="21"/>
  <c r="G80" i="21"/>
  <c r="F80" i="21"/>
  <c r="I79" i="21"/>
  <c r="H79" i="21"/>
  <c r="G79" i="21"/>
  <c r="F79" i="21"/>
  <c r="I75" i="21"/>
  <c r="H75" i="21"/>
  <c r="G75" i="21"/>
  <c r="F75" i="21"/>
  <c r="I74" i="21"/>
  <c r="H74" i="21"/>
  <c r="G74" i="21"/>
  <c r="F74" i="21"/>
  <c r="I73" i="21"/>
  <c r="H73" i="21"/>
  <c r="G73" i="21"/>
  <c r="F73" i="21"/>
  <c r="I72" i="21"/>
  <c r="H72" i="21"/>
  <c r="G72" i="21"/>
  <c r="F72" i="21"/>
  <c r="I71" i="21"/>
  <c r="H71" i="21"/>
  <c r="G71" i="21"/>
  <c r="F71" i="21"/>
  <c r="I70" i="21"/>
  <c r="H70" i="21"/>
  <c r="G70" i="21"/>
  <c r="F70" i="21"/>
  <c r="I69" i="21"/>
  <c r="H69" i="21"/>
  <c r="G69" i="21"/>
  <c r="F69" i="21"/>
  <c r="I68" i="21"/>
  <c r="H68" i="21"/>
  <c r="G68" i="21"/>
  <c r="F68" i="21"/>
  <c r="I67" i="21"/>
  <c r="H67" i="21"/>
  <c r="G67" i="21"/>
  <c r="F67" i="21"/>
  <c r="I66" i="21"/>
  <c r="H66" i="21"/>
  <c r="G66" i="21"/>
  <c r="F66" i="21"/>
  <c r="I65" i="21"/>
  <c r="H65" i="21"/>
  <c r="G65" i="21"/>
  <c r="F65" i="21"/>
  <c r="I64" i="21"/>
  <c r="H64" i="21"/>
  <c r="G64" i="21"/>
  <c r="F64" i="21"/>
  <c r="I63" i="21"/>
  <c r="H63" i="21"/>
  <c r="G63" i="21"/>
  <c r="F63" i="21"/>
  <c r="I62" i="21"/>
  <c r="H62" i="21"/>
  <c r="G62" i="21"/>
  <c r="F62" i="21"/>
  <c r="I61" i="21"/>
  <c r="H61" i="21"/>
  <c r="G61" i="21"/>
  <c r="F61" i="21"/>
  <c r="I60" i="21"/>
  <c r="H60" i="21"/>
  <c r="G60" i="21"/>
  <c r="F60" i="21"/>
  <c r="I59" i="21"/>
  <c r="H59" i="21"/>
  <c r="G59" i="21"/>
  <c r="F59" i="21"/>
  <c r="I58" i="21"/>
  <c r="H58" i="21"/>
  <c r="G58" i="21"/>
  <c r="F58" i="21"/>
  <c r="I57" i="21"/>
  <c r="H57" i="21"/>
  <c r="G57" i="21"/>
  <c r="F57" i="21"/>
  <c r="I56" i="21"/>
  <c r="I76" i="21" s="1"/>
  <c r="H56" i="21"/>
  <c r="H76" i="21" s="1"/>
  <c r="G56" i="21"/>
  <c r="G76" i="21" s="1"/>
  <c r="F56" i="21"/>
  <c r="F76" i="21" s="1"/>
  <c r="I51" i="21"/>
  <c r="H51" i="21"/>
  <c r="G51" i="21"/>
  <c r="F51" i="21"/>
  <c r="I50" i="21"/>
  <c r="H50" i="21"/>
  <c r="G50" i="21"/>
  <c r="F50" i="21"/>
  <c r="I49" i="21"/>
  <c r="H49" i="21"/>
  <c r="G49" i="21"/>
  <c r="F49" i="21"/>
  <c r="I47" i="21"/>
  <c r="H47" i="21"/>
  <c r="G47" i="21"/>
  <c r="F47" i="21"/>
  <c r="I46" i="21"/>
  <c r="H46" i="21"/>
  <c r="G46" i="21"/>
  <c r="F46" i="21"/>
  <c r="I45" i="21"/>
  <c r="H45" i="21"/>
  <c r="G45" i="21"/>
  <c r="F45" i="21"/>
  <c r="I44" i="21"/>
  <c r="H44" i="21"/>
  <c r="G44" i="21"/>
  <c r="F44" i="21"/>
  <c r="I32" i="21"/>
  <c r="H32" i="21"/>
  <c r="G32" i="21"/>
  <c r="F32" i="21"/>
  <c r="I24" i="21"/>
  <c r="I82" i="21" s="1"/>
  <c r="H24" i="21"/>
  <c r="H82" i="21" s="1"/>
  <c r="G24" i="21"/>
  <c r="G82" i="21" s="1"/>
  <c r="F24" i="21"/>
  <c r="F82" i="21" s="1"/>
  <c r="I16" i="21"/>
  <c r="H16" i="21"/>
  <c r="G16" i="21"/>
  <c r="F16" i="21"/>
  <c r="I146" i="20"/>
  <c r="H146" i="20"/>
  <c r="G146" i="20"/>
  <c r="F146" i="20"/>
  <c r="I145" i="20"/>
  <c r="H145" i="20"/>
  <c r="G145" i="20"/>
  <c r="F145" i="20"/>
  <c r="I144" i="20"/>
  <c r="H144" i="20"/>
  <c r="G144" i="20"/>
  <c r="F144" i="20"/>
  <c r="I143" i="20"/>
  <c r="I147" i="20" s="1"/>
  <c r="H143" i="20"/>
  <c r="H147" i="20" s="1"/>
  <c r="G143" i="20"/>
  <c r="G147" i="20" s="1"/>
  <c r="F143" i="20"/>
  <c r="F147" i="20" s="1"/>
  <c r="I139" i="20"/>
  <c r="H139" i="20"/>
  <c r="G139" i="20"/>
  <c r="F139" i="20"/>
  <c r="I138" i="20"/>
  <c r="H138" i="20"/>
  <c r="G138" i="20"/>
  <c r="F138" i="20"/>
  <c r="I137" i="20"/>
  <c r="H137" i="20"/>
  <c r="G137" i="20"/>
  <c r="F137" i="20"/>
  <c r="I136" i="20"/>
  <c r="H136" i="20"/>
  <c r="G136" i="20"/>
  <c r="F136" i="20"/>
  <c r="I135" i="20"/>
  <c r="H135" i="20"/>
  <c r="G135" i="20"/>
  <c r="F135" i="20"/>
  <c r="I133" i="20"/>
  <c r="H133" i="20"/>
  <c r="G133" i="20"/>
  <c r="F133" i="20"/>
  <c r="I132" i="20"/>
  <c r="H132" i="20"/>
  <c r="G132" i="20"/>
  <c r="F132" i="20"/>
  <c r="I131" i="20"/>
  <c r="H131" i="20"/>
  <c r="G131" i="20"/>
  <c r="F131" i="20"/>
  <c r="I125" i="20"/>
  <c r="H125" i="20"/>
  <c r="G125" i="20"/>
  <c r="F125" i="20"/>
  <c r="I124" i="20"/>
  <c r="H124" i="20"/>
  <c r="G124" i="20"/>
  <c r="F124" i="20"/>
  <c r="I123" i="20"/>
  <c r="I126" i="20" s="1"/>
  <c r="H123" i="20"/>
  <c r="H126" i="20" s="1"/>
  <c r="G123" i="20"/>
  <c r="G126" i="20" s="1"/>
  <c r="F123" i="20"/>
  <c r="F126" i="20" s="1"/>
  <c r="I119" i="20"/>
  <c r="H119" i="20"/>
  <c r="G119" i="20"/>
  <c r="F119" i="20"/>
  <c r="I117" i="20"/>
  <c r="H117" i="20"/>
  <c r="G117" i="20"/>
  <c r="F117" i="20"/>
  <c r="I116" i="20"/>
  <c r="H116" i="20"/>
  <c r="G116" i="20"/>
  <c r="F116" i="20"/>
  <c r="I115" i="20"/>
  <c r="H115" i="20"/>
  <c r="G115" i="20"/>
  <c r="F115" i="20"/>
  <c r="I105" i="20"/>
  <c r="H105" i="20"/>
  <c r="G105" i="20"/>
  <c r="F105" i="20"/>
  <c r="I104" i="20"/>
  <c r="H104" i="20"/>
  <c r="G104" i="20"/>
  <c r="F104" i="20"/>
  <c r="I103" i="20"/>
  <c r="H103" i="20"/>
  <c r="G103" i="20"/>
  <c r="F103" i="20"/>
  <c r="I102" i="20"/>
  <c r="I112" i="20" s="1"/>
  <c r="H102" i="20"/>
  <c r="H112" i="20" s="1"/>
  <c r="G102" i="20"/>
  <c r="G112" i="20" s="1"/>
  <c r="F102" i="20"/>
  <c r="F112" i="20" s="1"/>
  <c r="I98" i="20"/>
  <c r="H98" i="20"/>
  <c r="G98" i="20"/>
  <c r="F98" i="20"/>
  <c r="I97" i="20"/>
  <c r="H97" i="20"/>
  <c r="G97" i="20"/>
  <c r="F97" i="20"/>
  <c r="I96" i="20"/>
  <c r="H96" i="20"/>
  <c r="G96" i="20"/>
  <c r="F96" i="20"/>
  <c r="I95" i="20"/>
  <c r="H95" i="20"/>
  <c r="G95" i="20"/>
  <c r="F95" i="20"/>
  <c r="I94" i="20"/>
  <c r="H94" i="20"/>
  <c r="G94" i="20"/>
  <c r="F94" i="20"/>
  <c r="I93" i="20"/>
  <c r="H93" i="20"/>
  <c r="G93" i="20"/>
  <c r="F93" i="20"/>
  <c r="I92" i="20"/>
  <c r="H92" i="20"/>
  <c r="G92" i="20"/>
  <c r="F92" i="20"/>
  <c r="I91" i="20"/>
  <c r="H91" i="20"/>
  <c r="G91" i="20"/>
  <c r="F91" i="20"/>
  <c r="I90" i="20"/>
  <c r="H90" i="20"/>
  <c r="G90" i="20"/>
  <c r="F90" i="20"/>
  <c r="I89" i="20"/>
  <c r="H89" i="20"/>
  <c r="G89" i="20"/>
  <c r="F89" i="20"/>
  <c r="I85" i="20"/>
  <c r="H85" i="20"/>
  <c r="G85" i="20"/>
  <c r="F85" i="20"/>
  <c r="I84" i="20"/>
  <c r="H84" i="20"/>
  <c r="G84" i="20"/>
  <c r="F84" i="20"/>
  <c r="I83" i="20"/>
  <c r="H83" i="20"/>
  <c r="G83" i="20"/>
  <c r="F83" i="20"/>
  <c r="I81" i="20"/>
  <c r="H81" i="20"/>
  <c r="G81" i="20"/>
  <c r="F81" i="20"/>
  <c r="I80" i="20"/>
  <c r="H80" i="20"/>
  <c r="G80" i="20"/>
  <c r="F80" i="20"/>
  <c r="I79" i="20"/>
  <c r="H79" i="20"/>
  <c r="G79" i="20"/>
  <c r="F79" i="20"/>
  <c r="I75" i="20"/>
  <c r="H75" i="20"/>
  <c r="G75" i="20"/>
  <c r="F75" i="20"/>
  <c r="I74" i="20"/>
  <c r="H74" i="20"/>
  <c r="G74" i="20"/>
  <c r="F74" i="20"/>
  <c r="I73" i="20"/>
  <c r="H73" i="20"/>
  <c r="G73" i="20"/>
  <c r="F73" i="20"/>
  <c r="I72" i="20"/>
  <c r="H72" i="20"/>
  <c r="G72" i="20"/>
  <c r="F72" i="20"/>
  <c r="I71" i="20"/>
  <c r="H71" i="20"/>
  <c r="G71" i="20"/>
  <c r="F71" i="20"/>
  <c r="I70" i="20"/>
  <c r="H70" i="20"/>
  <c r="G70" i="20"/>
  <c r="F70" i="20"/>
  <c r="I69" i="20"/>
  <c r="H69" i="20"/>
  <c r="G69" i="20"/>
  <c r="F69" i="20"/>
  <c r="I68" i="20"/>
  <c r="H68" i="20"/>
  <c r="G68" i="20"/>
  <c r="F68" i="20"/>
  <c r="I67" i="20"/>
  <c r="H67" i="20"/>
  <c r="G67" i="20"/>
  <c r="F67" i="20"/>
  <c r="I66" i="20"/>
  <c r="H66" i="20"/>
  <c r="G66" i="20"/>
  <c r="F66" i="20"/>
  <c r="I65" i="20"/>
  <c r="H65" i="20"/>
  <c r="G65" i="20"/>
  <c r="F65" i="20"/>
  <c r="I64" i="20"/>
  <c r="H64" i="20"/>
  <c r="G64" i="20"/>
  <c r="F64" i="20"/>
  <c r="I63" i="20"/>
  <c r="H63" i="20"/>
  <c r="G63" i="20"/>
  <c r="F63" i="20"/>
  <c r="I62" i="20"/>
  <c r="H62" i="20"/>
  <c r="G62" i="20"/>
  <c r="F62" i="20"/>
  <c r="I61" i="20"/>
  <c r="H61" i="20"/>
  <c r="G61" i="20"/>
  <c r="F61" i="20"/>
  <c r="I60" i="20"/>
  <c r="H60" i="20"/>
  <c r="G60" i="20"/>
  <c r="F60" i="20"/>
  <c r="I59" i="20"/>
  <c r="H59" i="20"/>
  <c r="G59" i="20"/>
  <c r="F59" i="20"/>
  <c r="I58" i="20"/>
  <c r="H58" i="20"/>
  <c r="G58" i="20"/>
  <c r="F58" i="20"/>
  <c r="I57" i="20"/>
  <c r="H57" i="20"/>
  <c r="G57" i="20"/>
  <c r="F57" i="20"/>
  <c r="I56" i="20"/>
  <c r="I76" i="20" s="1"/>
  <c r="H56" i="20"/>
  <c r="H76" i="20" s="1"/>
  <c r="G56" i="20"/>
  <c r="G76" i="20" s="1"/>
  <c r="F56" i="20"/>
  <c r="F76" i="20" s="1"/>
  <c r="I51" i="20"/>
  <c r="H51" i="20"/>
  <c r="G51" i="20"/>
  <c r="F51" i="20"/>
  <c r="I50" i="20"/>
  <c r="H50" i="20"/>
  <c r="G50" i="20"/>
  <c r="F50" i="20"/>
  <c r="I49" i="20"/>
  <c r="H49" i="20"/>
  <c r="G49" i="20"/>
  <c r="F49" i="20"/>
  <c r="I47" i="20"/>
  <c r="H47" i="20"/>
  <c r="G47" i="20"/>
  <c r="F47" i="20"/>
  <c r="I46" i="20"/>
  <c r="H46" i="20"/>
  <c r="G46" i="20"/>
  <c r="F46" i="20"/>
  <c r="I45" i="20"/>
  <c r="H45" i="20"/>
  <c r="G45" i="20"/>
  <c r="F45" i="20"/>
  <c r="I44" i="20"/>
  <c r="H44" i="20"/>
  <c r="G44" i="20"/>
  <c r="F44" i="20"/>
  <c r="I32" i="20"/>
  <c r="H32" i="20"/>
  <c r="G32" i="20"/>
  <c r="F32" i="20"/>
  <c r="I24" i="20"/>
  <c r="I82" i="20" s="1"/>
  <c r="H24" i="20"/>
  <c r="H82" i="20" s="1"/>
  <c r="G24" i="20"/>
  <c r="G82" i="20" s="1"/>
  <c r="F24" i="20"/>
  <c r="F82" i="20" s="1"/>
  <c r="I16" i="20"/>
  <c r="H16" i="20"/>
  <c r="G16" i="20"/>
  <c r="F16" i="20"/>
  <c r="I146" i="19"/>
  <c r="H146" i="19"/>
  <c r="G146" i="19"/>
  <c r="F146" i="19"/>
  <c r="I145" i="19"/>
  <c r="H145" i="19"/>
  <c r="G145" i="19"/>
  <c r="F145" i="19"/>
  <c r="I144" i="19"/>
  <c r="H144" i="19"/>
  <c r="G144" i="19"/>
  <c r="F144" i="19"/>
  <c r="I143" i="19"/>
  <c r="I147" i="19" s="1"/>
  <c r="H143" i="19"/>
  <c r="H147" i="19" s="1"/>
  <c r="G143" i="19"/>
  <c r="G147" i="19" s="1"/>
  <c r="F143" i="19"/>
  <c r="F147" i="19" s="1"/>
  <c r="I139" i="19"/>
  <c r="H139" i="19"/>
  <c r="G139" i="19"/>
  <c r="F139" i="19"/>
  <c r="I138" i="19"/>
  <c r="H138" i="19"/>
  <c r="G138" i="19"/>
  <c r="F138" i="19"/>
  <c r="I137" i="19"/>
  <c r="H137" i="19"/>
  <c r="G137" i="19"/>
  <c r="F137" i="19"/>
  <c r="I136" i="19"/>
  <c r="H136" i="19"/>
  <c r="G136" i="19"/>
  <c r="F136" i="19"/>
  <c r="I135" i="19"/>
  <c r="H135" i="19"/>
  <c r="G135" i="19"/>
  <c r="F135" i="19"/>
  <c r="I133" i="19"/>
  <c r="H133" i="19"/>
  <c r="G133" i="19"/>
  <c r="F133" i="19"/>
  <c r="I132" i="19"/>
  <c r="H132" i="19"/>
  <c r="G132" i="19"/>
  <c r="F132" i="19"/>
  <c r="I131" i="19"/>
  <c r="H131" i="19"/>
  <c r="G131" i="19"/>
  <c r="F131" i="19"/>
  <c r="I125" i="19"/>
  <c r="H125" i="19"/>
  <c r="G125" i="19"/>
  <c r="F125" i="19"/>
  <c r="I124" i="19"/>
  <c r="H124" i="19"/>
  <c r="G124" i="19"/>
  <c r="F124" i="19"/>
  <c r="I123" i="19"/>
  <c r="I126" i="19" s="1"/>
  <c r="H123" i="19"/>
  <c r="H126" i="19" s="1"/>
  <c r="G123" i="19"/>
  <c r="G126" i="19" s="1"/>
  <c r="F123" i="19"/>
  <c r="F126" i="19" s="1"/>
  <c r="I119" i="19"/>
  <c r="H119" i="19"/>
  <c r="G119" i="19"/>
  <c r="F119" i="19"/>
  <c r="I117" i="19"/>
  <c r="H117" i="19"/>
  <c r="G117" i="19"/>
  <c r="F117" i="19"/>
  <c r="I116" i="19"/>
  <c r="H116" i="19"/>
  <c r="G116" i="19"/>
  <c r="F116" i="19"/>
  <c r="I115" i="19"/>
  <c r="H115" i="19"/>
  <c r="G115" i="19"/>
  <c r="F115" i="19"/>
  <c r="I105" i="19"/>
  <c r="H105" i="19"/>
  <c r="G105" i="19"/>
  <c r="F105" i="19"/>
  <c r="I104" i="19"/>
  <c r="H104" i="19"/>
  <c r="G104" i="19"/>
  <c r="F104" i="19"/>
  <c r="I103" i="19"/>
  <c r="H103" i="19"/>
  <c r="G103" i="19"/>
  <c r="F103" i="19"/>
  <c r="I102" i="19"/>
  <c r="I112" i="19" s="1"/>
  <c r="H102" i="19"/>
  <c r="H112" i="19" s="1"/>
  <c r="G102" i="19"/>
  <c r="G112" i="19" s="1"/>
  <c r="F102" i="19"/>
  <c r="F112" i="19" s="1"/>
  <c r="I98" i="19"/>
  <c r="H98" i="19"/>
  <c r="G98" i="19"/>
  <c r="F98" i="19"/>
  <c r="I97" i="19"/>
  <c r="H97" i="19"/>
  <c r="G97" i="19"/>
  <c r="F97" i="19"/>
  <c r="I96" i="19"/>
  <c r="H96" i="19"/>
  <c r="G96" i="19"/>
  <c r="F96" i="19"/>
  <c r="I95" i="19"/>
  <c r="H95" i="19"/>
  <c r="G95" i="19"/>
  <c r="F95" i="19"/>
  <c r="I94" i="19"/>
  <c r="H94" i="19"/>
  <c r="G94" i="19"/>
  <c r="F94" i="19"/>
  <c r="I93" i="19"/>
  <c r="H93" i="19"/>
  <c r="G93" i="19"/>
  <c r="F93" i="19"/>
  <c r="I92" i="19"/>
  <c r="H92" i="19"/>
  <c r="G92" i="19"/>
  <c r="F92" i="19"/>
  <c r="I91" i="19"/>
  <c r="H91" i="19"/>
  <c r="G91" i="19"/>
  <c r="F91" i="19"/>
  <c r="I90" i="19"/>
  <c r="H90" i="19"/>
  <c r="G90" i="19"/>
  <c r="F90" i="19"/>
  <c r="I89" i="19"/>
  <c r="H89" i="19"/>
  <c r="G89" i="19"/>
  <c r="F89" i="19"/>
  <c r="I85" i="19"/>
  <c r="H85" i="19"/>
  <c r="G85" i="19"/>
  <c r="F85" i="19"/>
  <c r="I84" i="19"/>
  <c r="H84" i="19"/>
  <c r="G84" i="19"/>
  <c r="F84" i="19"/>
  <c r="I83" i="19"/>
  <c r="H83" i="19"/>
  <c r="G83" i="19"/>
  <c r="F83" i="19"/>
  <c r="I81" i="19"/>
  <c r="H81" i="19"/>
  <c r="G81" i="19"/>
  <c r="F81" i="19"/>
  <c r="I80" i="19"/>
  <c r="H80" i="19"/>
  <c r="G80" i="19"/>
  <c r="F80" i="19"/>
  <c r="I79" i="19"/>
  <c r="H79" i="19"/>
  <c r="G79" i="19"/>
  <c r="F79" i="19"/>
  <c r="I75" i="19"/>
  <c r="H75" i="19"/>
  <c r="G75" i="19"/>
  <c r="F75" i="19"/>
  <c r="I74" i="19"/>
  <c r="H74" i="19"/>
  <c r="G74" i="19"/>
  <c r="F74" i="19"/>
  <c r="I73" i="19"/>
  <c r="H73" i="19"/>
  <c r="G73" i="19"/>
  <c r="F73" i="19"/>
  <c r="I72" i="19"/>
  <c r="H72" i="19"/>
  <c r="G72" i="19"/>
  <c r="F72" i="19"/>
  <c r="I71" i="19"/>
  <c r="H71" i="19"/>
  <c r="G71" i="19"/>
  <c r="F71" i="19"/>
  <c r="I70" i="19"/>
  <c r="H70" i="19"/>
  <c r="G70" i="19"/>
  <c r="F70" i="19"/>
  <c r="I69" i="19"/>
  <c r="H69" i="19"/>
  <c r="G69" i="19"/>
  <c r="F69" i="19"/>
  <c r="I68" i="19"/>
  <c r="H68" i="19"/>
  <c r="G68" i="19"/>
  <c r="F68" i="19"/>
  <c r="I67" i="19"/>
  <c r="H67" i="19"/>
  <c r="G67" i="19"/>
  <c r="F67" i="19"/>
  <c r="I66" i="19"/>
  <c r="H66" i="19"/>
  <c r="G66" i="19"/>
  <c r="F66" i="19"/>
  <c r="I65" i="19"/>
  <c r="H65" i="19"/>
  <c r="G65" i="19"/>
  <c r="F65" i="19"/>
  <c r="I64" i="19"/>
  <c r="H64" i="19"/>
  <c r="G64" i="19"/>
  <c r="F64" i="19"/>
  <c r="I63" i="19"/>
  <c r="H63" i="19"/>
  <c r="G63" i="19"/>
  <c r="F63" i="19"/>
  <c r="I62" i="19"/>
  <c r="H62" i="19"/>
  <c r="G62" i="19"/>
  <c r="F62" i="19"/>
  <c r="I61" i="19"/>
  <c r="H61" i="19"/>
  <c r="G61" i="19"/>
  <c r="F61" i="19"/>
  <c r="I60" i="19"/>
  <c r="H60" i="19"/>
  <c r="G60" i="19"/>
  <c r="F60" i="19"/>
  <c r="I59" i="19"/>
  <c r="H59" i="19"/>
  <c r="G59" i="19"/>
  <c r="F59" i="19"/>
  <c r="I58" i="19"/>
  <c r="H58" i="19"/>
  <c r="G58" i="19"/>
  <c r="F58" i="19"/>
  <c r="I57" i="19"/>
  <c r="H57" i="19"/>
  <c r="G57" i="19"/>
  <c r="F57" i="19"/>
  <c r="I56" i="19"/>
  <c r="I76" i="19" s="1"/>
  <c r="H56" i="19"/>
  <c r="H76" i="19" s="1"/>
  <c r="G56" i="19"/>
  <c r="G76" i="19" s="1"/>
  <c r="F56" i="19"/>
  <c r="F76" i="19" s="1"/>
  <c r="I51" i="19"/>
  <c r="H51" i="19"/>
  <c r="G51" i="19"/>
  <c r="F51" i="19"/>
  <c r="I50" i="19"/>
  <c r="H50" i="19"/>
  <c r="G50" i="19"/>
  <c r="F50" i="19"/>
  <c r="I49" i="19"/>
  <c r="H49" i="19"/>
  <c r="G49" i="19"/>
  <c r="F49" i="19"/>
  <c r="I47" i="19"/>
  <c r="H47" i="19"/>
  <c r="G47" i="19"/>
  <c r="F47" i="19"/>
  <c r="I46" i="19"/>
  <c r="H46" i="19"/>
  <c r="G46" i="19"/>
  <c r="F46" i="19"/>
  <c r="I45" i="19"/>
  <c r="H45" i="19"/>
  <c r="G45" i="19"/>
  <c r="F45" i="19"/>
  <c r="I44" i="19"/>
  <c r="H44" i="19"/>
  <c r="G44" i="19"/>
  <c r="F44" i="19"/>
  <c r="I32" i="19"/>
  <c r="H32" i="19"/>
  <c r="G32" i="19"/>
  <c r="F32" i="19"/>
  <c r="I24" i="19"/>
  <c r="I82" i="19" s="1"/>
  <c r="H24" i="19"/>
  <c r="H82" i="19" s="1"/>
  <c r="G24" i="19"/>
  <c r="G82" i="19" s="1"/>
  <c r="F24" i="19"/>
  <c r="F82" i="19" s="1"/>
  <c r="I16" i="19"/>
  <c r="H16" i="19"/>
  <c r="G16" i="19"/>
  <c r="F16" i="19"/>
  <c r="I146" i="18"/>
  <c r="H146" i="18"/>
  <c r="G146" i="18"/>
  <c r="F146" i="18"/>
  <c r="I145" i="18"/>
  <c r="H145" i="18"/>
  <c r="G145" i="18"/>
  <c r="F145" i="18"/>
  <c r="I144" i="18"/>
  <c r="H144" i="18"/>
  <c r="G144" i="18"/>
  <c r="F144" i="18"/>
  <c r="I143" i="18"/>
  <c r="I147" i="18" s="1"/>
  <c r="H143" i="18"/>
  <c r="H147" i="18" s="1"/>
  <c r="G143" i="18"/>
  <c r="G147" i="18" s="1"/>
  <c r="F143" i="18"/>
  <c r="F147" i="18" s="1"/>
  <c r="I139" i="18"/>
  <c r="H139" i="18"/>
  <c r="G139" i="18"/>
  <c r="F139" i="18"/>
  <c r="I138" i="18"/>
  <c r="H138" i="18"/>
  <c r="G138" i="18"/>
  <c r="F138" i="18"/>
  <c r="I137" i="18"/>
  <c r="H137" i="18"/>
  <c r="G137" i="18"/>
  <c r="F137" i="18"/>
  <c r="I136" i="18"/>
  <c r="H136" i="18"/>
  <c r="G136" i="18"/>
  <c r="F136" i="18"/>
  <c r="I135" i="18"/>
  <c r="H135" i="18"/>
  <c r="G135" i="18"/>
  <c r="F135" i="18"/>
  <c r="I133" i="18"/>
  <c r="H133" i="18"/>
  <c r="G133" i="18"/>
  <c r="F133" i="18"/>
  <c r="I132" i="18"/>
  <c r="H132" i="18"/>
  <c r="G132" i="18"/>
  <c r="F132" i="18"/>
  <c r="I131" i="18"/>
  <c r="H131" i="18"/>
  <c r="G131" i="18"/>
  <c r="F131" i="18"/>
  <c r="I125" i="18"/>
  <c r="H125" i="18"/>
  <c r="G125" i="18"/>
  <c r="F125" i="18"/>
  <c r="I124" i="18"/>
  <c r="H124" i="18"/>
  <c r="G124" i="18"/>
  <c r="F124" i="18"/>
  <c r="I123" i="18"/>
  <c r="I126" i="18" s="1"/>
  <c r="H123" i="18"/>
  <c r="H126" i="18" s="1"/>
  <c r="G123" i="18"/>
  <c r="G126" i="18" s="1"/>
  <c r="F123" i="18"/>
  <c r="F126" i="18" s="1"/>
  <c r="I119" i="18"/>
  <c r="H119" i="18"/>
  <c r="G119" i="18"/>
  <c r="F119" i="18"/>
  <c r="I117" i="18"/>
  <c r="H117" i="18"/>
  <c r="G117" i="18"/>
  <c r="F117" i="18"/>
  <c r="I116" i="18"/>
  <c r="H116" i="18"/>
  <c r="G116" i="18"/>
  <c r="F116" i="18"/>
  <c r="I115" i="18"/>
  <c r="H115" i="18"/>
  <c r="G115" i="18"/>
  <c r="F115" i="18"/>
  <c r="I105" i="18"/>
  <c r="H105" i="18"/>
  <c r="G105" i="18"/>
  <c r="F105" i="18"/>
  <c r="I104" i="18"/>
  <c r="H104" i="18"/>
  <c r="G104" i="18"/>
  <c r="F104" i="18"/>
  <c r="I103" i="18"/>
  <c r="H103" i="18"/>
  <c r="G103" i="18"/>
  <c r="F103" i="18"/>
  <c r="I102" i="18"/>
  <c r="I112" i="18" s="1"/>
  <c r="H102" i="18"/>
  <c r="H112" i="18" s="1"/>
  <c r="G102" i="18"/>
  <c r="G112" i="18" s="1"/>
  <c r="F102" i="18"/>
  <c r="F112" i="18" s="1"/>
  <c r="I98" i="18"/>
  <c r="H98" i="18"/>
  <c r="G98" i="18"/>
  <c r="F98" i="18"/>
  <c r="I97" i="18"/>
  <c r="H97" i="18"/>
  <c r="G97" i="18"/>
  <c r="F97" i="18"/>
  <c r="I96" i="18"/>
  <c r="H96" i="18"/>
  <c r="G96" i="18"/>
  <c r="F96" i="18"/>
  <c r="I95" i="18"/>
  <c r="H95" i="18"/>
  <c r="G95" i="18"/>
  <c r="F95" i="18"/>
  <c r="I94" i="18"/>
  <c r="H94" i="18"/>
  <c r="G94" i="18"/>
  <c r="F94" i="18"/>
  <c r="I93" i="18"/>
  <c r="H93" i="18"/>
  <c r="G93" i="18"/>
  <c r="F93" i="18"/>
  <c r="I92" i="18"/>
  <c r="H92" i="18"/>
  <c r="G92" i="18"/>
  <c r="F92" i="18"/>
  <c r="I91" i="18"/>
  <c r="H91" i="18"/>
  <c r="G91" i="18"/>
  <c r="F91" i="18"/>
  <c r="I90" i="18"/>
  <c r="H90" i="18"/>
  <c r="G90" i="18"/>
  <c r="F90" i="18"/>
  <c r="I89" i="18"/>
  <c r="H89" i="18"/>
  <c r="G89" i="18"/>
  <c r="F89" i="18"/>
  <c r="I85" i="18"/>
  <c r="H85" i="18"/>
  <c r="G85" i="18"/>
  <c r="F85" i="18"/>
  <c r="I84" i="18"/>
  <c r="H84" i="18"/>
  <c r="G84" i="18"/>
  <c r="F84" i="18"/>
  <c r="I83" i="18"/>
  <c r="H83" i="18"/>
  <c r="G83" i="18"/>
  <c r="F83" i="18"/>
  <c r="I81" i="18"/>
  <c r="H81" i="18"/>
  <c r="G81" i="18"/>
  <c r="F81" i="18"/>
  <c r="I80" i="18"/>
  <c r="H80" i="18"/>
  <c r="G80" i="18"/>
  <c r="F80" i="18"/>
  <c r="I79" i="18"/>
  <c r="H79" i="18"/>
  <c r="G79" i="18"/>
  <c r="F79" i="18"/>
  <c r="I75" i="18"/>
  <c r="H75" i="18"/>
  <c r="G75" i="18"/>
  <c r="F75" i="18"/>
  <c r="I74" i="18"/>
  <c r="H74" i="18"/>
  <c r="G74" i="18"/>
  <c r="F74" i="18"/>
  <c r="I73" i="18"/>
  <c r="H73" i="18"/>
  <c r="G73" i="18"/>
  <c r="F73" i="18"/>
  <c r="I72" i="18"/>
  <c r="H72" i="18"/>
  <c r="G72" i="18"/>
  <c r="F72" i="18"/>
  <c r="I71" i="18"/>
  <c r="H71" i="18"/>
  <c r="G71" i="18"/>
  <c r="F71" i="18"/>
  <c r="I70" i="18"/>
  <c r="H70" i="18"/>
  <c r="G70" i="18"/>
  <c r="F70" i="18"/>
  <c r="I69" i="18"/>
  <c r="H69" i="18"/>
  <c r="G69" i="18"/>
  <c r="F69" i="18"/>
  <c r="I68" i="18"/>
  <c r="H68" i="18"/>
  <c r="G68" i="18"/>
  <c r="F68" i="18"/>
  <c r="I67" i="18"/>
  <c r="H67" i="18"/>
  <c r="G67" i="18"/>
  <c r="F67" i="18"/>
  <c r="I66" i="18"/>
  <c r="H66" i="18"/>
  <c r="G66" i="18"/>
  <c r="F66" i="18"/>
  <c r="I65" i="18"/>
  <c r="H65" i="18"/>
  <c r="G65" i="18"/>
  <c r="F65" i="18"/>
  <c r="I64" i="18"/>
  <c r="H64" i="18"/>
  <c r="G64" i="18"/>
  <c r="F64" i="18"/>
  <c r="I63" i="18"/>
  <c r="H63" i="18"/>
  <c r="G63" i="18"/>
  <c r="F63" i="18"/>
  <c r="I62" i="18"/>
  <c r="H62" i="18"/>
  <c r="G62" i="18"/>
  <c r="F62" i="18"/>
  <c r="I61" i="18"/>
  <c r="H61" i="18"/>
  <c r="G61" i="18"/>
  <c r="F61" i="18"/>
  <c r="I60" i="18"/>
  <c r="H60" i="18"/>
  <c r="G60" i="18"/>
  <c r="F60" i="18"/>
  <c r="I59" i="18"/>
  <c r="H59" i="18"/>
  <c r="G59" i="18"/>
  <c r="F59" i="18"/>
  <c r="I58" i="18"/>
  <c r="H58" i="18"/>
  <c r="G58" i="18"/>
  <c r="F58" i="18"/>
  <c r="I57" i="18"/>
  <c r="H57" i="18"/>
  <c r="G57" i="18"/>
  <c r="F57" i="18"/>
  <c r="I56" i="18"/>
  <c r="I76" i="18" s="1"/>
  <c r="H56" i="18"/>
  <c r="H76" i="18" s="1"/>
  <c r="G56" i="18"/>
  <c r="G76" i="18" s="1"/>
  <c r="F56" i="18"/>
  <c r="F76" i="18" s="1"/>
  <c r="I51" i="18"/>
  <c r="H51" i="18"/>
  <c r="G51" i="18"/>
  <c r="F51" i="18"/>
  <c r="I50" i="18"/>
  <c r="H50" i="18"/>
  <c r="G50" i="18"/>
  <c r="F50" i="18"/>
  <c r="I49" i="18"/>
  <c r="H49" i="18"/>
  <c r="G49" i="18"/>
  <c r="F49" i="18"/>
  <c r="I47" i="18"/>
  <c r="H47" i="18"/>
  <c r="G47" i="18"/>
  <c r="F47" i="18"/>
  <c r="I46" i="18"/>
  <c r="H46" i="18"/>
  <c r="G46" i="18"/>
  <c r="F46" i="18"/>
  <c r="I45" i="18"/>
  <c r="H45" i="18"/>
  <c r="G45" i="18"/>
  <c r="F45" i="18"/>
  <c r="I44" i="18"/>
  <c r="H44" i="18"/>
  <c r="G44" i="18"/>
  <c r="F44" i="18"/>
  <c r="I32" i="18"/>
  <c r="H32" i="18"/>
  <c r="G32" i="18"/>
  <c r="F32" i="18"/>
  <c r="I24" i="18"/>
  <c r="I82" i="18" s="1"/>
  <c r="H24" i="18"/>
  <c r="H82" i="18" s="1"/>
  <c r="G24" i="18"/>
  <c r="G82" i="18" s="1"/>
  <c r="F24" i="18"/>
  <c r="F82" i="18" s="1"/>
  <c r="I16" i="18"/>
  <c r="H16" i="18"/>
  <c r="G16" i="18"/>
  <c r="F16" i="18"/>
  <c r="I146" i="17"/>
  <c r="H146" i="17"/>
  <c r="G146" i="17"/>
  <c r="F146" i="17"/>
  <c r="I145" i="17"/>
  <c r="H145" i="17"/>
  <c r="G145" i="17"/>
  <c r="F145" i="17"/>
  <c r="I144" i="17"/>
  <c r="H144" i="17"/>
  <c r="G144" i="17"/>
  <c r="F144" i="17"/>
  <c r="I143" i="17"/>
  <c r="I147" i="17" s="1"/>
  <c r="H143" i="17"/>
  <c r="H147" i="17" s="1"/>
  <c r="G143" i="17"/>
  <c r="G147" i="17" s="1"/>
  <c r="F143" i="17"/>
  <c r="F147" i="17" s="1"/>
  <c r="I139" i="17"/>
  <c r="H139" i="17"/>
  <c r="G139" i="17"/>
  <c r="F139" i="17"/>
  <c r="I138" i="17"/>
  <c r="H138" i="17"/>
  <c r="G138" i="17"/>
  <c r="F138" i="17"/>
  <c r="I137" i="17"/>
  <c r="H137" i="17"/>
  <c r="G137" i="17"/>
  <c r="F137" i="17"/>
  <c r="I136" i="17"/>
  <c r="H136" i="17"/>
  <c r="G136" i="17"/>
  <c r="F136" i="17"/>
  <c r="I135" i="17"/>
  <c r="H135" i="17"/>
  <c r="G135" i="17"/>
  <c r="F135" i="17"/>
  <c r="I133" i="17"/>
  <c r="H133" i="17"/>
  <c r="G133" i="17"/>
  <c r="F133" i="17"/>
  <c r="I132" i="17"/>
  <c r="H132" i="17"/>
  <c r="G132" i="17"/>
  <c r="F132" i="17"/>
  <c r="I131" i="17"/>
  <c r="H131" i="17"/>
  <c r="G131" i="17"/>
  <c r="F131" i="17"/>
  <c r="I125" i="17"/>
  <c r="H125" i="17"/>
  <c r="G125" i="17"/>
  <c r="F125" i="17"/>
  <c r="I124" i="17"/>
  <c r="H124" i="17"/>
  <c r="G124" i="17"/>
  <c r="F124" i="17"/>
  <c r="I123" i="17"/>
  <c r="I126" i="17" s="1"/>
  <c r="H123" i="17"/>
  <c r="H126" i="17" s="1"/>
  <c r="G123" i="17"/>
  <c r="G126" i="17" s="1"/>
  <c r="F123" i="17"/>
  <c r="F126" i="17" s="1"/>
  <c r="I119" i="17"/>
  <c r="H119" i="17"/>
  <c r="G119" i="17"/>
  <c r="F119" i="17"/>
  <c r="I117" i="17"/>
  <c r="H117" i="17"/>
  <c r="G117" i="17"/>
  <c r="F117" i="17"/>
  <c r="I116" i="17"/>
  <c r="H116" i="17"/>
  <c r="G116" i="17"/>
  <c r="F116" i="17"/>
  <c r="I115" i="17"/>
  <c r="H115" i="17"/>
  <c r="G115" i="17"/>
  <c r="F115" i="17"/>
  <c r="I105" i="17"/>
  <c r="H105" i="17"/>
  <c r="G105" i="17"/>
  <c r="F105" i="17"/>
  <c r="I104" i="17"/>
  <c r="H104" i="17"/>
  <c r="G104" i="17"/>
  <c r="F104" i="17"/>
  <c r="I103" i="17"/>
  <c r="H103" i="17"/>
  <c r="G103" i="17"/>
  <c r="F103" i="17"/>
  <c r="I102" i="17"/>
  <c r="I112" i="17" s="1"/>
  <c r="H102" i="17"/>
  <c r="H112" i="17" s="1"/>
  <c r="G102" i="17"/>
  <c r="G112" i="17" s="1"/>
  <c r="F102" i="17"/>
  <c r="F112" i="17" s="1"/>
  <c r="I98" i="17"/>
  <c r="H98" i="17"/>
  <c r="G98" i="17"/>
  <c r="F98" i="17"/>
  <c r="I97" i="17"/>
  <c r="H97" i="17"/>
  <c r="G97" i="17"/>
  <c r="F97" i="17"/>
  <c r="I96" i="17"/>
  <c r="H96" i="17"/>
  <c r="G96" i="17"/>
  <c r="F96" i="17"/>
  <c r="I95" i="17"/>
  <c r="H95" i="17"/>
  <c r="G95" i="17"/>
  <c r="F95" i="17"/>
  <c r="I94" i="17"/>
  <c r="H94" i="17"/>
  <c r="G94" i="17"/>
  <c r="F94" i="17"/>
  <c r="I93" i="17"/>
  <c r="H93" i="17"/>
  <c r="G93" i="17"/>
  <c r="F93" i="17"/>
  <c r="I92" i="17"/>
  <c r="H92" i="17"/>
  <c r="G92" i="17"/>
  <c r="F92" i="17"/>
  <c r="I91" i="17"/>
  <c r="H91" i="17"/>
  <c r="G91" i="17"/>
  <c r="F91" i="17"/>
  <c r="I90" i="17"/>
  <c r="H90" i="17"/>
  <c r="G90" i="17"/>
  <c r="F90" i="17"/>
  <c r="I89" i="17"/>
  <c r="H89" i="17"/>
  <c r="G89" i="17"/>
  <c r="F89" i="17"/>
  <c r="I85" i="17"/>
  <c r="H85" i="17"/>
  <c r="G85" i="17"/>
  <c r="F85" i="17"/>
  <c r="I84" i="17"/>
  <c r="H84" i="17"/>
  <c r="G84" i="17"/>
  <c r="F84" i="17"/>
  <c r="I83" i="17"/>
  <c r="H83" i="17"/>
  <c r="G83" i="17"/>
  <c r="F83" i="17"/>
  <c r="I81" i="17"/>
  <c r="H81" i="17"/>
  <c r="G81" i="17"/>
  <c r="F81" i="17"/>
  <c r="I80" i="17"/>
  <c r="H80" i="17"/>
  <c r="G80" i="17"/>
  <c r="F80" i="17"/>
  <c r="I79" i="17"/>
  <c r="H79" i="17"/>
  <c r="G79" i="17"/>
  <c r="F79" i="17"/>
  <c r="I75" i="17"/>
  <c r="H75" i="17"/>
  <c r="G75" i="17"/>
  <c r="F75" i="17"/>
  <c r="I74" i="17"/>
  <c r="H74" i="17"/>
  <c r="G74" i="17"/>
  <c r="F74" i="17"/>
  <c r="I73" i="17"/>
  <c r="H73" i="17"/>
  <c r="G73" i="17"/>
  <c r="F73" i="17"/>
  <c r="I72" i="17"/>
  <c r="H72" i="17"/>
  <c r="G72" i="17"/>
  <c r="F72" i="17"/>
  <c r="I71" i="17"/>
  <c r="H71" i="17"/>
  <c r="G71" i="17"/>
  <c r="F71" i="17"/>
  <c r="I70" i="17"/>
  <c r="H70" i="17"/>
  <c r="G70" i="17"/>
  <c r="F70" i="17"/>
  <c r="I69" i="17"/>
  <c r="H69" i="17"/>
  <c r="G69" i="17"/>
  <c r="F69" i="17"/>
  <c r="I68" i="17"/>
  <c r="H68" i="17"/>
  <c r="G68" i="17"/>
  <c r="F68" i="17"/>
  <c r="I67" i="17"/>
  <c r="H67" i="17"/>
  <c r="G67" i="17"/>
  <c r="F67" i="17"/>
  <c r="I66" i="17"/>
  <c r="H66" i="17"/>
  <c r="G66" i="17"/>
  <c r="F66" i="17"/>
  <c r="I65" i="17"/>
  <c r="H65" i="17"/>
  <c r="G65" i="17"/>
  <c r="F65" i="17"/>
  <c r="I64" i="17"/>
  <c r="H64" i="17"/>
  <c r="G64" i="17"/>
  <c r="F64" i="17"/>
  <c r="I63" i="17"/>
  <c r="H63" i="17"/>
  <c r="G63" i="17"/>
  <c r="F63" i="17"/>
  <c r="I62" i="17"/>
  <c r="H62" i="17"/>
  <c r="G62" i="17"/>
  <c r="F62" i="17"/>
  <c r="I61" i="17"/>
  <c r="H61" i="17"/>
  <c r="G61" i="17"/>
  <c r="F61" i="17"/>
  <c r="I60" i="17"/>
  <c r="H60" i="17"/>
  <c r="G60" i="17"/>
  <c r="F60" i="17"/>
  <c r="I59" i="17"/>
  <c r="H59" i="17"/>
  <c r="G59" i="17"/>
  <c r="F59" i="17"/>
  <c r="I58" i="17"/>
  <c r="H58" i="17"/>
  <c r="G58" i="17"/>
  <c r="F58" i="17"/>
  <c r="I57" i="17"/>
  <c r="H57" i="17"/>
  <c r="G57" i="17"/>
  <c r="F57" i="17"/>
  <c r="I56" i="17"/>
  <c r="I76" i="17" s="1"/>
  <c r="H56" i="17"/>
  <c r="H76" i="17" s="1"/>
  <c r="G56" i="17"/>
  <c r="G76" i="17" s="1"/>
  <c r="F56" i="17"/>
  <c r="F76" i="17" s="1"/>
  <c r="I51" i="17"/>
  <c r="H51" i="17"/>
  <c r="G51" i="17"/>
  <c r="F51" i="17"/>
  <c r="I50" i="17"/>
  <c r="H50" i="17"/>
  <c r="G50" i="17"/>
  <c r="F50" i="17"/>
  <c r="I49" i="17"/>
  <c r="H49" i="17"/>
  <c r="G49" i="17"/>
  <c r="F49" i="17"/>
  <c r="I47" i="17"/>
  <c r="H47" i="17"/>
  <c r="G47" i="17"/>
  <c r="F47" i="17"/>
  <c r="I46" i="17"/>
  <c r="H46" i="17"/>
  <c r="G46" i="17"/>
  <c r="F46" i="17"/>
  <c r="I45" i="17"/>
  <c r="H45" i="17"/>
  <c r="G45" i="17"/>
  <c r="F45" i="17"/>
  <c r="I44" i="17"/>
  <c r="H44" i="17"/>
  <c r="G44" i="17"/>
  <c r="F44" i="17"/>
  <c r="I32" i="17"/>
  <c r="H32" i="17"/>
  <c r="G32" i="17"/>
  <c r="F32" i="17"/>
  <c r="I24" i="17"/>
  <c r="I82" i="17" s="1"/>
  <c r="H24" i="17"/>
  <c r="H82" i="17" s="1"/>
  <c r="G24" i="17"/>
  <c r="G82" i="17" s="1"/>
  <c r="F24" i="17"/>
  <c r="F82" i="17" s="1"/>
  <c r="I16" i="17"/>
  <c r="H16" i="17"/>
  <c r="G16" i="17"/>
  <c r="F16" i="17"/>
  <c r="I146" i="16"/>
  <c r="H146" i="16"/>
  <c r="G146" i="16"/>
  <c r="F146" i="16"/>
  <c r="I145" i="16"/>
  <c r="H145" i="16"/>
  <c r="G145" i="16"/>
  <c r="F145" i="16"/>
  <c r="I144" i="16"/>
  <c r="H144" i="16"/>
  <c r="G144" i="16"/>
  <c r="F144" i="16"/>
  <c r="I143" i="16"/>
  <c r="I147" i="16" s="1"/>
  <c r="H143" i="16"/>
  <c r="H147" i="16" s="1"/>
  <c r="G143" i="16"/>
  <c r="G147" i="16" s="1"/>
  <c r="F143" i="16"/>
  <c r="F147" i="16" s="1"/>
  <c r="I139" i="16"/>
  <c r="H139" i="16"/>
  <c r="G139" i="16"/>
  <c r="F139" i="16"/>
  <c r="I138" i="16"/>
  <c r="H138" i="16"/>
  <c r="G138" i="16"/>
  <c r="F138" i="16"/>
  <c r="I137" i="16"/>
  <c r="H137" i="16"/>
  <c r="G137" i="16"/>
  <c r="F137" i="16"/>
  <c r="I136" i="16"/>
  <c r="H136" i="16"/>
  <c r="G136" i="16"/>
  <c r="F136" i="16"/>
  <c r="I135" i="16"/>
  <c r="H135" i="16"/>
  <c r="G135" i="16"/>
  <c r="F135" i="16"/>
  <c r="I133" i="16"/>
  <c r="H133" i="16"/>
  <c r="G133" i="16"/>
  <c r="F133" i="16"/>
  <c r="I132" i="16"/>
  <c r="H132" i="16"/>
  <c r="G132" i="16"/>
  <c r="F132" i="16"/>
  <c r="I131" i="16"/>
  <c r="H131" i="16"/>
  <c r="G131" i="16"/>
  <c r="F131" i="16"/>
  <c r="I130" i="16"/>
  <c r="H130" i="16"/>
  <c r="G130" i="16"/>
  <c r="F130" i="16"/>
  <c r="I129" i="16"/>
  <c r="I140" i="16" s="1"/>
  <c r="H129" i="16"/>
  <c r="H140" i="16" s="1"/>
  <c r="G129" i="16"/>
  <c r="G140" i="16" s="1"/>
  <c r="F129" i="16"/>
  <c r="F140" i="16" s="1"/>
  <c r="I125" i="16"/>
  <c r="H125" i="16"/>
  <c r="G125" i="16"/>
  <c r="F125" i="16"/>
  <c r="I124" i="16"/>
  <c r="H124" i="16"/>
  <c r="G124" i="16"/>
  <c r="F124" i="16"/>
  <c r="I123" i="16"/>
  <c r="I126" i="16" s="1"/>
  <c r="H123" i="16"/>
  <c r="H126" i="16" s="1"/>
  <c r="G123" i="16"/>
  <c r="G126" i="16" s="1"/>
  <c r="F123" i="16"/>
  <c r="F126" i="16" s="1"/>
  <c r="I119" i="16"/>
  <c r="H119" i="16"/>
  <c r="G119" i="16"/>
  <c r="F119" i="16"/>
  <c r="I118" i="16"/>
  <c r="H118" i="16"/>
  <c r="G118" i="16"/>
  <c r="F118" i="16"/>
  <c r="I117" i="16"/>
  <c r="H117" i="16"/>
  <c r="G117" i="16"/>
  <c r="F117" i="16"/>
  <c r="I116" i="16"/>
  <c r="H116" i="16"/>
  <c r="G116" i="16"/>
  <c r="F116" i="16"/>
  <c r="I115" i="16"/>
  <c r="I120" i="16" s="1"/>
  <c r="H115" i="16"/>
  <c r="H120" i="16" s="1"/>
  <c r="G115" i="16"/>
  <c r="G120" i="16" s="1"/>
  <c r="F115" i="16"/>
  <c r="F120" i="16" s="1"/>
  <c r="I105" i="16"/>
  <c r="H105" i="16"/>
  <c r="G105" i="16"/>
  <c r="F105" i="16"/>
  <c r="I104" i="16"/>
  <c r="H104" i="16"/>
  <c r="G104" i="16"/>
  <c r="F104" i="16"/>
  <c r="I103" i="16"/>
  <c r="H103" i="16"/>
  <c r="G103" i="16"/>
  <c r="F103" i="16"/>
  <c r="I102" i="16"/>
  <c r="I112" i="16" s="1"/>
  <c r="H102" i="16"/>
  <c r="H112" i="16" s="1"/>
  <c r="G102" i="16"/>
  <c r="G112" i="16" s="1"/>
  <c r="F102" i="16"/>
  <c r="F112" i="16" s="1"/>
  <c r="I98" i="16"/>
  <c r="H98" i="16"/>
  <c r="G98" i="16"/>
  <c r="F98" i="16"/>
  <c r="I97" i="16"/>
  <c r="H97" i="16"/>
  <c r="G97" i="16"/>
  <c r="F97" i="16"/>
  <c r="I96" i="16"/>
  <c r="H96" i="16"/>
  <c r="G96" i="16"/>
  <c r="F96" i="16"/>
  <c r="I95" i="16"/>
  <c r="H95" i="16"/>
  <c r="G95" i="16"/>
  <c r="F95" i="16"/>
  <c r="I94" i="16"/>
  <c r="H94" i="16"/>
  <c r="G94" i="16"/>
  <c r="F94" i="16"/>
  <c r="I93" i="16"/>
  <c r="H93" i="16"/>
  <c r="G93" i="16"/>
  <c r="F93" i="16"/>
  <c r="I92" i="16"/>
  <c r="H92" i="16"/>
  <c r="G92" i="16"/>
  <c r="F92" i="16"/>
  <c r="I91" i="16"/>
  <c r="H91" i="16"/>
  <c r="G91" i="16"/>
  <c r="F91" i="16"/>
  <c r="I90" i="16"/>
  <c r="H90" i="16"/>
  <c r="G90" i="16"/>
  <c r="F90" i="16"/>
  <c r="I89" i="16"/>
  <c r="H89" i="16"/>
  <c r="G89" i="16"/>
  <c r="F89" i="16"/>
  <c r="I85" i="16"/>
  <c r="H85" i="16"/>
  <c r="G85" i="16"/>
  <c r="F85" i="16"/>
  <c r="I84" i="16"/>
  <c r="H84" i="16"/>
  <c r="G84" i="16"/>
  <c r="F84" i="16"/>
  <c r="I83" i="16"/>
  <c r="H83" i="16"/>
  <c r="G83" i="16"/>
  <c r="F83" i="16"/>
  <c r="I82" i="16"/>
  <c r="H82" i="16"/>
  <c r="G82" i="16"/>
  <c r="F82" i="16"/>
  <c r="I81" i="16"/>
  <c r="H81" i="16"/>
  <c r="G81" i="16"/>
  <c r="F81" i="16"/>
  <c r="I80" i="16"/>
  <c r="H80" i="16"/>
  <c r="G80" i="16"/>
  <c r="F80" i="16"/>
  <c r="I79" i="16"/>
  <c r="I86" i="16" s="1"/>
  <c r="H79" i="16"/>
  <c r="H86" i="16" s="1"/>
  <c r="G79" i="16"/>
  <c r="G86" i="16" s="1"/>
  <c r="F79" i="16"/>
  <c r="F86" i="16" s="1"/>
  <c r="I75" i="16"/>
  <c r="H75" i="16"/>
  <c r="G75" i="16"/>
  <c r="F75" i="16"/>
  <c r="I74" i="16"/>
  <c r="H74" i="16"/>
  <c r="G74" i="16"/>
  <c r="F74" i="16"/>
  <c r="I73" i="16"/>
  <c r="H73" i="16"/>
  <c r="G73" i="16"/>
  <c r="F73" i="16"/>
  <c r="I72" i="16"/>
  <c r="H72" i="16"/>
  <c r="G72" i="16"/>
  <c r="F72" i="16"/>
  <c r="I71" i="16"/>
  <c r="H71" i="16"/>
  <c r="G71" i="16"/>
  <c r="F71" i="16"/>
  <c r="I70" i="16"/>
  <c r="H70" i="16"/>
  <c r="G70" i="16"/>
  <c r="F70" i="16"/>
  <c r="I69" i="16"/>
  <c r="H69" i="16"/>
  <c r="G69" i="16"/>
  <c r="F69" i="16"/>
  <c r="I68" i="16"/>
  <c r="H68" i="16"/>
  <c r="G68" i="16"/>
  <c r="F68" i="16"/>
  <c r="I67" i="16"/>
  <c r="H67" i="16"/>
  <c r="G67" i="16"/>
  <c r="F67" i="16"/>
  <c r="I66" i="16"/>
  <c r="H66" i="16"/>
  <c r="G66" i="16"/>
  <c r="F66" i="16"/>
  <c r="I65" i="16"/>
  <c r="H65" i="16"/>
  <c r="G65" i="16"/>
  <c r="F65" i="16"/>
  <c r="I64" i="16"/>
  <c r="H64" i="16"/>
  <c r="G64" i="16"/>
  <c r="F64" i="16"/>
  <c r="I63" i="16"/>
  <c r="H63" i="16"/>
  <c r="G63" i="16"/>
  <c r="F63" i="16"/>
  <c r="I62" i="16"/>
  <c r="H62" i="16"/>
  <c r="G62" i="16"/>
  <c r="F62" i="16"/>
  <c r="I61" i="16"/>
  <c r="H61" i="16"/>
  <c r="G61" i="16"/>
  <c r="F61" i="16"/>
  <c r="I60" i="16"/>
  <c r="H60" i="16"/>
  <c r="G60" i="16"/>
  <c r="F60" i="16"/>
  <c r="I59" i="16"/>
  <c r="H59" i="16"/>
  <c r="G59" i="16"/>
  <c r="F59" i="16"/>
  <c r="I58" i="16"/>
  <c r="H58" i="16"/>
  <c r="G58" i="16"/>
  <c r="F58" i="16"/>
  <c r="F76" i="16" s="1"/>
  <c r="I57" i="16"/>
  <c r="I76" i="16" s="1"/>
  <c r="H57" i="16"/>
  <c r="H76" i="16" s="1"/>
  <c r="G57" i="16"/>
  <c r="G76" i="16" s="1"/>
  <c r="F57" i="16"/>
  <c r="I56" i="16"/>
  <c r="H56" i="16"/>
  <c r="G56" i="16"/>
  <c r="F56" i="16"/>
  <c r="I51" i="16"/>
  <c r="H51" i="16"/>
  <c r="G51" i="16"/>
  <c r="F51" i="16"/>
  <c r="I50" i="16"/>
  <c r="H50" i="16"/>
  <c r="G50" i="16"/>
  <c r="F50" i="16"/>
  <c r="I49" i="16"/>
  <c r="H49" i="16"/>
  <c r="G49" i="16"/>
  <c r="F49" i="16"/>
  <c r="I47" i="16"/>
  <c r="H47" i="16"/>
  <c r="G47" i="16"/>
  <c r="F47" i="16"/>
  <c r="I46" i="16"/>
  <c r="H46" i="16"/>
  <c r="G46" i="16"/>
  <c r="F46" i="16"/>
  <c r="I45" i="16"/>
  <c r="H45" i="16"/>
  <c r="G45" i="16"/>
  <c r="F45" i="16"/>
  <c r="I44" i="16"/>
  <c r="H44" i="16"/>
  <c r="G44" i="16"/>
  <c r="F44" i="16"/>
  <c r="I32" i="16"/>
  <c r="H32" i="16"/>
  <c r="G32" i="16"/>
  <c r="F32" i="16"/>
  <c r="I24" i="16"/>
  <c r="H24" i="16"/>
  <c r="G24" i="16"/>
  <c r="F24" i="16"/>
  <c r="I16" i="16"/>
  <c r="I48" i="16" s="1"/>
  <c r="H16" i="16"/>
  <c r="H48" i="16" s="1"/>
  <c r="G16" i="16"/>
  <c r="G48" i="16" s="1"/>
  <c r="F16" i="16"/>
  <c r="F48" i="16" s="1"/>
  <c r="I146" i="15"/>
  <c r="H146" i="15"/>
  <c r="G146" i="15"/>
  <c r="F146" i="15"/>
  <c r="I145" i="15"/>
  <c r="H145" i="15"/>
  <c r="G145" i="15"/>
  <c r="F145" i="15"/>
  <c r="I144" i="15"/>
  <c r="H144" i="15"/>
  <c r="G144" i="15"/>
  <c r="F144" i="15"/>
  <c r="I143" i="15"/>
  <c r="I147" i="15" s="1"/>
  <c r="H143" i="15"/>
  <c r="H147" i="15" s="1"/>
  <c r="G143" i="15"/>
  <c r="G147" i="15" s="1"/>
  <c r="F143" i="15"/>
  <c r="F147" i="15" s="1"/>
  <c r="I139" i="15"/>
  <c r="H139" i="15"/>
  <c r="G139" i="15"/>
  <c r="F139" i="15"/>
  <c r="I138" i="15"/>
  <c r="H138" i="15"/>
  <c r="G138" i="15"/>
  <c r="F138" i="15"/>
  <c r="I137" i="15"/>
  <c r="H137" i="15"/>
  <c r="G137" i="15"/>
  <c r="F137" i="15"/>
  <c r="I136" i="15"/>
  <c r="H136" i="15"/>
  <c r="G136" i="15"/>
  <c r="F136" i="15"/>
  <c r="I135" i="15"/>
  <c r="H135" i="15"/>
  <c r="G135" i="15"/>
  <c r="F135" i="15"/>
  <c r="I133" i="15"/>
  <c r="H133" i="15"/>
  <c r="G133" i="15"/>
  <c r="F133" i="15"/>
  <c r="I132" i="15"/>
  <c r="H132" i="15"/>
  <c r="G132" i="15"/>
  <c r="F132" i="15"/>
  <c r="I131" i="15"/>
  <c r="H131" i="15"/>
  <c r="G131" i="15"/>
  <c r="F131" i="15"/>
  <c r="I125" i="15"/>
  <c r="H125" i="15"/>
  <c r="G125" i="15"/>
  <c r="F125" i="15"/>
  <c r="I124" i="15"/>
  <c r="H124" i="15"/>
  <c r="G124" i="15"/>
  <c r="F124" i="15"/>
  <c r="I123" i="15"/>
  <c r="I126" i="15" s="1"/>
  <c r="H123" i="15"/>
  <c r="H126" i="15" s="1"/>
  <c r="G123" i="15"/>
  <c r="G126" i="15" s="1"/>
  <c r="F123" i="15"/>
  <c r="F126" i="15" s="1"/>
  <c r="I119" i="15"/>
  <c r="H119" i="15"/>
  <c r="G119" i="15"/>
  <c r="F119" i="15"/>
  <c r="I117" i="15"/>
  <c r="H117" i="15"/>
  <c r="G117" i="15"/>
  <c r="F117" i="15"/>
  <c r="I116" i="15"/>
  <c r="H116" i="15"/>
  <c r="G116" i="15"/>
  <c r="F116" i="15"/>
  <c r="I115" i="15"/>
  <c r="H115" i="15"/>
  <c r="G115" i="15"/>
  <c r="F115" i="15"/>
  <c r="I105" i="15"/>
  <c r="H105" i="15"/>
  <c r="G105" i="15"/>
  <c r="F105" i="15"/>
  <c r="I104" i="15"/>
  <c r="H104" i="15"/>
  <c r="G104" i="15"/>
  <c r="F104" i="15"/>
  <c r="I103" i="15"/>
  <c r="H103" i="15"/>
  <c r="G103" i="15"/>
  <c r="F103" i="15"/>
  <c r="I102" i="15"/>
  <c r="I112" i="15" s="1"/>
  <c r="H102" i="15"/>
  <c r="H112" i="15" s="1"/>
  <c r="G102" i="15"/>
  <c r="G112" i="15" s="1"/>
  <c r="F102" i="15"/>
  <c r="F112" i="15" s="1"/>
  <c r="I98" i="15"/>
  <c r="H98" i="15"/>
  <c r="G98" i="15"/>
  <c r="F98" i="15"/>
  <c r="I97" i="15"/>
  <c r="H97" i="15"/>
  <c r="G97" i="15"/>
  <c r="F97" i="15"/>
  <c r="I96" i="15"/>
  <c r="H96" i="15"/>
  <c r="G96" i="15"/>
  <c r="F96" i="15"/>
  <c r="I95" i="15"/>
  <c r="H95" i="15"/>
  <c r="G95" i="15"/>
  <c r="F95" i="15"/>
  <c r="I94" i="15"/>
  <c r="H94" i="15"/>
  <c r="G94" i="15"/>
  <c r="F94" i="15"/>
  <c r="I93" i="15"/>
  <c r="H93" i="15"/>
  <c r="G93" i="15"/>
  <c r="F93" i="15"/>
  <c r="I92" i="15"/>
  <c r="H92" i="15"/>
  <c r="G92" i="15"/>
  <c r="F92" i="15"/>
  <c r="I91" i="15"/>
  <c r="H91" i="15"/>
  <c r="G91" i="15"/>
  <c r="F91" i="15"/>
  <c r="I90" i="15"/>
  <c r="H90" i="15"/>
  <c r="G90" i="15"/>
  <c r="F90" i="15"/>
  <c r="I89" i="15"/>
  <c r="H89" i="15"/>
  <c r="G89" i="15"/>
  <c r="F89" i="15"/>
  <c r="I85" i="15"/>
  <c r="H85" i="15"/>
  <c r="G85" i="15"/>
  <c r="F85" i="15"/>
  <c r="I84" i="15"/>
  <c r="H84" i="15"/>
  <c r="G84" i="15"/>
  <c r="F84" i="15"/>
  <c r="I83" i="15"/>
  <c r="H83" i="15"/>
  <c r="G83" i="15"/>
  <c r="F83" i="15"/>
  <c r="I81" i="15"/>
  <c r="H81" i="15"/>
  <c r="G81" i="15"/>
  <c r="F81" i="15"/>
  <c r="I80" i="15"/>
  <c r="H80" i="15"/>
  <c r="G80" i="15"/>
  <c r="F80" i="15"/>
  <c r="I79" i="15"/>
  <c r="H79" i="15"/>
  <c r="G79" i="15"/>
  <c r="F79" i="15"/>
  <c r="I75" i="15"/>
  <c r="H75" i="15"/>
  <c r="G75" i="15"/>
  <c r="F75" i="15"/>
  <c r="I74" i="15"/>
  <c r="H74" i="15"/>
  <c r="G74" i="15"/>
  <c r="F74" i="15"/>
  <c r="I73" i="15"/>
  <c r="H73" i="15"/>
  <c r="G73" i="15"/>
  <c r="F73" i="15"/>
  <c r="I72" i="15"/>
  <c r="H72" i="15"/>
  <c r="G72" i="15"/>
  <c r="F72" i="15"/>
  <c r="I71" i="15"/>
  <c r="H71" i="15"/>
  <c r="G71" i="15"/>
  <c r="F71" i="15"/>
  <c r="I70" i="15"/>
  <c r="H70" i="15"/>
  <c r="G70" i="15"/>
  <c r="F70" i="15"/>
  <c r="I69" i="15"/>
  <c r="H69" i="15"/>
  <c r="G69" i="15"/>
  <c r="F69" i="15"/>
  <c r="I68" i="15"/>
  <c r="H68" i="15"/>
  <c r="G68" i="15"/>
  <c r="F68" i="15"/>
  <c r="I67" i="15"/>
  <c r="H67" i="15"/>
  <c r="G67" i="15"/>
  <c r="F67" i="15"/>
  <c r="I66" i="15"/>
  <c r="H66" i="15"/>
  <c r="G66" i="15"/>
  <c r="F66" i="15"/>
  <c r="I65" i="15"/>
  <c r="H65" i="15"/>
  <c r="G65" i="15"/>
  <c r="F65" i="15"/>
  <c r="I64" i="15"/>
  <c r="H64" i="15"/>
  <c r="G64" i="15"/>
  <c r="F64" i="15"/>
  <c r="I63" i="15"/>
  <c r="H63" i="15"/>
  <c r="G63" i="15"/>
  <c r="F63" i="15"/>
  <c r="I62" i="15"/>
  <c r="H62" i="15"/>
  <c r="G62" i="15"/>
  <c r="F62" i="15"/>
  <c r="I61" i="15"/>
  <c r="H61" i="15"/>
  <c r="G61" i="15"/>
  <c r="F61" i="15"/>
  <c r="I60" i="15"/>
  <c r="H60" i="15"/>
  <c r="G60" i="15"/>
  <c r="F60" i="15"/>
  <c r="I59" i="15"/>
  <c r="H59" i="15"/>
  <c r="G59" i="15"/>
  <c r="F59" i="15"/>
  <c r="I58" i="15"/>
  <c r="H58" i="15"/>
  <c r="G58" i="15"/>
  <c r="F58" i="15"/>
  <c r="I57" i="15"/>
  <c r="H57" i="15"/>
  <c r="G57" i="15"/>
  <c r="F57" i="15"/>
  <c r="I56" i="15"/>
  <c r="I76" i="15" s="1"/>
  <c r="H56" i="15"/>
  <c r="H76" i="15" s="1"/>
  <c r="G56" i="15"/>
  <c r="G76" i="15" s="1"/>
  <c r="F56" i="15"/>
  <c r="F76" i="15" s="1"/>
  <c r="I51" i="15"/>
  <c r="H51" i="15"/>
  <c r="G51" i="15"/>
  <c r="F51" i="15"/>
  <c r="I50" i="15"/>
  <c r="H50" i="15"/>
  <c r="G50" i="15"/>
  <c r="F50" i="15"/>
  <c r="I49" i="15"/>
  <c r="H49" i="15"/>
  <c r="G49" i="15"/>
  <c r="F49" i="15"/>
  <c r="I47" i="15"/>
  <c r="H47" i="15"/>
  <c r="G47" i="15"/>
  <c r="F47" i="15"/>
  <c r="I46" i="15"/>
  <c r="H46" i="15"/>
  <c r="G46" i="15"/>
  <c r="F46" i="15"/>
  <c r="I45" i="15"/>
  <c r="H45" i="15"/>
  <c r="G45" i="15"/>
  <c r="F45" i="15"/>
  <c r="I44" i="15"/>
  <c r="H44" i="15"/>
  <c r="G44" i="15"/>
  <c r="F44" i="15"/>
  <c r="I32" i="15"/>
  <c r="H32" i="15"/>
  <c r="G32" i="15"/>
  <c r="F32" i="15"/>
  <c r="I24" i="15"/>
  <c r="I82" i="15" s="1"/>
  <c r="H24" i="15"/>
  <c r="H82" i="15" s="1"/>
  <c r="G24" i="15"/>
  <c r="G82" i="15" s="1"/>
  <c r="F24" i="15"/>
  <c r="F82" i="15" s="1"/>
  <c r="I16" i="15"/>
  <c r="H16" i="15"/>
  <c r="G16" i="15"/>
  <c r="F16" i="15"/>
  <c r="I146" i="14"/>
  <c r="H146" i="14"/>
  <c r="G146" i="14"/>
  <c r="F146" i="14"/>
  <c r="I145" i="14"/>
  <c r="H145" i="14"/>
  <c r="G145" i="14"/>
  <c r="F145" i="14"/>
  <c r="I144" i="14"/>
  <c r="H144" i="14"/>
  <c r="G144" i="14"/>
  <c r="F144" i="14"/>
  <c r="I143" i="14"/>
  <c r="I147" i="14" s="1"/>
  <c r="H143" i="14"/>
  <c r="H147" i="14" s="1"/>
  <c r="G143" i="14"/>
  <c r="G147" i="14" s="1"/>
  <c r="F143" i="14"/>
  <c r="F147" i="14" s="1"/>
  <c r="I139" i="14"/>
  <c r="H139" i="14"/>
  <c r="G139" i="14"/>
  <c r="F139" i="14"/>
  <c r="I138" i="14"/>
  <c r="H138" i="14"/>
  <c r="G138" i="14"/>
  <c r="F138" i="14"/>
  <c r="I137" i="14"/>
  <c r="H137" i="14"/>
  <c r="G137" i="14"/>
  <c r="F137" i="14"/>
  <c r="I136" i="14"/>
  <c r="H136" i="14"/>
  <c r="G136" i="14"/>
  <c r="F136" i="14"/>
  <c r="I135" i="14"/>
  <c r="H135" i="14"/>
  <c r="G135" i="14"/>
  <c r="F135" i="14"/>
  <c r="I133" i="14"/>
  <c r="H133" i="14"/>
  <c r="G133" i="14"/>
  <c r="F133" i="14"/>
  <c r="I132" i="14"/>
  <c r="H132" i="14"/>
  <c r="G132" i="14"/>
  <c r="F132" i="14"/>
  <c r="I131" i="14"/>
  <c r="H131" i="14"/>
  <c r="G131" i="14"/>
  <c r="F131" i="14"/>
  <c r="I125" i="14"/>
  <c r="H125" i="14"/>
  <c r="G125" i="14"/>
  <c r="F125" i="14"/>
  <c r="I124" i="14"/>
  <c r="H124" i="14"/>
  <c r="G124" i="14"/>
  <c r="F124" i="14"/>
  <c r="I123" i="14"/>
  <c r="I126" i="14" s="1"/>
  <c r="H123" i="14"/>
  <c r="H126" i="14" s="1"/>
  <c r="G123" i="14"/>
  <c r="G126" i="14" s="1"/>
  <c r="F123" i="14"/>
  <c r="F126" i="14" s="1"/>
  <c r="I119" i="14"/>
  <c r="H119" i="14"/>
  <c r="G119" i="14"/>
  <c r="F119" i="14"/>
  <c r="I117" i="14"/>
  <c r="H117" i="14"/>
  <c r="G117" i="14"/>
  <c r="F117" i="14"/>
  <c r="I116" i="14"/>
  <c r="H116" i="14"/>
  <c r="G116" i="14"/>
  <c r="F116" i="14"/>
  <c r="I115" i="14"/>
  <c r="H115" i="14"/>
  <c r="G115" i="14"/>
  <c r="F115" i="14"/>
  <c r="I105" i="14"/>
  <c r="H105" i="14"/>
  <c r="G105" i="14"/>
  <c r="F105" i="14"/>
  <c r="I104" i="14"/>
  <c r="H104" i="14"/>
  <c r="G104" i="14"/>
  <c r="F104" i="14"/>
  <c r="I103" i="14"/>
  <c r="H103" i="14"/>
  <c r="G103" i="14"/>
  <c r="F103" i="14"/>
  <c r="I102" i="14"/>
  <c r="I112" i="14" s="1"/>
  <c r="H102" i="14"/>
  <c r="H112" i="14" s="1"/>
  <c r="G102" i="14"/>
  <c r="G112" i="14" s="1"/>
  <c r="F102" i="14"/>
  <c r="F112" i="14" s="1"/>
  <c r="I98" i="14"/>
  <c r="H98" i="14"/>
  <c r="G98" i="14"/>
  <c r="F98" i="14"/>
  <c r="I97" i="14"/>
  <c r="H97" i="14"/>
  <c r="G97" i="14"/>
  <c r="F97" i="14"/>
  <c r="I96" i="14"/>
  <c r="H96" i="14"/>
  <c r="G96" i="14"/>
  <c r="F96" i="14"/>
  <c r="I95" i="14"/>
  <c r="H95" i="14"/>
  <c r="G95" i="14"/>
  <c r="F95" i="14"/>
  <c r="I94" i="14"/>
  <c r="H94" i="14"/>
  <c r="G94" i="14"/>
  <c r="F94" i="14"/>
  <c r="I93" i="14"/>
  <c r="H93" i="14"/>
  <c r="G93" i="14"/>
  <c r="F93" i="14"/>
  <c r="I92" i="14"/>
  <c r="H92" i="14"/>
  <c r="G92" i="14"/>
  <c r="F92" i="14"/>
  <c r="I91" i="14"/>
  <c r="H91" i="14"/>
  <c r="G91" i="14"/>
  <c r="F91" i="14"/>
  <c r="I90" i="14"/>
  <c r="H90" i="14"/>
  <c r="G90" i="14"/>
  <c r="F90" i="14"/>
  <c r="I89" i="14"/>
  <c r="H89" i="14"/>
  <c r="G89" i="14"/>
  <c r="F89" i="14"/>
  <c r="I85" i="14"/>
  <c r="H85" i="14"/>
  <c r="G85" i="14"/>
  <c r="F85" i="14"/>
  <c r="I84" i="14"/>
  <c r="H84" i="14"/>
  <c r="G84" i="14"/>
  <c r="F84" i="14"/>
  <c r="I83" i="14"/>
  <c r="H83" i="14"/>
  <c r="G83" i="14"/>
  <c r="F83" i="14"/>
  <c r="I81" i="14"/>
  <c r="H81" i="14"/>
  <c r="G81" i="14"/>
  <c r="F81" i="14"/>
  <c r="I80" i="14"/>
  <c r="H80" i="14"/>
  <c r="G80" i="14"/>
  <c r="F80" i="14"/>
  <c r="I79" i="14"/>
  <c r="H79" i="14"/>
  <c r="G79" i="14"/>
  <c r="F79" i="14"/>
  <c r="I75" i="14"/>
  <c r="H75" i="14"/>
  <c r="G75" i="14"/>
  <c r="F75" i="14"/>
  <c r="I74" i="14"/>
  <c r="H74" i="14"/>
  <c r="G74" i="14"/>
  <c r="F74" i="14"/>
  <c r="I73" i="14"/>
  <c r="H73" i="14"/>
  <c r="G73" i="14"/>
  <c r="F73" i="14"/>
  <c r="I72" i="14"/>
  <c r="H72" i="14"/>
  <c r="G72" i="14"/>
  <c r="F72" i="14"/>
  <c r="I71" i="14"/>
  <c r="H71" i="14"/>
  <c r="G71" i="14"/>
  <c r="F71" i="14"/>
  <c r="I70" i="14"/>
  <c r="H70" i="14"/>
  <c r="G70" i="14"/>
  <c r="F70" i="14"/>
  <c r="I69" i="14"/>
  <c r="H69" i="14"/>
  <c r="G69" i="14"/>
  <c r="F69" i="14"/>
  <c r="I68" i="14"/>
  <c r="H68" i="14"/>
  <c r="G68" i="14"/>
  <c r="F68" i="14"/>
  <c r="I67" i="14"/>
  <c r="H67" i="14"/>
  <c r="G67" i="14"/>
  <c r="F67" i="14"/>
  <c r="I66" i="14"/>
  <c r="H66" i="14"/>
  <c r="G66" i="14"/>
  <c r="F66" i="14"/>
  <c r="I65" i="14"/>
  <c r="H65" i="14"/>
  <c r="G65" i="14"/>
  <c r="F65" i="14"/>
  <c r="I64" i="14"/>
  <c r="H64" i="14"/>
  <c r="G64" i="14"/>
  <c r="F64" i="14"/>
  <c r="I63" i="14"/>
  <c r="H63" i="14"/>
  <c r="G63" i="14"/>
  <c r="F63" i="14"/>
  <c r="I62" i="14"/>
  <c r="H62" i="14"/>
  <c r="G62" i="14"/>
  <c r="F62" i="14"/>
  <c r="I61" i="14"/>
  <c r="H61" i="14"/>
  <c r="G61" i="14"/>
  <c r="F61" i="14"/>
  <c r="I60" i="14"/>
  <c r="H60" i="14"/>
  <c r="G60" i="14"/>
  <c r="F60" i="14"/>
  <c r="I59" i="14"/>
  <c r="H59" i="14"/>
  <c r="G59" i="14"/>
  <c r="F59" i="14"/>
  <c r="I58" i="14"/>
  <c r="H58" i="14"/>
  <c r="G58" i="14"/>
  <c r="F58" i="14"/>
  <c r="I57" i="14"/>
  <c r="H57" i="14"/>
  <c r="G57" i="14"/>
  <c r="F57" i="14"/>
  <c r="I56" i="14"/>
  <c r="I76" i="14" s="1"/>
  <c r="H56" i="14"/>
  <c r="H76" i="14" s="1"/>
  <c r="G56" i="14"/>
  <c r="G76" i="14" s="1"/>
  <c r="F56" i="14"/>
  <c r="F76" i="14" s="1"/>
  <c r="I51" i="14"/>
  <c r="H51" i="14"/>
  <c r="G51" i="14"/>
  <c r="F51" i="14"/>
  <c r="I50" i="14"/>
  <c r="H50" i="14"/>
  <c r="G50" i="14"/>
  <c r="F50" i="14"/>
  <c r="I49" i="14"/>
  <c r="H49" i="14"/>
  <c r="G49" i="14"/>
  <c r="F49" i="14"/>
  <c r="I47" i="14"/>
  <c r="H47" i="14"/>
  <c r="G47" i="14"/>
  <c r="F47" i="14"/>
  <c r="I46" i="14"/>
  <c r="H46" i="14"/>
  <c r="G46" i="14"/>
  <c r="F46" i="14"/>
  <c r="I45" i="14"/>
  <c r="H45" i="14"/>
  <c r="G45" i="14"/>
  <c r="F45" i="14"/>
  <c r="I44" i="14"/>
  <c r="H44" i="14"/>
  <c r="G44" i="14"/>
  <c r="F44" i="14"/>
  <c r="I32" i="14"/>
  <c r="H32" i="14"/>
  <c r="G32" i="14"/>
  <c r="F32" i="14"/>
  <c r="I24" i="14"/>
  <c r="I82" i="14" s="1"/>
  <c r="H24" i="14"/>
  <c r="H82" i="14" s="1"/>
  <c r="G24" i="14"/>
  <c r="G82" i="14" s="1"/>
  <c r="F24" i="14"/>
  <c r="F82" i="14" s="1"/>
  <c r="I16" i="14"/>
  <c r="H16" i="14"/>
  <c r="G16" i="14"/>
  <c r="F16" i="14"/>
  <c r="I146" i="13"/>
  <c r="H146" i="13"/>
  <c r="G146" i="13"/>
  <c r="F146" i="13"/>
  <c r="I145" i="13"/>
  <c r="H145" i="13"/>
  <c r="G145" i="13"/>
  <c r="F145" i="13"/>
  <c r="I144" i="13"/>
  <c r="H144" i="13"/>
  <c r="G144" i="13"/>
  <c r="F144" i="13"/>
  <c r="I143" i="13"/>
  <c r="I147" i="13" s="1"/>
  <c r="H143" i="13"/>
  <c r="H147" i="13" s="1"/>
  <c r="G143" i="13"/>
  <c r="G147" i="13" s="1"/>
  <c r="F143" i="13"/>
  <c r="F147" i="13" s="1"/>
  <c r="I139" i="13"/>
  <c r="H139" i="13"/>
  <c r="G139" i="13"/>
  <c r="F139" i="13"/>
  <c r="I138" i="13"/>
  <c r="H138" i="13"/>
  <c r="G138" i="13"/>
  <c r="F138" i="13"/>
  <c r="I137" i="13"/>
  <c r="H137" i="13"/>
  <c r="G137" i="13"/>
  <c r="F137" i="13"/>
  <c r="I136" i="13"/>
  <c r="H136" i="13"/>
  <c r="G136" i="13"/>
  <c r="F136" i="13"/>
  <c r="I135" i="13"/>
  <c r="H135" i="13"/>
  <c r="G135" i="13"/>
  <c r="F135" i="13"/>
  <c r="I133" i="13"/>
  <c r="H133" i="13"/>
  <c r="G133" i="13"/>
  <c r="F133" i="13"/>
  <c r="I132" i="13"/>
  <c r="H132" i="13"/>
  <c r="G132" i="13"/>
  <c r="F132" i="13"/>
  <c r="I131" i="13"/>
  <c r="H131" i="13"/>
  <c r="G131" i="13"/>
  <c r="F131" i="13"/>
  <c r="I125" i="13"/>
  <c r="H125" i="13"/>
  <c r="G125" i="13"/>
  <c r="F125" i="13"/>
  <c r="I124" i="13"/>
  <c r="H124" i="13"/>
  <c r="G124" i="13"/>
  <c r="F124" i="13"/>
  <c r="I123" i="13"/>
  <c r="I126" i="13" s="1"/>
  <c r="H123" i="13"/>
  <c r="H126" i="13" s="1"/>
  <c r="G123" i="13"/>
  <c r="G126" i="13" s="1"/>
  <c r="F123" i="13"/>
  <c r="F126" i="13" s="1"/>
  <c r="I119" i="13"/>
  <c r="H119" i="13"/>
  <c r="G119" i="13"/>
  <c r="F119" i="13"/>
  <c r="I117" i="13"/>
  <c r="H117" i="13"/>
  <c r="G117" i="13"/>
  <c r="F117" i="13"/>
  <c r="I116" i="13"/>
  <c r="H116" i="13"/>
  <c r="G116" i="13"/>
  <c r="F116" i="13"/>
  <c r="I115" i="13"/>
  <c r="H115" i="13"/>
  <c r="G115" i="13"/>
  <c r="F115" i="13"/>
  <c r="I105" i="13"/>
  <c r="H105" i="13"/>
  <c r="G105" i="13"/>
  <c r="F105" i="13"/>
  <c r="I104" i="13"/>
  <c r="H104" i="13"/>
  <c r="G104" i="13"/>
  <c r="F104" i="13"/>
  <c r="I103" i="13"/>
  <c r="H103" i="13"/>
  <c r="G103" i="13"/>
  <c r="F103" i="13"/>
  <c r="I102" i="13"/>
  <c r="I112" i="13" s="1"/>
  <c r="H102" i="13"/>
  <c r="H112" i="13" s="1"/>
  <c r="G102" i="13"/>
  <c r="G112" i="13" s="1"/>
  <c r="F102" i="13"/>
  <c r="F112" i="13" s="1"/>
  <c r="I98" i="13"/>
  <c r="H98" i="13"/>
  <c r="G98" i="13"/>
  <c r="F98" i="13"/>
  <c r="I97" i="13"/>
  <c r="H97" i="13"/>
  <c r="G97" i="13"/>
  <c r="F97" i="13"/>
  <c r="I96" i="13"/>
  <c r="H96" i="13"/>
  <c r="G96" i="13"/>
  <c r="F96" i="13"/>
  <c r="I95" i="13"/>
  <c r="H95" i="13"/>
  <c r="G95" i="13"/>
  <c r="F95" i="13"/>
  <c r="I94" i="13"/>
  <c r="H94" i="13"/>
  <c r="G94" i="13"/>
  <c r="F94" i="13"/>
  <c r="I93" i="13"/>
  <c r="H93" i="13"/>
  <c r="G93" i="13"/>
  <c r="F93" i="13"/>
  <c r="I92" i="13"/>
  <c r="H92" i="13"/>
  <c r="G92" i="13"/>
  <c r="F92" i="13"/>
  <c r="I91" i="13"/>
  <c r="H91" i="13"/>
  <c r="G91" i="13"/>
  <c r="F91" i="13"/>
  <c r="I90" i="13"/>
  <c r="H90" i="13"/>
  <c r="G90" i="13"/>
  <c r="F90" i="13"/>
  <c r="I89" i="13"/>
  <c r="H89" i="13"/>
  <c r="G89" i="13"/>
  <c r="F89" i="13"/>
  <c r="I85" i="13"/>
  <c r="H85" i="13"/>
  <c r="G85" i="13"/>
  <c r="F85" i="13"/>
  <c r="I84" i="13"/>
  <c r="H84" i="13"/>
  <c r="G84" i="13"/>
  <c r="F84" i="13"/>
  <c r="I83" i="13"/>
  <c r="H83" i="13"/>
  <c r="G83" i="13"/>
  <c r="F83" i="13"/>
  <c r="I81" i="13"/>
  <c r="H81" i="13"/>
  <c r="G81" i="13"/>
  <c r="F81" i="13"/>
  <c r="I80" i="13"/>
  <c r="H80" i="13"/>
  <c r="G80" i="13"/>
  <c r="F80" i="13"/>
  <c r="I79" i="13"/>
  <c r="H79" i="13"/>
  <c r="G79" i="13"/>
  <c r="F79" i="13"/>
  <c r="I75" i="13"/>
  <c r="H75" i="13"/>
  <c r="G75" i="13"/>
  <c r="F75" i="13"/>
  <c r="I74" i="13"/>
  <c r="H74" i="13"/>
  <c r="G74" i="13"/>
  <c r="F74" i="13"/>
  <c r="I73" i="13"/>
  <c r="H73" i="13"/>
  <c r="G73" i="13"/>
  <c r="F73" i="13"/>
  <c r="I72" i="13"/>
  <c r="H72" i="13"/>
  <c r="G72" i="13"/>
  <c r="F72" i="13"/>
  <c r="I71" i="13"/>
  <c r="H71" i="13"/>
  <c r="G71" i="13"/>
  <c r="F71" i="13"/>
  <c r="I70" i="13"/>
  <c r="H70" i="13"/>
  <c r="G70" i="13"/>
  <c r="F70" i="13"/>
  <c r="I69" i="13"/>
  <c r="H69" i="13"/>
  <c r="G69" i="13"/>
  <c r="F69" i="13"/>
  <c r="I68" i="13"/>
  <c r="H68" i="13"/>
  <c r="G68" i="13"/>
  <c r="F68" i="13"/>
  <c r="I67" i="13"/>
  <c r="H67" i="13"/>
  <c r="G67" i="13"/>
  <c r="F67" i="13"/>
  <c r="I66" i="13"/>
  <c r="H66" i="13"/>
  <c r="G66" i="13"/>
  <c r="F66" i="13"/>
  <c r="I65" i="13"/>
  <c r="H65" i="13"/>
  <c r="G65" i="13"/>
  <c r="F65" i="13"/>
  <c r="I64" i="13"/>
  <c r="H64" i="13"/>
  <c r="G64" i="13"/>
  <c r="F64" i="13"/>
  <c r="I63" i="13"/>
  <c r="H63" i="13"/>
  <c r="G63" i="13"/>
  <c r="F63" i="13"/>
  <c r="I62" i="13"/>
  <c r="H62" i="13"/>
  <c r="G62" i="13"/>
  <c r="F62" i="13"/>
  <c r="I61" i="13"/>
  <c r="H61" i="13"/>
  <c r="G61" i="13"/>
  <c r="F61" i="13"/>
  <c r="I60" i="13"/>
  <c r="H60" i="13"/>
  <c r="G60" i="13"/>
  <c r="F60" i="13"/>
  <c r="I59" i="13"/>
  <c r="H59" i="13"/>
  <c r="G59" i="13"/>
  <c r="F59" i="13"/>
  <c r="I58" i="13"/>
  <c r="H58" i="13"/>
  <c r="G58" i="13"/>
  <c r="F58" i="13"/>
  <c r="I57" i="13"/>
  <c r="H57" i="13"/>
  <c r="G57" i="13"/>
  <c r="F57" i="13"/>
  <c r="I56" i="13"/>
  <c r="I76" i="13" s="1"/>
  <c r="H56" i="13"/>
  <c r="H76" i="13" s="1"/>
  <c r="G56" i="13"/>
  <c r="G76" i="13" s="1"/>
  <c r="F56" i="13"/>
  <c r="F76" i="13" s="1"/>
  <c r="I51" i="13"/>
  <c r="H51" i="13"/>
  <c r="G51" i="13"/>
  <c r="F51" i="13"/>
  <c r="I50" i="13"/>
  <c r="H50" i="13"/>
  <c r="G50" i="13"/>
  <c r="F50" i="13"/>
  <c r="I49" i="13"/>
  <c r="H49" i="13"/>
  <c r="G49" i="13"/>
  <c r="F49" i="13"/>
  <c r="I47" i="13"/>
  <c r="H47" i="13"/>
  <c r="G47" i="13"/>
  <c r="F47" i="13"/>
  <c r="I46" i="13"/>
  <c r="H46" i="13"/>
  <c r="G46" i="13"/>
  <c r="F46" i="13"/>
  <c r="I45" i="13"/>
  <c r="H45" i="13"/>
  <c r="G45" i="13"/>
  <c r="F45" i="13"/>
  <c r="I44" i="13"/>
  <c r="H44" i="13"/>
  <c r="G44" i="13"/>
  <c r="F44" i="13"/>
  <c r="I32" i="13"/>
  <c r="H32" i="13"/>
  <c r="G32" i="13"/>
  <c r="F32" i="13"/>
  <c r="I24" i="13"/>
  <c r="I82" i="13" s="1"/>
  <c r="H24" i="13"/>
  <c r="H82" i="13" s="1"/>
  <c r="G24" i="13"/>
  <c r="G82" i="13" s="1"/>
  <c r="F24" i="13"/>
  <c r="F82" i="13" s="1"/>
  <c r="I16" i="13"/>
  <c r="H16" i="13"/>
  <c r="G16" i="13"/>
  <c r="F16" i="13"/>
  <c r="I146" i="12"/>
  <c r="H146" i="12"/>
  <c r="G146" i="12"/>
  <c r="F146" i="12"/>
  <c r="I145" i="12"/>
  <c r="H145" i="12"/>
  <c r="G145" i="12"/>
  <c r="F145" i="12"/>
  <c r="I144" i="12"/>
  <c r="H144" i="12"/>
  <c r="G144" i="12"/>
  <c r="F144" i="12"/>
  <c r="I143" i="12"/>
  <c r="I147" i="12" s="1"/>
  <c r="H143" i="12"/>
  <c r="H147" i="12" s="1"/>
  <c r="G143" i="12"/>
  <c r="G147" i="12" s="1"/>
  <c r="F143" i="12"/>
  <c r="F147" i="12" s="1"/>
  <c r="I139" i="12"/>
  <c r="H139" i="12"/>
  <c r="G139" i="12"/>
  <c r="F139" i="12"/>
  <c r="I138" i="12"/>
  <c r="H138" i="12"/>
  <c r="G138" i="12"/>
  <c r="F138" i="12"/>
  <c r="I137" i="12"/>
  <c r="H137" i="12"/>
  <c r="G137" i="12"/>
  <c r="F137" i="12"/>
  <c r="I136" i="12"/>
  <c r="H136" i="12"/>
  <c r="G136" i="12"/>
  <c r="F136" i="12"/>
  <c r="I135" i="12"/>
  <c r="H135" i="12"/>
  <c r="G135" i="12"/>
  <c r="F135" i="12"/>
  <c r="I133" i="12"/>
  <c r="H133" i="12"/>
  <c r="G133" i="12"/>
  <c r="F133" i="12"/>
  <c r="I132" i="12"/>
  <c r="H132" i="12"/>
  <c r="G132" i="12"/>
  <c r="F132" i="12"/>
  <c r="I131" i="12"/>
  <c r="H131" i="12"/>
  <c r="G131" i="12"/>
  <c r="F131" i="12"/>
  <c r="I125" i="12"/>
  <c r="H125" i="12"/>
  <c r="G125" i="12"/>
  <c r="F125" i="12"/>
  <c r="I124" i="12"/>
  <c r="H124" i="12"/>
  <c r="G124" i="12"/>
  <c r="F124" i="12"/>
  <c r="I123" i="12"/>
  <c r="I126" i="12" s="1"/>
  <c r="H123" i="12"/>
  <c r="H126" i="12" s="1"/>
  <c r="G123" i="12"/>
  <c r="G126" i="12" s="1"/>
  <c r="F123" i="12"/>
  <c r="F126" i="12" s="1"/>
  <c r="I119" i="12"/>
  <c r="H119" i="12"/>
  <c r="G119" i="12"/>
  <c r="F119" i="12"/>
  <c r="I117" i="12"/>
  <c r="H117" i="12"/>
  <c r="G117" i="12"/>
  <c r="F117" i="12"/>
  <c r="I116" i="12"/>
  <c r="H116" i="12"/>
  <c r="G116" i="12"/>
  <c r="F116" i="12"/>
  <c r="I115" i="12"/>
  <c r="H115" i="12"/>
  <c r="G115" i="12"/>
  <c r="F115" i="12"/>
  <c r="I105" i="12"/>
  <c r="H105" i="12"/>
  <c r="G105" i="12"/>
  <c r="F105" i="12"/>
  <c r="I104" i="12"/>
  <c r="H104" i="12"/>
  <c r="G104" i="12"/>
  <c r="F104" i="12"/>
  <c r="I103" i="12"/>
  <c r="H103" i="12"/>
  <c r="G103" i="12"/>
  <c r="F103" i="12"/>
  <c r="I102" i="12"/>
  <c r="I112" i="12" s="1"/>
  <c r="H102" i="12"/>
  <c r="H112" i="12" s="1"/>
  <c r="G102" i="12"/>
  <c r="G112" i="12" s="1"/>
  <c r="F102" i="12"/>
  <c r="F112" i="12" s="1"/>
  <c r="I98" i="12"/>
  <c r="H98" i="12"/>
  <c r="G98" i="12"/>
  <c r="F98" i="12"/>
  <c r="I97" i="12"/>
  <c r="H97" i="12"/>
  <c r="G97" i="12"/>
  <c r="F97" i="12"/>
  <c r="I96" i="12"/>
  <c r="H96" i="12"/>
  <c r="G96" i="12"/>
  <c r="F96" i="12"/>
  <c r="I95" i="12"/>
  <c r="H95" i="12"/>
  <c r="G95" i="12"/>
  <c r="F95" i="12"/>
  <c r="I94" i="12"/>
  <c r="H94" i="12"/>
  <c r="G94" i="12"/>
  <c r="F94" i="12"/>
  <c r="I93" i="12"/>
  <c r="H93" i="12"/>
  <c r="G93" i="12"/>
  <c r="F93" i="12"/>
  <c r="I92" i="12"/>
  <c r="H92" i="12"/>
  <c r="G92" i="12"/>
  <c r="F92" i="12"/>
  <c r="I91" i="12"/>
  <c r="H91" i="12"/>
  <c r="G91" i="12"/>
  <c r="F91" i="12"/>
  <c r="I90" i="12"/>
  <c r="H90" i="12"/>
  <c r="G90" i="12"/>
  <c r="F90" i="12"/>
  <c r="I89" i="12"/>
  <c r="H89" i="12"/>
  <c r="G89" i="12"/>
  <c r="F89" i="12"/>
  <c r="I85" i="12"/>
  <c r="H85" i="12"/>
  <c r="G85" i="12"/>
  <c r="F85" i="12"/>
  <c r="I84" i="12"/>
  <c r="H84" i="12"/>
  <c r="G84" i="12"/>
  <c r="F84" i="12"/>
  <c r="I83" i="12"/>
  <c r="H83" i="12"/>
  <c r="G83" i="12"/>
  <c r="F83" i="12"/>
  <c r="I81" i="12"/>
  <c r="H81" i="12"/>
  <c r="G81" i="12"/>
  <c r="F81" i="12"/>
  <c r="I80" i="12"/>
  <c r="H80" i="12"/>
  <c r="G80" i="12"/>
  <c r="F80" i="12"/>
  <c r="I79" i="12"/>
  <c r="H79" i="12"/>
  <c r="G79" i="12"/>
  <c r="F79" i="12"/>
  <c r="I75" i="12"/>
  <c r="H75" i="12"/>
  <c r="G75" i="12"/>
  <c r="F75" i="12"/>
  <c r="I74" i="12"/>
  <c r="H74" i="12"/>
  <c r="G74" i="12"/>
  <c r="F74" i="12"/>
  <c r="I73" i="12"/>
  <c r="H73" i="12"/>
  <c r="G73" i="12"/>
  <c r="F73" i="12"/>
  <c r="I72" i="12"/>
  <c r="H72" i="12"/>
  <c r="G72" i="12"/>
  <c r="F72" i="12"/>
  <c r="I71" i="12"/>
  <c r="H71" i="12"/>
  <c r="G71" i="12"/>
  <c r="F71" i="12"/>
  <c r="I70" i="12"/>
  <c r="H70" i="12"/>
  <c r="G70" i="12"/>
  <c r="F70" i="12"/>
  <c r="I69" i="12"/>
  <c r="H69" i="12"/>
  <c r="G69" i="12"/>
  <c r="F69" i="12"/>
  <c r="I68" i="12"/>
  <c r="H68" i="12"/>
  <c r="G68" i="12"/>
  <c r="F68" i="12"/>
  <c r="I67" i="12"/>
  <c r="H67" i="12"/>
  <c r="G67" i="12"/>
  <c r="F67" i="12"/>
  <c r="I66" i="12"/>
  <c r="H66" i="12"/>
  <c r="G66" i="12"/>
  <c r="F66" i="12"/>
  <c r="I65" i="12"/>
  <c r="H65" i="12"/>
  <c r="G65" i="12"/>
  <c r="F65" i="12"/>
  <c r="I64" i="12"/>
  <c r="H64" i="12"/>
  <c r="G64" i="12"/>
  <c r="F64" i="12"/>
  <c r="I63" i="12"/>
  <c r="H63" i="12"/>
  <c r="G63" i="12"/>
  <c r="F63" i="12"/>
  <c r="I62" i="12"/>
  <c r="H62" i="12"/>
  <c r="G62" i="12"/>
  <c r="F62" i="12"/>
  <c r="I61" i="12"/>
  <c r="H61" i="12"/>
  <c r="G61" i="12"/>
  <c r="F61" i="12"/>
  <c r="I60" i="12"/>
  <c r="H60" i="12"/>
  <c r="G60" i="12"/>
  <c r="F60" i="12"/>
  <c r="I59" i="12"/>
  <c r="H59" i="12"/>
  <c r="G59" i="12"/>
  <c r="F59" i="12"/>
  <c r="I58" i="12"/>
  <c r="H58" i="12"/>
  <c r="G58" i="12"/>
  <c r="F58" i="12"/>
  <c r="I57" i="12"/>
  <c r="H57" i="12"/>
  <c r="G57" i="12"/>
  <c r="F57" i="12"/>
  <c r="I56" i="12"/>
  <c r="I76" i="12" s="1"/>
  <c r="H56" i="12"/>
  <c r="H76" i="12" s="1"/>
  <c r="G56" i="12"/>
  <c r="G76" i="12" s="1"/>
  <c r="F56" i="12"/>
  <c r="F76" i="12" s="1"/>
  <c r="I51" i="12"/>
  <c r="H51" i="12"/>
  <c r="G51" i="12"/>
  <c r="F51" i="12"/>
  <c r="I50" i="12"/>
  <c r="H50" i="12"/>
  <c r="G50" i="12"/>
  <c r="F50" i="12"/>
  <c r="I49" i="12"/>
  <c r="H49" i="12"/>
  <c r="G49" i="12"/>
  <c r="F49" i="12"/>
  <c r="I47" i="12"/>
  <c r="H47" i="12"/>
  <c r="G47" i="12"/>
  <c r="F47" i="12"/>
  <c r="I46" i="12"/>
  <c r="H46" i="12"/>
  <c r="G46" i="12"/>
  <c r="F46" i="12"/>
  <c r="I45" i="12"/>
  <c r="H45" i="12"/>
  <c r="G45" i="12"/>
  <c r="F45" i="12"/>
  <c r="I44" i="12"/>
  <c r="H44" i="12"/>
  <c r="G44" i="12"/>
  <c r="F44" i="12"/>
  <c r="I32" i="12"/>
  <c r="H32" i="12"/>
  <c r="G32" i="12"/>
  <c r="F32" i="12"/>
  <c r="I24" i="12"/>
  <c r="I82" i="12" s="1"/>
  <c r="H24" i="12"/>
  <c r="H82" i="12" s="1"/>
  <c r="G24" i="12"/>
  <c r="G82" i="12" s="1"/>
  <c r="F24" i="12"/>
  <c r="F82" i="12" s="1"/>
  <c r="I16" i="12"/>
  <c r="H16" i="12"/>
  <c r="G16" i="12"/>
  <c r="F16" i="12"/>
  <c r="I146" i="11"/>
  <c r="H146" i="11"/>
  <c r="G146" i="11"/>
  <c r="F146" i="11"/>
  <c r="I145" i="11"/>
  <c r="H145" i="11"/>
  <c r="G145" i="11"/>
  <c r="F145" i="11"/>
  <c r="I144" i="11"/>
  <c r="H144" i="11"/>
  <c r="G144" i="11"/>
  <c r="F144" i="11"/>
  <c r="I143" i="11"/>
  <c r="I147" i="11" s="1"/>
  <c r="H143" i="11"/>
  <c r="H147" i="11" s="1"/>
  <c r="G143" i="11"/>
  <c r="G147" i="11" s="1"/>
  <c r="F143" i="11"/>
  <c r="F147" i="11" s="1"/>
  <c r="I139" i="11"/>
  <c r="H139" i="11"/>
  <c r="G139" i="11"/>
  <c r="F139" i="11"/>
  <c r="I138" i="11"/>
  <c r="H138" i="11"/>
  <c r="G138" i="11"/>
  <c r="F138" i="11"/>
  <c r="I137" i="11"/>
  <c r="H137" i="11"/>
  <c r="G137" i="11"/>
  <c r="F137" i="11"/>
  <c r="I136" i="11"/>
  <c r="H136" i="11"/>
  <c r="G136" i="11"/>
  <c r="F136" i="11"/>
  <c r="I135" i="11"/>
  <c r="H135" i="11"/>
  <c r="G135" i="11"/>
  <c r="F135" i="11"/>
  <c r="I133" i="11"/>
  <c r="H133" i="11"/>
  <c r="G133" i="11"/>
  <c r="F133" i="11"/>
  <c r="I132" i="11"/>
  <c r="H132" i="11"/>
  <c r="G132" i="11"/>
  <c r="F132" i="11"/>
  <c r="I131" i="11"/>
  <c r="H131" i="11"/>
  <c r="G131" i="11"/>
  <c r="F131" i="11"/>
  <c r="I125" i="11"/>
  <c r="H125" i="11"/>
  <c r="G125" i="11"/>
  <c r="F125" i="11"/>
  <c r="I124" i="11"/>
  <c r="H124" i="11"/>
  <c r="G124" i="11"/>
  <c r="F124" i="11"/>
  <c r="I123" i="11"/>
  <c r="I126" i="11" s="1"/>
  <c r="H123" i="11"/>
  <c r="H126" i="11" s="1"/>
  <c r="G123" i="11"/>
  <c r="G126" i="11" s="1"/>
  <c r="F123" i="11"/>
  <c r="F126" i="11" s="1"/>
  <c r="I119" i="11"/>
  <c r="H119" i="11"/>
  <c r="G119" i="11"/>
  <c r="F119" i="11"/>
  <c r="I117" i="11"/>
  <c r="H117" i="11"/>
  <c r="G117" i="11"/>
  <c r="F117" i="11"/>
  <c r="I116" i="11"/>
  <c r="H116" i="11"/>
  <c r="G116" i="11"/>
  <c r="F116" i="11"/>
  <c r="I115" i="11"/>
  <c r="H115" i="11"/>
  <c r="G115" i="11"/>
  <c r="F115" i="11"/>
  <c r="I105" i="11"/>
  <c r="H105" i="11"/>
  <c r="G105" i="11"/>
  <c r="F105" i="11"/>
  <c r="I104" i="11"/>
  <c r="H104" i="11"/>
  <c r="G104" i="11"/>
  <c r="F104" i="11"/>
  <c r="I103" i="11"/>
  <c r="H103" i="11"/>
  <c r="G103" i="11"/>
  <c r="F103" i="11"/>
  <c r="I102" i="11"/>
  <c r="I112" i="11" s="1"/>
  <c r="H102" i="11"/>
  <c r="H112" i="11" s="1"/>
  <c r="G102" i="11"/>
  <c r="G112" i="11" s="1"/>
  <c r="F102" i="11"/>
  <c r="F112" i="11" s="1"/>
  <c r="I98" i="11"/>
  <c r="H98" i="11"/>
  <c r="G98" i="11"/>
  <c r="F98" i="11"/>
  <c r="I97" i="11"/>
  <c r="H97" i="11"/>
  <c r="G97" i="11"/>
  <c r="F97" i="11"/>
  <c r="I96" i="11"/>
  <c r="H96" i="11"/>
  <c r="G96" i="11"/>
  <c r="F96" i="11"/>
  <c r="I95" i="11"/>
  <c r="H95" i="11"/>
  <c r="G95" i="11"/>
  <c r="F95" i="11"/>
  <c r="I94" i="11"/>
  <c r="H94" i="11"/>
  <c r="G94" i="11"/>
  <c r="F94" i="11"/>
  <c r="I93" i="11"/>
  <c r="H93" i="11"/>
  <c r="G93" i="11"/>
  <c r="F93" i="11"/>
  <c r="I92" i="11"/>
  <c r="H92" i="11"/>
  <c r="G92" i="11"/>
  <c r="F92" i="11"/>
  <c r="I91" i="11"/>
  <c r="H91" i="11"/>
  <c r="G91" i="11"/>
  <c r="F91" i="11"/>
  <c r="I90" i="11"/>
  <c r="H90" i="11"/>
  <c r="G90" i="11"/>
  <c r="F90" i="11"/>
  <c r="I89" i="11"/>
  <c r="H89" i="11"/>
  <c r="G89" i="11"/>
  <c r="F89" i="11"/>
  <c r="I85" i="11"/>
  <c r="H85" i="11"/>
  <c r="G85" i="11"/>
  <c r="F85" i="11"/>
  <c r="I84" i="11"/>
  <c r="H84" i="11"/>
  <c r="G84" i="11"/>
  <c r="F84" i="11"/>
  <c r="I83" i="11"/>
  <c r="H83" i="11"/>
  <c r="G83" i="11"/>
  <c r="F83" i="11"/>
  <c r="I81" i="11"/>
  <c r="H81" i="11"/>
  <c r="G81" i="11"/>
  <c r="F81" i="11"/>
  <c r="I80" i="11"/>
  <c r="H80" i="11"/>
  <c r="G80" i="11"/>
  <c r="F80" i="11"/>
  <c r="I79" i="11"/>
  <c r="H79" i="11"/>
  <c r="G79" i="11"/>
  <c r="F79" i="11"/>
  <c r="I75" i="11"/>
  <c r="H75" i="11"/>
  <c r="G75" i="11"/>
  <c r="F75" i="11"/>
  <c r="I74" i="11"/>
  <c r="H74" i="11"/>
  <c r="G74" i="11"/>
  <c r="F74" i="11"/>
  <c r="I73" i="11"/>
  <c r="H73" i="11"/>
  <c r="G73" i="11"/>
  <c r="F73" i="11"/>
  <c r="I72" i="11"/>
  <c r="H72" i="11"/>
  <c r="G72" i="11"/>
  <c r="F72" i="11"/>
  <c r="I71" i="11"/>
  <c r="H71" i="11"/>
  <c r="G71" i="11"/>
  <c r="F71" i="11"/>
  <c r="I70" i="11"/>
  <c r="H70" i="11"/>
  <c r="G70" i="11"/>
  <c r="F70" i="11"/>
  <c r="I69" i="11"/>
  <c r="H69" i="11"/>
  <c r="G69" i="11"/>
  <c r="F69" i="11"/>
  <c r="I68" i="11"/>
  <c r="H68" i="11"/>
  <c r="G68" i="11"/>
  <c r="F68" i="11"/>
  <c r="I67" i="11"/>
  <c r="H67" i="11"/>
  <c r="G67" i="11"/>
  <c r="F67" i="11"/>
  <c r="I66" i="11"/>
  <c r="H66" i="11"/>
  <c r="G66" i="11"/>
  <c r="F66" i="11"/>
  <c r="I65" i="11"/>
  <c r="H65" i="11"/>
  <c r="G65" i="11"/>
  <c r="F65" i="11"/>
  <c r="I64" i="11"/>
  <c r="H64" i="11"/>
  <c r="G64" i="11"/>
  <c r="F64" i="11"/>
  <c r="I63" i="11"/>
  <c r="H63" i="11"/>
  <c r="G63" i="11"/>
  <c r="F63" i="11"/>
  <c r="I62" i="11"/>
  <c r="H62" i="11"/>
  <c r="G62" i="11"/>
  <c r="F62" i="11"/>
  <c r="I61" i="11"/>
  <c r="H61" i="11"/>
  <c r="G61" i="11"/>
  <c r="F61" i="11"/>
  <c r="I60" i="11"/>
  <c r="H60" i="11"/>
  <c r="G60" i="11"/>
  <c r="F60" i="11"/>
  <c r="I59" i="11"/>
  <c r="H59" i="11"/>
  <c r="G59" i="11"/>
  <c r="F59" i="11"/>
  <c r="I58" i="11"/>
  <c r="H58" i="11"/>
  <c r="G58" i="11"/>
  <c r="F58" i="11"/>
  <c r="I57" i="11"/>
  <c r="H57" i="11"/>
  <c r="G57" i="11"/>
  <c r="F57" i="11"/>
  <c r="I56" i="11"/>
  <c r="I76" i="11" s="1"/>
  <c r="H56" i="11"/>
  <c r="H76" i="11" s="1"/>
  <c r="G56" i="11"/>
  <c r="G76" i="11" s="1"/>
  <c r="F56" i="11"/>
  <c r="F76" i="11" s="1"/>
  <c r="I51" i="11"/>
  <c r="H51" i="11"/>
  <c r="G51" i="11"/>
  <c r="F51" i="11"/>
  <c r="I50" i="11"/>
  <c r="H50" i="11"/>
  <c r="G50" i="11"/>
  <c r="F50" i="11"/>
  <c r="I49" i="11"/>
  <c r="H49" i="11"/>
  <c r="G49" i="11"/>
  <c r="F49" i="11"/>
  <c r="I47" i="11"/>
  <c r="H47" i="11"/>
  <c r="G47" i="11"/>
  <c r="F47" i="11"/>
  <c r="I46" i="11"/>
  <c r="H46" i="11"/>
  <c r="G46" i="11"/>
  <c r="F46" i="11"/>
  <c r="I45" i="11"/>
  <c r="H45" i="11"/>
  <c r="G45" i="11"/>
  <c r="F45" i="11"/>
  <c r="I44" i="11"/>
  <c r="H44" i="11"/>
  <c r="G44" i="11"/>
  <c r="F44" i="11"/>
  <c r="I32" i="11"/>
  <c r="H32" i="11"/>
  <c r="G32" i="11"/>
  <c r="F32" i="11"/>
  <c r="I24" i="11"/>
  <c r="I82" i="11" s="1"/>
  <c r="H24" i="11"/>
  <c r="H82" i="11" s="1"/>
  <c r="G24" i="11"/>
  <c r="G82" i="11" s="1"/>
  <c r="F24" i="11"/>
  <c r="F82" i="11" s="1"/>
  <c r="I16" i="11"/>
  <c r="H16" i="11"/>
  <c r="G16" i="11"/>
  <c r="F16" i="11"/>
  <c r="I146" i="10"/>
  <c r="H146" i="10"/>
  <c r="G146" i="10"/>
  <c r="F146" i="10"/>
  <c r="I145" i="10"/>
  <c r="H145" i="10"/>
  <c r="G145" i="10"/>
  <c r="F145" i="10"/>
  <c r="I144" i="10"/>
  <c r="H144" i="10"/>
  <c r="G144" i="10"/>
  <c r="F144" i="10"/>
  <c r="I143" i="10"/>
  <c r="I147" i="10" s="1"/>
  <c r="H143" i="10"/>
  <c r="H147" i="10" s="1"/>
  <c r="G143" i="10"/>
  <c r="G147" i="10" s="1"/>
  <c r="F143" i="10"/>
  <c r="F147" i="10" s="1"/>
  <c r="I139" i="10"/>
  <c r="H139" i="10"/>
  <c r="G139" i="10"/>
  <c r="F139" i="10"/>
  <c r="I138" i="10"/>
  <c r="H138" i="10"/>
  <c r="G138" i="10"/>
  <c r="F138" i="10"/>
  <c r="I137" i="10"/>
  <c r="H137" i="10"/>
  <c r="G137" i="10"/>
  <c r="F137" i="10"/>
  <c r="I136" i="10"/>
  <c r="H136" i="10"/>
  <c r="G136" i="10"/>
  <c r="F136" i="10"/>
  <c r="I135" i="10"/>
  <c r="H135" i="10"/>
  <c r="G135" i="10"/>
  <c r="F135" i="10"/>
  <c r="I133" i="10"/>
  <c r="H133" i="10"/>
  <c r="G133" i="10"/>
  <c r="F133" i="10"/>
  <c r="I132" i="10"/>
  <c r="H132" i="10"/>
  <c r="G132" i="10"/>
  <c r="F132" i="10"/>
  <c r="I131" i="10"/>
  <c r="H131" i="10"/>
  <c r="G131" i="10"/>
  <c r="F131" i="10"/>
  <c r="I125" i="10"/>
  <c r="H125" i="10"/>
  <c r="G125" i="10"/>
  <c r="F125" i="10"/>
  <c r="I124" i="10"/>
  <c r="H124" i="10"/>
  <c r="G124" i="10"/>
  <c r="F124" i="10"/>
  <c r="I123" i="10"/>
  <c r="I126" i="10" s="1"/>
  <c r="H123" i="10"/>
  <c r="H126" i="10" s="1"/>
  <c r="G123" i="10"/>
  <c r="G126" i="10" s="1"/>
  <c r="F123" i="10"/>
  <c r="F126" i="10" s="1"/>
  <c r="I119" i="10"/>
  <c r="H119" i="10"/>
  <c r="G119" i="10"/>
  <c r="F119" i="10"/>
  <c r="I117" i="10"/>
  <c r="H117" i="10"/>
  <c r="G117" i="10"/>
  <c r="F117" i="10"/>
  <c r="I116" i="10"/>
  <c r="H116" i="10"/>
  <c r="G116" i="10"/>
  <c r="F116" i="10"/>
  <c r="I115" i="10"/>
  <c r="H115" i="10"/>
  <c r="G115" i="10"/>
  <c r="F115" i="10"/>
  <c r="I105" i="10"/>
  <c r="H105" i="10"/>
  <c r="G105" i="10"/>
  <c r="F105" i="10"/>
  <c r="I104" i="10"/>
  <c r="H104" i="10"/>
  <c r="G104" i="10"/>
  <c r="F104" i="10"/>
  <c r="I103" i="10"/>
  <c r="H103" i="10"/>
  <c r="G103" i="10"/>
  <c r="F103" i="10"/>
  <c r="I102" i="10"/>
  <c r="I112" i="10" s="1"/>
  <c r="H102" i="10"/>
  <c r="H112" i="10" s="1"/>
  <c r="G102" i="10"/>
  <c r="G112" i="10" s="1"/>
  <c r="F102" i="10"/>
  <c r="F112" i="10" s="1"/>
  <c r="I98" i="10"/>
  <c r="H98" i="10"/>
  <c r="G98" i="10"/>
  <c r="F98" i="10"/>
  <c r="I97" i="10"/>
  <c r="H97" i="10"/>
  <c r="G97" i="10"/>
  <c r="F97" i="10"/>
  <c r="I96" i="10"/>
  <c r="H96" i="10"/>
  <c r="G96" i="10"/>
  <c r="F96" i="10"/>
  <c r="I95" i="10"/>
  <c r="H95" i="10"/>
  <c r="G95" i="10"/>
  <c r="F95" i="10"/>
  <c r="I94" i="10"/>
  <c r="H94" i="10"/>
  <c r="G94" i="10"/>
  <c r="F94" i="10"/>
  <c r="I93" i="10"/>
  <c r="H93" i="10"/>
  <c r="G93" i="10"/>
  <c r="F93" i="10"/>
  <c r="I92" i="10"/>
  <c r="H92" i="10"/>
  <c r="G92" i="10"/>
  <c r="F92" i="10"/>
  <c r="I91" i="10"/>
  <c r="H91" i="10"/>
  <c r="G91" i="10"/>
  <c r="F91" i="10"/>
  <c r="I90" i="10"/>
  <c r="H90" i="10"/>
  <c r="G90" i="10"/>
  <c r="F90" i="10"/>
  <c r="I89" i="10"/>
  <c r="H89" i="10"/>
  <c r="G89" i="10"/>
  <c r="F89" i="10"/>
  <c r="I85" i="10"/>
  <c r="H85" i="10"/>
  <c r="G85" i="10"/>
  <c r="F85" i="10"/>
  <c r="I84" i="10"/>
  <c r="H84" i="10"/>
  <c r="G84" i="10"/>
  <c r="F84" i="10"/>
  <c r="I83" i="10"/>
  <c r="H83" i="10"/>
  <c r="G83" i="10"/>
  <c r="F83" i="10"/>
  <c r="I81" i="10"/>
  <c r="H81" i="10"/>
  <c r="G81" i="10"/>
  <c r="F81" i="10"/>
  <c r="I80" i="10"/>
  <c r="H80" i="10"/>
  <c r="G80" i="10"/>
  <c r="F80" i="10"/>
  <c r="I79" i="10"/>
  <c r="H79" i="10"/>
  <c r="G79" i="10"/>
  <c r="F79" i="10"/>
  <c r="I75" i="10"/>
  <c r="H75" i="10"/>
  <c r="G75" i="10"/>
  <c r="F75" i="10"/>
  <c r="I74" i="10"/>
  <c r="H74" i="10"/>
  <c r="G74" i="10"/>
  <c r="F74" i="10"/>
  <c r="I73" i="10"/>
  <c r="H73" i="10"/>
  <c r="G73" i="10"/>
  <c r="F73" i="10"/>
  <c r="I72" i="10"/>
  <c r="H72" i="10"/>
  <c r="G72" i="10"/>
  <c r="F72" i="10"/>
  <c r="I71" i="10"/>
  <c r="H71" i="10"/>
  <c r="G71" i="10"/>
  <c r="F71" i="10"/>
  <c r="I70" i="10"/>
  <c r="H70" i="10"/>
  <c r="G70" i="10"/>
  <c r="F70" i="10"/>
  <c r="I69" i="10"/>
  <c r="H69" i="10"/>
  <c r="G69" i="10"/>
  <c r="F69" i="10"/>
  <c r="I68" i="10"/>
  <c r="H68" i="10"/>
  <c r="G68" i="10"/>
  <c r="F68" i="10"/>
  <c r="I67" i="10"/>
  <c r="H67" i="10"/>
  <c r="G67" i="10"/>
  <c r="F67" i="10"/>
  <c r="I66" i="10"/>
  <c r="H66" i="10"/>
  <c r="G66" i="10"/>
  <c r="F66" i="10"/>
  <c r="I65" i="10"/>
  <c r="H65" i="10"/>
  <c r="G65" i="10"/>
  <c r="F65" i="10"/>
  <c r="I64" i="10"/>
  <c r="H64" i="10"/>
  <c r="G64" i="10"/>
  <c r="F64" i="10"/>
  <c r="I63" i="10"/>
  <c r="H63" i="10"/>
  <c r="G63" i="10"/>
  <c r="F63" i="10"/>
  <c r="I62" i="10"/>
  <c r="H62" i="10"/>
  <c r="G62" i="10"/>
  <c r="F62" i="10"/>
  <c r="I61" i="10"/>
  <c r="H61" i="10"/>
  <c r="G61" i="10"/>
  <c r="F61" i="10"/>
  <c r="I60" i="10"/>
  <c r="H60" i="10"/>
  <c r="G60" i="10"/>
  <c r="F60" i="10"/>
  <c r="I59" i="10"/>
  <c r="H59" i="10"/>
  <c r="G59" i="10"/>
  <c r="F59" i="10"/>
  <c r="I58" i="10"/>
  <c r="H58" i="10"/>
  <c r="G58" i="10"/>
  <c r="F58" i="10"/>
  <c r="I57" i="10"/>
  <c r="H57" i="10"/>
  <c r="G57" i="10"/>
  <c r="F57" i="10"/>
  <c r="I56" i="10"/>
  <c r="I76" i="10" s="1"/>
  <c r="H56" i="10"/>
  <c r="H76" i="10" s="1"/>
  <c r="G56" i="10"/>
  <c r="G76" i="10" s="1"/>
  <c r="F56" i="10"/>
  <c r="F76" i="10" s="1"/>
  <c r="I51" i="10"/>
  <c r="H51" i="10"/>
  <c r="G51" i="10"/>
  <c r="F51" i="10"/>
  <c r="I50" i="10"/>
  <c r="H50" i="10"/>
  <c r="G50" i="10"/>
  <c r="F50" i="10"/>
  <c r="I49" i="10"/>
  <c r="H49" i="10"/>
  <c r="G49" i="10"/>
  <c r="F49" i="10"/>
  <c r="I47" i="10"/>
  <c r="H47" i="10"/>
  <c r="G47" i="10"/>
  <c r="F47" i="10"/>
  <c r="I46" i="10"/>
  <c r="H46" i="10"/>
  <c r="G46" i="10"/>
  <c r="F46" i="10"/>
  <c r="I45" i="10"/>
  <c r="H45" i="10"/>
  <c r="G45" i="10"/>
  <c r="F45" i="10"/>
  <c r="I44" i="10"/>
  <c r="H44" i="10"/>
  <c r="G44" i="10"/>
  <c r="F44" i="10"/>
  <c r="I32" i="10"/>
  <c r="H32" i="10"/>
  <c r="G32" i="10"/>
  <c r="F32" i="10"/>
  <c r="I24" i="10"/>
  <c r="I82" i="10" s="1"/>
  <c r="H24" i="10"/>
  <c r="H82" i="10" s="1"/>
  <c r="G24" i="10"/>
  <c r="G82" i="10" s="1"/>
  <c r="F24" i="10"/>
  <c r="F82" i="10" s="1"/>
  <c r="I16" i="10"/>
  <c r="H16" i="10"/>
  <c r="G16" i="10"/>
  <c r="F16" i="10"/>
  <c r="I146" i="9"/>
  <c r="H146" i="9"/>
  <c r="G146" i="9"/>
  <c r="F146" i="9"/>
  <c r="I145" i="9"/>
  <c r="H145" i="9"/>
  <c r="G145" i="9"/>
  <c r="F145" i="9"/>
  <c r="I144" i="9"/>
  <c r="H144" i="9"/>
  <c r="G144" i="9"/>
  <c r="F144" i="9"/>
  <c r="I143" i="9"/>
  <c r="I147" i="9" s="1"/>
  <c r="H143" i="9"/>
  <c r="H147" i="9" s="1"/>
  <c r="G143" i="9"/>
  <c r="G147" i="9" s="1"/>
  <c r="F143" i="9"/>
  <c r="F147" i="9" s="1"/>
  <c r="I139" i="9"/>
  <c r="H139" i="9"/>
  <c r="G139" i="9"/>
  <c r="F139" i="9"/>
  <c r="I138" i="9"/>
  <c r="H138" i="9"/>
  <c r="G138" i="9"/>
  <c r="F138" i="9"/>
  <c r="I137" i="9"/>
  <c r="H137" i="9"/>
  <c r="G137" i="9"/>
  <c r="F137" i="9"/>
  <c r="I136" i="9"/>
  <c r="H136" i="9"/>
  <c r="G136" i="9"/>
  <c r="F136" i="9"/>
  <c r="I135" i="9"/>
  <c r="H135" i="9"/>
  <c r="G135" i="9"/>
  <c r="F135" i="9"/>
  <c r="I133" i="9"/>
  <c r="H133" i="9"/>
  <c r="G133" i="9"/>
  <c r="F133" i="9"/>
  <c r="I132" i="9"/>
  <c r="H132" i="9"/>
  <c r="G132" i="9"/>
  <c r="F132" i="9"/>
  <c r="I131" i="9"/>
  <c r="H131" i="9"/>
  <c r="G131" i="9"/>
  <c r="F131" i="9"/>
  <c r="I130" i="9"/>
  <c r="H130" i="9"/>
  <c r="G130" i="9"/>
  <c r="F130" i="9"/>
  <c r="I129" i="9"/>
  <c r="I140" i="9" s="1"/>
  <c r="H129" i="9"/>
  <c r="H140" i="9" s="1"/>
  <c r="G129" i="9"/>
  <c r="G140" i="9" s="1"/>
  <c r="F129" i="9"/>
  <c r="F140" i="9" s="1"/>
  <c r="I125" i="9"/>
  <c r="H125" i="9"/>
  <c r="G125" i="9"/>
  <c r="F125" i="9"/>
  <c r="I124" i="9"/>
  <c r="H124" i="9"/>
  <c r="G124" i="9"/>
  <c r="F124" i="9"/>
  <c r="I123" i="9"/>
  <c r="I126" i="9" s="1"/>
  <c r="H123" i="9"/>
  <c r="H126" i="9" s="1"/>
  <c r="G123" i="9"/>
  <c r="G126" i="9" s="1"/>
  <c r="F123" i="9"/>
  <c r="F126" i="9" s="1"/>
  <c r="I119" i="9"/>
  <c r="H119" i="9"/>
  <c r="G119" i="9"/>
  <c r="F119" i="9"/>
  <c r="I118" i="9"/>
  <c r="H118" i="9"/>
  <c r="G118" i="9"/>
  <c r="F118" i="9"/>
  <c r="I117" i="9"/>
  <c r="H117" i="9"/>
  <c r="G117" i="9"/>
  <c r="F117" i="9"/>
  <c r="I116" i="9"/>
  <c r="H116" i="9"/>
  <c r="G116" i="9"/>
  <c r="F116" i="9"/>
  <c r="I115" i="9"/>
  <c r="I120" i="9" s="1"/>
  <c r="H115" i="9"/>
  <c r="H120" i="9" s="1"/>
  <c r="G115" i="9"/>
  <c r="G120" i="9" s="1"/>
  <c r="F115" i="9"/>
  <c r="F120" i="9" s="1"/>
  <c r="I105" i="9"/>
  <c r="H105" i="9"/>
  <c r="G105" i="9"/>
  <c r="F105" i="9"/>
  <c r="I104" i="9"/>
  <c r="H104" i="9"/>
  <c r="G104" i="9"/>
  <c r="F104" i="9"/>
  <c r="I103" i="9"/>
  <c r="H103" i="9"/>
  <c r="G103" i="9"/>
  <c r="F103" i="9"/>
  <c r="I102" i="9"/>
  <c r="I112" i="9" s="1"/>
  <c r="H102" i="9"/>
  <c r="H112" i="9" s="1"/>
  <c r="G102" i="9"/>
  <c r="G112" i="9" s="1"/>
  <c r="F102" i="9"/>
  <c r="F112" i="9" s="1"/>
  <c r="I98" i="9"/>
  <c r="H98" i="9"/>
  <c r="G98" i="9"/>
  <c r="F98" i="9"/>
  <c r="I97" i="9"/>
  <c r="H97" i="9"/>
  <c r="G97" i="9"/>
  <c r="F97" i="9"/>
  <c r="I96" i="9"/>
  <c r="H96" i="9"/>
  <c r="G96" i="9"/>
  <c r="F96" i="9"/>
  <c r="I95" i="9"/>
  <c r="H95" i="9"/>
  <c r="G95" i="9"/>
  <c r="F95" i="9"/>
  <c r="I94" i="9"/>
  <c r="H94" i="9"/>
  <c r="G94" i="9"/>
  <c r="F94" i="9"/>
  <c r="I93" i="9"/>
  <c r="H93" i="9"/>
  <c r="G93" i="9"/>
  <c r="F93" i="9"/>
  <c r="I92" i="9"/>
  <c r="H92" i="9"/>
  <c r="G92" i="9"/>
  <c r="F92" i="9"/>
  <c r="I91" i="9"/>
  <c r="H91" i="9"/>
  <c r="G91" i="9"/>
  <c r="F91" i="9"/>
  <c r="I90" i="9"/>
  <c r="H90" i="9"/>
  <c r="G90" i="9"/>
  <c r="F90" i="9"/>
  <c r="I89" i="9"/>
  <c r="H89" i="9"/>
  <c r="G89" i="9"/>
  <c r="F89" i="9"/>
  <c r="I85" i="9"/>
  <c r="H85" i="9"/>
  <c r="G85" i="9"/>
  <c r="F85" i="9"/>
  <c r="I84" i="9"/>
  <c r="H84" i="9"/>
  <c r="G84" i="9"/>
  <c r="F84" i="9"/>
  <c r="I83" i="9"/>
  <c r="H83" i="9"/>
  <c r="G83" i="9"/>
  <c r="F83" i="9"/>
  <c r="I82" i="9"/>
  <c r="H82" i="9"/>
  <c r="G82" i="9"/>
  <c r="F82" i="9"/>
  <c r="I81" i="9"/>
  <c r="H81" i="9"/>
  <c r="G81" i="9"/>
  <c r="F81" i="9"/>
  <c r="I80" i="9"/>
  <c r="H80" i="9"/>
  <c r="G80" i="9"/>
  <c r="F80" i="9"/>
  <c r="I79" i="9"/>
  <c r="I86" i="9" s="1"/>
  <c r="H79" i="9"/>
  <c r="H86" i="9" s="1"/>
  <c r="G79" i="9"/>
  <c r="G86" i="9" s="1"/>
  <c r="F79" i="9"/>
  <c r="F86" i="9" s="1"/>
  <c r="I75" i="9"/>
  <c r="H75" i="9"/>
  <c r="G75" i="9"/>
  <c r="F75" i="9"/>
  <c r="I74" i="9"/>
  <c r="H74" i="9"/>
  <c r="G74" i="9"/>
  <c r="F74" i="9"/>
  <c r="I73" i="9"/>
  <c r="H73" i="9"/>
  <c r="G73" i="9"/>
  <c r="F73" i="9"/>
  <c r="I72" i="9"/>
  <c r="H72" i="9"/>
  <c r="G72" i="9"/>
  <c r="F72" i="9"/>
  <c r="I71" i="9"/>
  <c r="H71" i="9"/>
  <c r="G71" i="9"/>
  <c r="F71" i="9"/>
  <c r="I70" i="9"/>
  <c r="H70" i="9"/>
  <c r="G70" i="9"/>
  <c r="F70" i="9"/>
  <c r="I69" i="9"/>
  <c r="H69" i="9"/>
  <c r="G69" i="9"/>
  <c r="F69" i="9"/>
  <c r="I68" i="9"/>
  <c r="H68" i="9"/>
  <c r="G68" i="9"/>
  <c r="F68" i="9"/>
  <c r="I67" i="9"/>
  <c r="H67" i="9"/>
  <c r="G67" i="9"/>
  <c r="F67" i="9"/>
  <c r="I66" i="9"/>
  <c r="H66" i="9"/>
  <c r="G66" i="9"/>
  <c r="F66" i="9"/>
  <c r="I65" i="9"/>
  <c r="H65" i="9"/>
  <c r="G65" i="9"/>
  <c r="F65" i="9"/>
  <c r="I64" i="9"/>
  <c r="H64" i="9"/>
  <c r="G64" i="9"/>
  <c r="F64" i="9"/>
  <c r="I63" i="9"/>
  <c r="H63" i="9"/>
  <c r="G63" i="9"/>
  <c r="F63" i="9"/>
  <c r="I62" i="9"/>
  <c r="H62" i="9"/>
  <c r="G62" i="9"/>
  <c r="F62" i="9"/>
  <c r="I61" i="9"/>
  <c r="H61" i="9"/>
  <c r="G61" i="9"/>
  <c r="F61" i="9"/>
  <c r="I60" i="9"/>
  <c r="H60" i="9"/>
  <c r="G60" i="9"/>
  <c r="F60" i="9"/>
  <c r="I59" i="9"/>
  <c r="H59" i="9"/>
  <c r="G59" i="9"/>
  <c r="F59" i="9"/>
  <c r="I58" i="9"/>
  <c r="H58" i="9"/>
  <c r="G58" i="9"/>
  <c r="F58" i="9"/>
  <c r="I57" i="9"/>
  <c r="H57" i="9"/>
  <c r="G57" i="9"/>
  <c r="F57" i="9"/>
  <c r="I56" i="9"/>
  <c r="I76" i="9" s="1"/>
  <c r="H56" i="9"/>
  <c r="H76" i="9" s="1"/>
  <c r="G56" i="9"/>
  <c r="G76" i="9" s="1"/>
  <c r="F56" i="9"/>
  <c r="F76" i="9" s="1"/>
  <c r="I51" i="9"/>
  <c r="H51" i="9"/>
  <c r="G51" i="9"/>
  <c r="F51" i="9"/>
  <c r="I50" i="9"/>
  <c r="H50" i="9"/>
  <c r="G50" i="9"/>
  <c r="F50" i="9"/>
  <c r="I49" i="9"/>
  <c r="H49" i="9"/>
  <c r="G49" i="9"/>
  <c r="F49" i="9"/>
  <c r="I47" i="9"/>
  <c r="H47" i="9"/>
  <c r="G47" i="9"/>
  <c r="F47" i="9"/>
  <c r="I46" i="9"/>
  <c r="H46" i="9"/>
  <c r="G46" i="9"/>
  <c r="F46" i="9"/>
  <c r="I45" i="9"/>
  <c r="H45" i="9"/>
  <c r="G45" i="9"/>
  <c r="F45" i="9"/>
  <c r="I44" i="9"/>
  <c r="H44" i="9"/>
  <c r="G44" i="9"/>
  <c r="F44" i="9"/>
  <c r="I32" i="9"/>
  <c r="H32" i="9"/>
  <c r="G32" i="9"/>
  <c r="F32" i="9"/>
  <c r="I24" i="9"/>
  <c r="H24" i="9"/>
  <c r="G24" i="9"/>
  <c r="F24" i="9"/>
  <c r="I16" i="9"/>
  <c r="I48" i="9" s="1"/>
  <c r="H16" i="9"/>
  <c r="H48" i="9" s="1"/>
  <c r="G16" i="9"/>
  <c r="G48" i="9" s="1"/>
  <c r="F16" i="9"/>
  <c r="F48" i="9" s="1"/>
  <c r="I146" i="8"/>
  <c r="H146" i="8"/>
  <c r="G146" i="8"/>
  <c r="F146" i="8"/>
  <c r="I145" i="8"/>
  <c r="H145" i="8"/>
  <c r="G145" i="8"/>
  <c r="F145" i="8"/>
  <c r="I144" i="8"/>
  <c r="H144" i="8"/>
  <c r="G144" i="8"/>
  <c r="F144" i="8"/>
  <c r="I143" i="8"/>
  <c r="I147" i="8" s="1"/>
  <c r="H143" i="8"/>
  <c r="H147" i="8" s="1"/>
  <c r="G143" i="8"/>
  <c r="G147" i="8" s="1"/>
  <c r="F143" i="8"/>
  <c r="F147" i="8" s="1"/>
  <c r="I139" i="8"/>
  <c r="H139" i="8"/>
  <c r="G139" i="8"/>
  <c r="F139" i="8"/>
  <c r="I138" i="8"/>
  <c r="H138" i="8"/>
  <c r="G138" i="8"/>
  <c r="F138" i="8"/>
  <c r="I137" i="8"/>
  <c r="H137" i="8"/>
  <c r="G137" i="8"/>
  <c r="F137" i="8"/>
  <c r="I136" i="8"/>
  <c r="H136" i="8"/>
  <c r="G136" i="8"/>
  <c r="F136" i="8"/>
  <c r="I135" i="8"/>
  <c r="H135" i="8"/>
  <c r="G135" i="8"/>
  <c r="F135" i="8"/>
  <c r="I133" i="8"/>
  <c r="H133" i="8"/>
  <c r="G133" i="8"/>
  <c r="F133" i="8"/>
  <c r="I132" i="8"/>
  <c r="H132" i="8"/>
  <c r="G132" i="8"/>
  <c r="F132" i="8"/>
  <c r="I131" i="8"/>
  <c r="H131" i="8"/>
  <c r="G131" i="8"/>
  <c r="F131" i="8"/>
  <c r="H130" i="8"/>
  <c r="G130" i="8"/>
  <c r="F130" i="8"/>
  <c r="I129" i="8"/>
  <c r="H129" i="8"/>
  <c r="H140" i="8" s="1"/>
  <c r="G129" i="8"/>
  <c r="G140" i="8" s="1"/>
  <c r="F129" i="8"/>
  <c r="F140" i="8" s="1"/>
  <c r="I125" i="8"/>
  <c r="H125" i="8"/>
  <c r="G125" i="8"/>
  <c r="F125" i="8"/>
  <c r="I124" i="8"/>
  <c r="H124" i="8"/>
  <c r="G124" i="8"/>
  <c r="F124" i="8"/>
  <c r="I123" i="8"/>
  <c r="I126" i="8" s="1"/>
  <c r="H123" i="8"/>
  <c r="H126" i="8" s="1"/>
  <c r="G123" i="8"/>
  <c r="G126" i="8" s="1"/>
  <c r="F123" i="8"/>
  <c r="F126" i="8" s="1"/>
  <c r="I119" i="8"/>
  <c r="H119" i="8"/>
  <c r="G119" i="8"/>
  <c r="F119" i="8"/>
  <c r="I118" i="8"/>
  <c r="H118" i="8"/>
  <c r="G118" i="8"/>
  <c r="F118" i="8"/>
  <c r="I117" i="8"/>
  <c r="H117" i="8"/>
  <c r="G117" i="8"/>
  <c r="F117" i="8"/>
  <c r="I116" i="8"/>
  <c r="H116" i="8"/>
  <c r="G116" i="8"/>
  <c r="F116" i="8"/>
  <c r="I115" i="8"/>
  <c r="I120" i="8" s="1"/>
  <c r="H115" i="8"/>
  <c r="H120" i="8" s="1"/>
  <c r="G115" i="8"/>
  <c r="G120" i="8" s="1"/>
  <c r="F115" i="8"/>
  <c r="F120" i="8" s="1"/>
  <c r="I105" i="8"/>
  <c r="H105" i="8"/>
  <c r="G105" i="8"/>
  <c r="F105" i="8"/>
  <c r="I104" i="8"/>
  <c r="H104" i="8"/>
  <c r="G104" i="8"/>
  <c r="F104" i="8"/>
  <c r="I103" i="8"/>
  <c r="H103" i="8"/>
  <c r="G103" i="8"/>
  <c r="F103" i="8"/>
  <c r="I102" i="8"/>
  <c r="I112" i="8" s="1"/>
  <c r="H102" i="8"/>
  <c r="H112" i="8" s="1"/>
  <c r="G102" i="8"/>
  <c r="G112" i="8" s="1"/>
  <c r="F102" i="8"/>
  <c r="F112" i="8" s="1"/>
  <c r="I98" i="8"/>
  <c r="H98" i="8"/>
  <c r="G98" i="8"/>
  <c r="F98" i="8"/>
  <c r="I97" i="8"/>
  <c r="H97" i="8"/>
  <c r="G97" i="8"/>
  <c r="F97" i="8"/>
  <c r="I96" i="8"/>
  <c r="H96" i="8"/>
  <c r="G96" i="8"/>
  <c r="F96" i="8"/>
  <c r="I95" i="8"/>
  <c r="H95" i="8"/>
  <c r="G95" i="8"/>
  <c r="F95" i="8"/>
  <c r="I94" i="8"/>
  <c r="H94" i="8"/>
  <c r="G94" i="8"/>
  <c r="F94" i="8"/>
  <c r="I93" i="8"/>
  <c r="H93" i="8"/>
  <c r="G93" i="8"/>
  <c r="F93" i="8"/>
  <c r="I92" i="8"/>
  <c r="H92" i="8"/>
  <c r="G92" i="8"/>
  <c r="F92" i="8"/>
  <c r="I91" i="8"/>
  <c r="H91" i="8"/>
  <c r="G91" i="8"/>
  <c r="F91" i="8"/>
  <c r="I90" i="8"/>
  <c r="H90" i="8"/>
  <c r="G90" i="8"/>
  <c r="F90" i="8"/>
  <c r="I89" i="8"/>
  <c r="H89" i="8"/>
  <c r="G89" i="8"/>
  <c r="F89" i="8"/>
  <c r="I85" i="8"/>
  <c r="H85" i="8"/>
  <c r="G85" i="8"/>
  <c r="F85" i="8"/>
  <c r="I84" i="8"/>
  <c r="H84" i="8"/>
  <c r="G84" i="8"/>
  <c r="F84" i="8"/>
  <c r="I83" i="8"/>
  <c r="H83" i="8"/>
  <c r="G83" i="8"/>
  <c r="F83" i="8"/>
  <c r="I81" i="8"/>
  <c r="H81" i="8"/>
  <c r="G81" i="8"/>
  <c r="F81" i="8"/>
  <c r="I80" i="8"/>
  <c r="H80" i="8"/>
  <c r="G80" i="8"/>
  <c r="F80" i="8"/>
  <c r="I79" i="8"/>
  <c r="H79" i="8"/>
  <c r="G79" i="8"/>
  <c r="F79" i="8"/>
  <c r="I75" i="8"/>
  <c r="H75" i="8"/>
  <c r="G75" i="8"/>
  <c r="F75" i="8"/>
  <c r="I74" i="8"/>
  <c r="H74" i="8"/>
  <c r="G74" i="8"/>
  <c r="F74" i="8"/>
  <c r="I73" i="8"/>
  <c r="H73" i="8"/>
  <c r="G73" i="8"/>
  <c r="F73" i="8"/>
  <c r="I72" i="8"/>
  <c r="H72" i="8"/>
  <c r="G72" i="8"/>
  <c r="F72" i="8"/>
  <c r="I71" i="8"/>
  <c r="H71" i="8"/>
  <c r="G71" i="8"/>
  <c r="F71" i="8"/>
  <c r="I70" i="8"/>
  <c r="H70" i="8"/>
  <c r="G70" i="8"/>
  <c r="F70" i="8"/>
  <c r="I69" i="8"/>
  <c r="H69" i="8"/>
  <c r="G69" i="8"/>
  <c r="F69" i="8"/>
  <c r="I68" i="8"/>
  <c r="H68" i="8"/>
  <c r="G68" i="8"/>
  <c r="F68" i="8"/>
  <c r="I67" i="8"/>
  <c r="H67" i="8"/>
  <c r="G67" i="8"/>
  <c r="F67" i="8"/>
  <c r="I66" i="8"/>
  <c r="H66" i="8"/>
  <c r="G66" i="8"/>
  <c r="F66" i="8"/>
  <c r="I65" i="8"/>
  <c r="H65" i="8"/>
  <c r="G65" i="8"/>
  <c r="F65" i="8"/>
  <c r="I64" i="8"/>
  <c r="H64" i="8"/>
  <c r="G64" i="8"/>
  <c r="F64" i="8"/>
  <c r="I63" i="8"/>
  <c r="H63" i="8"/>
  <c r="G63" i="8"/>
  <c r="F63" i="8"/>
  <c r="I62" i="8"/>
  <c r="H62" i="8"/>
  <c r="G62" i="8"/>
  <c r="F62" i="8"/>
  <c r="I61" i="8"/>
  <c r="H61" i="8"/>
  <c r="G61" i="8"/>
  <c r="F61" i="8"/>
  <c r="I60" i="8"/>
  <c r="H60" i="8"/>
  <c r="G60" i="8"/>
  <c r="F60" i="8"/>
  <c r="I59" i="8"/>
  <c r="H59" i="8"/>
  <c r="G59" i="8"/>
  <c r="F59" i="8"/>
  <c r="I58" i="8"/>
  <c r="H58" i="8"/>
  <c r="G58" i="8"/>
  <c r="F58" i="8"/>
  <c r="I57" i="8"/>
  <c r="H57" i="8"/>
  <c r="G57" i="8"/>
  <c r="F57" i="8"/>
  <c r="I56" i="8"/>
  <c r="I76" i="8" s="1"/>
  <c r="H56" i="8"/>
  <c r="H76" i="8" s="1"/>
  <c r="G56" i="8"/>
  <c r="G76" i="8" s="1"/>
  <c r="F56" i="8"/>
  <c r="F76" i="8" s="1"/>
  <c r="I51" i="8"/>
  <c r="H51" i="8"/>
  <c r="G51" i="8"/>
  <c r="F51" i="8"/>
  <c r="I50" i="8"/>
  <c r="H50" i="8"/>
  <c r="G50" i="8"/>
  <c r="F50" i="8"/>
  <c r="I49" i="8"/>
  <c r="H49" i="8"/>
  <c r="G49" i="8"/>
  <c r="F49" i="8"/>
  <c r="I47" i="8"/>
  <c r="H47" i="8"/>
  <c r="G47" i="8"/>
  <c r="F47" i="8"/>
  <c r="I46" i="8"/>
  <c r="H46" i="8"/>
  <c r="G46" i="8"/>
  <c r="F46" i="8"/>
  <c r="I45" i="8"/>
  <c r="H45" i="8"/>
  <c r="G45" i="8"/>
  <c r="F45" i="8"/>
  <c r="I44" i="8"/>
  <c r="H44" i="8"/>
  <c r="G44" i="8"/>
  <c r="F44" i="8"/>
  <c r="I32" i="8"/>
  <c r="I130" i="8" s="1"/>
  <c r="H32" i="8"/>
  <c r="G32" i="8"/>
  <c r="F32" i="8"/>
  <c r="I24" i="8"/>
  <c r="I82" i="8" s="1"/>
  <c r="H24" i="8"/>
  <c r="H82" i="8" s="1"/>
  <c r="G24" i="8"/>
  <c r="G82" i="8" s="1"/>
  <c r="F24" i="8"/>
  <c r="F82" i="8" s="1"/>
  <c r="I16" i="8"/>
  <c r="I48" i="8" s="1"/>
  <c r="H16" i="8"/>
  <c r="H48" i="8" s="1"/>
  <c r="G16" i="8"/>
  <c r="G48" i="8" s="1"/>
  <c r="F16" i="8"/>
  <c r="F48" i="8" s="1"/>
  <c r="I146" i="7"/>
  <c r="H146" i="7"/>
  <c r="G146" i="7"/>
  <c r="F146" i="7"/>
  <c r="I145" i="7"/>
  <c r="H145" i="7"/>
  <c r="G145" i="7"/>
  <c r="F145" i="7"/>
  <c r="I144" i="7"/>
  <c r="H144" i="7"/>
  <c r="G144" i="7"/>
  <c r="F144" i="7"/>
  <c r="I143" i="7"/>
  <c r="I147" i="7" s="1"/>
  <c r="H143" i="7"/>
  <c r="H147" i="7" s="1"/>
  <c r="G143" i="7"/>
  <c r="G147" i="7" s="1"/>
  <c r="F143" i="7"/>
  <c r="F147" i="7" s="1"/>
  <c r="I139" i="7"/>
  <c r="H139" i="7"/>
  <c r="G139" i="7"/>
  <c r="F139" i="7"/>
  <c r="I138" i="7"/>
  <c r="H138" i="7"/>
  <c r="G138" i="7"/>
  <c r="F138" i="7"/>
  <c r="I137" i="7"/>
  <c r="H137" i="7"/>
  <c r="G137" i="7"/>
  <c r="F137" i="7"/>
  <c r="I136" i="7"/>
  <c r="H136" i="7"/>
  <c r="G136" i="7"/>
  <c r="F136" i="7"/>
  <c r="I135" i="7"/>
  <c r="H135" i="7"/>
  <c r="G135" i="7"/>
  <c r="F135" i="7"/>
  <c r="I133" i="7"/>
  <c r="H133" i="7"/>
  <c r="G133" i="7"/>
  <c r="F133" i="7"/>
  <c r="I132" i="7"/>
  <c r="H132" i="7"/>
  <c r="G132" i="7"/>
  <c r="F132" i="7"/>
  <c r="I131" i="7"/>
  <c r="H131" i="7"/>
  <c r="G131" i="7"/>
  <c r="F131" i="7"/>
  <c r="I125" i="7"/>
  <c r="H125" i="7"/>
  <c r="G125" i="7"/>
  <c r="F125" i="7"/>
  <c r="I124" i="7"/>
  <c r="H124" i="7"/>
  <c r="G124" i="7"/>
  <c r="F124" i="7"/>
  <c r="I123" i="7"/>
  <c r="I126" i="7" s="1"/>
  <c r="H123" i="7"/>
  <c r="H126" i="7" s="1"/>
  <c r="G123" i="7"/>
  <c r="G126" i="7" s="1"/>
  <c r="F123" i="7"/>
  <c r="F126" i="7" s="1"/>
  <c r="I119" i="7"/>
  <c r="H119" i="7"/>
  <c r="G119" i="7"/>
  <c r="F119" i="7"/>
  <c r="I117" i="7"/>
  <c r="H117" i="7"/>
  <c r="G117" i="7"/>
  <c r="F117" i="7"/>
  <c r="I116" i="7"/>
  <c r="H116" i="7"/>
  <c r="G116" i="7"/>
  <c r="F116" i="7"/>
  <c r="I115" i="7"/>
  <c r="H115" i="7"/>
  <c r="G115" i="7"/>
  <c r="F115" i="7"/>
  <c r="I105" i="7"/>
  <c r="H105" i="7"/>
  <c r="G105" i="7"/>
  <c r="F105" i="7"/>
  <c r="I104" i="7"/>
  <c r="H104" i="7"/>
  <c r="G104" i="7"/>
  <c r="F104" i="7"/>
  <c r="I103" i="7"/>
  <c r="H103" i="7"/>
  <c r="G103" i="7"/>
  <c r="F103" i="7"/>
  <c r="I102" i="7"/>
  <c r="I112" i="7" s="1"/>
  <c r="H102" i="7"/>
  <c r="H112" i="7" s="1"/>
  <c r="G102" i="7"/>
  <c r="G112" i="7" s="1"/>
  <c r="F102" i="7"/>
  <c r="F112" i="7" s="1"/>
  <c r="I98" i="7"/>
  <c r="H98" i="7"/>
  <c r="G98" i="7"/>
  <c r="F98" i="7"/>
  <c r="I97" i="7"/>
  <c r="H97" i="7"/>
  <c r="G97" i="7"/>
  <c r="F97" i="7"/>
  <c r="I96" i="7"/>
  <c r="H96" i="7"/>
  <c r="G96" i="7"/>
  <c r="F96" i="7"/>
  <c r="I95" i="7"/>
  <c r="H95" i="7"/>
  <c r="G95" i="7"/>
  <c r="F95" i="7"/>
  <c r="I94" i="7"/>
  <c r="H94" i="7"/>
  <c r="G94" i="7"/>
  <c r="F94" i="7"/>
  <c r="I93" i="7"/>
  <c r="H93" i="7"/>
  <c r="G93" i="7"/>
  <c r="F93" i="7"/>
  <c r="I92" i="7"/>
  <c r="H92" i="7"/>
  <c r="G92" i="7"/>
  <c r="F92" i="7"/>
  <c r="I91" i="7"/>
  <c r="H91" i="7"/>
  <c r="G91" i="7"/>
  <c r="F91" i="7"/>
  <c r="I90" i="7"/>
  <c r="H90" i="7"/>
  <c r="G90" i="7"/>
  <c r="F90" i="7"/>
  <c r="I89" i="7"/>
  <c r="H89" i="7"/>
  <c r="G89" i="7"/>
  <c r="F89" i="7"/>
  <c r="I85" i="7"/>
  <c r="H85" i="7"/>
  <c r="G85" i="7"/>
  <c r="F85" i="7"/>
  <c r="I84" i="7"/>
  <c r="H84" i="7"/>
  <c r="G84" i="7"/>
  <c r="F84" i="7"/>
  <c r="I83" i="7"/>
  <c r="H83" i="7"/>
  <c r="G83" i="7"/>
  <c r="F83" i="7"/>
  <c r="I81" i="7"/>
  <c r="H81" i="7"/>
  <c r="G81" i="7"/>
  <c r="F81" i="7"/>
  <c r="I80" i="7"/>
  <c r="H80" i="7"/>
  <c r="G80" i="7"/>
  <c r="F80" i="7"/>
  <c r="I79" i="7"/>
  <c r="H79" i="7"/>
  <c r="G79" i="7"/>
  <c r="F79" i="7"/>
  <c r="I75" i="7"/>
  <c r="H75" i="7"/>
  <c r="G75" i="7"/>
  <c r="F75" i="7"/>
  <c r="I74" i="7"/>
  <c r="H74" i="7"/>
  <c r="G74" i="7"/>
  <c r="F74" i="7"/>
  <c r="I73" i="7"/>
  <c r="H73" i="7"/>
  <c r="G73" i="7"/>
  <c r="F73" i="7"/>
  <c r="I72" i="7"/>
  <c r="H72" i="7"/>
  <c r="G72" i="7"/>
  <c r="F72" i="7"/>
  <c r="I71" i="7"/>
  <c r="H71" i="7"/>
  <c r="G71" i="7"/>
  <c r="F71" i="7"/>
  <c r="I70" i="7"/>
  <c r="H70" i="7"/>
  <c r="G70" i="7"/>
  <c r="F70" i="7"/>
  <c r="I69" i="7"/>
  <c r="H69" i="7"/>
  <c r="G69" i="7"/>
  <c r="F69" i="7"/>
  <c r="I68" i="7"/>
  <c r="H68" i="7"/>
  <c r="G68" i="7"/>
  <c r="F68" i="7"/>
  <c r="I67" i="7"/>
  <c r="H67" i="7"/>
  <c r="G67" i="7"/>
  <c r="F67" i="7"/>
  <c r="I66" i="7"/>
  <c r="H66" i="7"/>
  <c r="G66" i="7"/>
  <c r="F66" i="7"/>
  <c r="I65" i="7"/>
  <c r="H65" i="7"/>
  <c r="G65" i="7"/>
  <c r="F65" i="7"/>
  <c r="I64" i="7"/>
  <c r="H64" i="7"/>
  <c r="G64" i="7"/>
  <c r="F64" i="7"/>
  <c r="I63" i="7"/>
  <c r="H63" i="7"/>
  <c r="G63" i="7"/>
  <c r="F63" i="7"/>
  <c r="I62" i="7"/>
  <c r="H62" i="7"/>
  <c r="G62" i="7"/>
  <c r="F62" i="7"/>
  <c r="I61" i="7"/>
  <c r="H61" i="7"/>
  <c r="G61" i="7"/>
  <c r="F61" i="7"/>
  <c r="I60" i="7"/>
  <c r="H60" i="7"/>
  <c r="G60" i="7"/>
  <c r="F60" i="7"/>
  <c r="I59" i="7"/>
  <c r="H59" i="7"/>
  <c r="G59" i="7"/>
  <c r="F59" i="7"/>
  <c r="I58" i="7"/>
  <c r="H58" i="7"/>
  <c r="G58" i="7"/>
  <c r="F58" i="7"/>
  <c r="I57" i="7"/>
  <c r="H57" i="7"/>
  <c r="G57" i="7"/>
  <c r="F57" i="7"/>
  <c r="I56" i="7"/>
  <c r="I76" i="7" s="1"/>
  <c r="H56" i="7"/>
  <c r="H76" i="7" s="1"/>
  <c r="G56" i="7"/>
  <c r="G76" i="7" s="1"/>
  <c r="F56" i="7"/>
  <c r="F76" i="7" s="1"/>
  <c r="I51" i="7"/>
  <c r="H51" i="7"/>
  <c r="G51" i="7"/>
  <c r="F51" i="7"/>
  <c r="I50" i="7"/>
  <c r="H50" i="7"/>
  <c r="G50" i="7"/>
  <c r="F50" i="7"/>
  <c r="I49" i="7"/>
  <c r="H49" i="7"/>
  <c r="G49" i="7"/>
  <c r="F49" i="7"/>
  <c r="I47" i="7"/>
  <c r="H47" i="7"/>
  <c r="G47" i="7"/>
  <c r="F47" i="7"/>
  <c r="I46" i="7"/>
  <c r="H46" i="7"/>
  <c r="G46" i="7"/>
  <c r="F46" i="7"/>
  <c r="I45" i="7"/>
  <c r="H45" i="7"/>
  <c r="G45" i="7"/>
  <c r="F45" i="7"/>
  <c r="I44" i="7"/>
  <c r="H44" i="7"/>
  <c r="G44" i="7"/>
  <c r="F44" i="7"/>
  <c r="I32" i="7"/>
  <c r="H32" i="7"/>
  <c r="G32" i="7"/>
  <c r="F32" i="7"/>
  <c r="I24" i="7"/>
  <c r="I82" i="7" s="1"/>
  <c r="H24" i="7"/>
  <c r="H82" i="7" s="1"/>
  <c r="G24" i="7"/>
  <c r="G82" i="7" s="1"/>
  <c r="F24" i="7"/>
  <c r="F82" i="7" s="1"/>
  <c r="I16" i="7"/>
  <c r="H16" i="7"/>
  <c r="G16" i="7"/>
  <c r="F16" i="7"/>
  <c r="I146" i="6"/>
  <c r="H146" i="6"/>
  <c r="G146" i="6"/>
  <c r="F146" i="6"/>
  <c r="I145" i="6"/>
  <c r="H145" i="6"/>
  <c r="G145" i="6"/>
  <c r="F145" i="6"/>
  <c r="I144" i="6"/>
  <c r="H144" i="6"/>
  <c r="G144" i="6"/>
  <c r="F144" i="6"/>
  <c r="I143" i="6"/>
  <c r="I147" i="6" s="1"/>
  <c r="H143" i="6"/>
  <c r="H147" i="6" s="1"/>
  <c r="G143" i="6"/>
  <c r="G147" i="6" s="1"/>
  <c r="F143" i="6"/>
  <c r="F147" i="6" s="1"/>
  <c r="I139" i="6"/>
  <c r="H139" i="6"/>
  <c r="G139" i="6"/>
  <c r="F139" i="6"/>
  <c r="I138" i="6"/>
  <c r="H138" i="6"/>
  <c r="G138" i="6"/>
  <c r="F138" i="6"/>
  <c r="I137" i="6"/>
  <c r="H137" i="6"/>
  <c r="G137" i="6"/>
  <c r="F137" i="6"/>
  <c r="I136" i="6"/>
  <c r="H136" i="6"/>
  <c r="G136" i="6"/>
  <c r="F136" i="6"/>
  <c r="I135" i="6"/>
  <c r="H135" i="6"/>
  <c r="G135" i="6"/>
  <c r="F135" i="6"/>
  <c r="I133" i="6"/>
  <c r="H133" i="6"/>
  <c r="G133" i="6"/>
  <c r="F133" i="6"/>
  <c r="I132" i="6"/>
  <c r="H132" i="6"/>
  <c r="G132" i="6"/>
  <c r="F132" i="6"/>
  <c r="I131" i="6"/>
  <c r="H131" i="6"/>
  <c r="G131" i="6"/>
  <c r="F131" i="6"/>
  <c r="I125" i="6"/>
  <c r="H125" i="6"/>
  <c r="G125" i="6"/>
  <c r="F125" i="6"/>
  <c r="I124" i="6"/>
  <c r="H124" i="6"/>
  <c r="G124" i="6"/>
  <c r="F124" i="6"/>
  <c r="I123" i="6"/>
  <c r="I126" i="6" s="1"/>
  <c r="H123" i="6"/>
  <c r="H126" i="6" s="1"/>
  <c r="G123" i="6"/>
  <c r="G126" i="6" s="1"/>
  <c r="F123" i="6"/>
  <c r="F126" i="6" s="1"/>
  <c r="I119" i="6"/>
  <c r="H119" i="6"/>
  <c r="G119" i="6"/>
  <c r="F119" i="6"/>
  <c r="I117" i="6"/>
  <c r="H117" i="6"/>
  <c r="G117" i="6"/>
  <c r="F117" i="6"/>
  <c r="I116" i="6"/>
  <c r="H116" i="6"/>
  <c r="G116" i="6"/>
  <c r="F116" i="6"/>
  <c r="I115" i="6"/>
  <c r="H115" i="6"/>
  <c r="G115" i="6"/>
  <c r="F115" i="6"/>
  <c r="I105" i="6"/>
  <c r="H105" i="6"/>
  <c r="G105" i="6"/>
  <c r="F105" i="6"/>
  <c r="I104" i="6"/>
  <c r="H104" i="6"/>
  <c r="G104" i="6"/>
  <c r="F104" i="6"/>
  <c r="I103" i="6"/>
  <c r="H103" i="6"/>
  <c r="G103" i="6"/>
  <c r="F103" i="6"/>
  <c r="I102" i="6"/>
  <c r="H102" i="6"/>
  <c r="G102" i="6"/>
  <c r="F102" i="6"/>
  <c r="I98" i="6"/>
  <c r="H98" i="6"/>
  <c r="G98" i="6"/>
  <c r="F98" i="6"/>
  <c r="I97" i="6"/>
  <c r="H97" i="6"/>
  <c r="G97" i="6"/>
  <c r="F97" i="6"/>
  <c r="I96" i="6"/>
  <c r="H96" i="6"/>
  <c r="G96" i="6"/>
  <c r="F96" i="6"/>
  <c r="I95" i="6"/>
  <c r="H95" i="6"/>
  <c r="G95" i="6"/>
  <c r="F95" i="6"/>
  <c r="I94" i="6"/>
  <c r="H94" i="6"/>
  <c r="G94" i="6"/>
  <c r="F94" i="6"/>
  <c r="I93" i="6"/>
  <c r="H93" i="6"/>
  <c r="G93" i="6"/>
  <c r="F93" i="6"/>
  <c r="I92" i="6"/>
  <c r="H92" i="6"/>
  <c r="G92" i="6"/>
  <c r="F92" i="6"/>
  <c r="I91" i="6"/>
  <c r="H91" i="6"/>
  <c r="G91" i="6"/>
  <c r="F91" i="6"/>
  <c r="I90" i="6"/>
  <c r="H90" i="6"/>
  <c r="G90" i="6"/>
  <c r="F90" i="6"/>
  <c r="I89" i="6"/>
  <c r="I99" i="6" s="1"/>
  <c r="H89" i="6"/>
  <c r="H99" i="6" s="1"/>
  <c r="G89" i="6"/>
  <c r="G99" i="6" s="1"/>
  <c r="F89" i="6"/>
  <c r="F99" i="6" s="1"/>
  <c r="I85" i="6"/>
  <c r="H85" i="6"/>
  <c r="G85" i="6"/>
  <c r="F85" i="6"/>
  <c r="I84" i="6"/>
  <c r="H84" i="6"/>
  <c r="G84" i="6"/>
  <c r="F84" i="6"/>
  <c r="I83" i="6"/>
  <c r="H83" i="6"/>
  <c r="G83" i="6"/>
  <c r="F83" i="6"/>
  <c r="I81" i="6"/>
  <c r="H81" i="6"/>
  <c r="G81" i="6"/>
  <c r="F81" i="6"/>
  <c r="I80" i="6"/>
  <c r="H80" i="6"/>
  <c r="G80" i="6"/>
  <c r="F80" i="6"/>
  <c r="I79" i="6"/>
  <c r="H79" i="6"/>
  <c r="G79" i="6"/>
  <c r="F79" i="6"/>
  <c r="I75" i="6"/>
  <c r="H75" i="6"/>
  <c r="G75" i="6"/>
  <c r="F75" i="6"/>
  <c r="I74" i="6"/>
  <c r="H74" i="6"/>
  <c r="G74" i="6"/>
  <c r="F74" i="6"/>
  <c r="I73" i="6"/>
  <c r="H73" i="6"/>
  <c r="G73" i="6"/>
  <c r="F73" i="6"/>
  <c r="I72" i="6"/>
  <c r="H72" i="6"/>
  <c r="G72" i="6"/>
  <c r="F72" i="6"/>
  <c r="I71" i="6"/>
  <c r="H71" i="6"/>
  <c r="G71" i="6"/>
  <c r="F71" i="6"/>
  <c r="I70" i="6"/>
  <c r="H70" i="6"/>
  <c r="G70" i="6"/>
  <c r="F70" i="6"/>
  <c r="I69" i="6"/>
  <c r="H69" i="6"/>
  <c r="G69" i="6"/>
  <c r="F69" i="6"/>
  <c r="I68" i="6"/>
  <c r="H68" i="6"/>
  <c r="G68" i="6"/>
  <c r="F68" i="6"/>
  <c r="I67" i="6"/>
  <c r="H67" i="6"/>
  <c r="G67" i="6"/>
  <c r="F67" i="6"/>
  <c r="I66" i="6"/>
  <c r="H66" i="6"/>
  <c r="G66" i="6"/>
  <c r="F66" i="6"/>
  <c r="I65" i="6"/>
  <c r="H65" i="6"/>
  <c r="G65" i="6"/>
  <c r="F65" i="6"/>
  <c r="I64" i="6"/>
  <c r="H64" i="6"/>
  <c r="G64" i="6"/>
  <c r="F64" i="6"/>
  <c r="I63" i="6"/>
  <c r="H63" i="6"/>
  <c r="G63" i="6"/>
  <c r="F63" i="6"/>
  <c r="I62" i="6"/>
  <c r="H62" i="6"/>
  <c r="G62" i="6"/>
  <c r="F62" i="6"/>
  <c r="I61" i="6"/>
  <c r="H61" i="6"/>
  <c r="G61" i="6"/>
  <c r="F61" i="6"/>
  <c r="I60" i="6"/>
  <c r="H60" i="6"/>
  <c r="G60" i="6"/>
  <c r="F60" i="6"/>
  <c r="I59" i="6"/>
  <c r="H59" i="6"/>
  <c r="G59" i="6"/>
  <c r="F59" i="6"/>
  <c r="I58" i="6"/>
  <c r="H58" i="6"/>
  <c r="G58" i="6"/>
  <c r="F58" i="6"/>
  <c r="I57" i="6"/>
  <c r="H57" i="6"/>
  <c r="G57" i="6"/>
  <c r="F57" i="6"/>
  <c r="I56" i="6"/>
  <c r="I76" i="6" s="1"/>
  <c r="H56" i="6"/>
  <c r="H76" i="6" s="1"/>
  <c r="G56" i="6"/>
  <c r="G76" i="6" s="1"/>
  <c r="F56" i="6"/>
  <c r="F76" i="6" s="1"/>
  <c r="I51" i="6"/>
  <c r="H51" i="6"/>
  <c r="G51" i="6"/>
  <c r="F51" i="6"/>
  <c r="I50" i="6"/>
  <c r="H50" i="6"/>
  <c r="G50" i="6"/>
  <c r="F50" i="6"/>
  <c r="I49" i="6"/>
  <c r="H49" i="6"/>
  <c r="G49" i="6"/>
  <c r="F49" i="6"/>
  <c r="I47" i="6"/>
  <c r="H47" i="6"/>
  <c r="G47" i="6"/>
  <c r="F47" i="6"/>
  <c r="I46" i="6"/>
  <c r="H46" i="6"/>
  <c r="G46" i="6"/>
  <c r="F46" i="6"/>
  <c r="I45" i="6"/>
  <c r="H45" i="6"/>
  <c r="G45" i="6"/>
  <c r="F45" i="6"/>
  <c r="I44" i="6"/>
  <c r="H44" i="6"/>
  <c r="G44" i="6"/>
  <c r="F44" i="6"/>
  <c r="I32" i="6"/>
  <c r="H32" i="6"/>
  <c r="G32" i="6"/>
  <c r="F32" i="6"/>
  <c r="I24" i="6"/>
  <c r="I82" i="6" s="1"/>
  <c r="H24" i="6"/>
  <c r="H82" i="6" s="1"/>
  <c r="G24" i="6"/>
  <c r="G82" i="6" s="1"/>
  <c r="F24" i="6"/>
  <c r="F82" i="6" s="1"/>
  <c r="I16" i="6"/>
  <c r="H16" i="6"/>
  <c r="G16" i="6"/>
  <c r="F16" i="6"/>
  <c r="I146" i="5"/>
  <c r="H146" i="5"/>
  <c r="G146" i="5"/>
  <c r="F146" i="5"/>
  <c r="I145" i="5"/>
  <c r="H145" i="5"/>
  <c r="G145" i="5"/>
  <c r="F145" i="5"/>
  <c r="I144" i="5"/>
  <c r="H144" i="5"/>
  <c r="G144" i="5"/>
  <c r="F144" i="5"/>
  <c r="I143" i="5"/>
  <c r="I147" i="5" s="1"/>
  <c r="H143" i="5"/>
  <c r="H147" i="5" s="1"/>
  <c r="G143" i="5"/>
  <c r="G147" i="5" s="1"/>
  <c r="F143" i="5"/>
  <c r="F147" i="5" s="1"/>
  <c r="I139" i="5"/>
  <c r="H139" i="5"/>
  <c r="G139" i="5"/>
  <c r="F139" i="5"/>
  <c r="I138" i="5"/>
  <c r="H138" i="5"/>
  <c r="G138" i="5"/>
  <c r="F138" i="5"/>
  <c r="I137" i="5"/>
  <c r="H137" i="5"/>
  <c r="G137" i="5"/>
  <c r="F137" i="5"/>
  <c r="I136" i="5"/>
  <c r="H136" i="5"/>
  <c r="G136" i="5"/>
  <c r="F136" i="5"/>
  <c r="I135" i="5"/>
  <c r="H135" i="5"/>
  <c r="G135" i="5"/>
  <c r="F135" i="5"/>
  <c r="I133" i="5"/>
  <c r="H133" i="5"/>
  <c r="G133" i="5"/>
  <c r="F133" i="5"/>
  <c r="I132" i="5"/>
  <c r="H132" i="5"/>
  <c r="G132" i="5"/>
  <c r="F132" i="5"/>
  <c r="I131" i="5"/>
  <c r="H131" i="5"/>
  <c r="G131" i="5"/>
  <c r="F131" i="5"/>
  <c r="I130" i="5"/>
  <c r="H130" i="5"/>
  <c r="G130" i="5"/>
  <c r="F130" i="5"/>
  <c r="I129" i="5"/>
  <c r="I140" i="5" s="1"/>
  <c r="H129" i="5"/>
  <c r="H140" i="5" s="1"/>
  <c r="G129" i="5"/>
  <c r="G140" i="5" s="1"/>
  <c r="F129" i="5"/>
  <c r="F140" i="5" s="1"/>
  <c r="I125" i="5"/>
  <c r="H125" i="5"/>
  <c r="G125" i="5"/>
  <c r="F125" i="5"/>
  <c r="I124" i="5"/>
  <c r="H124" i="5"/>
  <c r="G124" i="5"/>
  <c r="F124" i="5"/>
  <c r="I123" i="5"/>
  <c r="I126" i="5" s="1"/>
  <c r="H123" i="5"/>
  <c r="H126" i="5" s="1"/>
  <c r="G123" i="5"/>
  <c r="G126" i="5" s="1"/>
  <c r="F123" i="5"/>
  <c r="F126" i="5" s="1"/>
  <c r="I119" i="5"/>
  <c r="H119" i="5"/>
  <c r="G119" i="5"/>
  <c r="F119" i="5"/>
  <c r="I118" i="5"/>
  <c r="H118" i="5"/>
  <c r="G118" i="5"/>
  <c r="F118" i="5"/>
  <c r="I117" i="5"/>
  <c r="H117" i="5"/>
  <c r="G117" i="5"/>
  <c r="F117" i="5"/>
  <c r="I116" i="5"/>
  <c r="H116" i="5"/>
  <c r="G116" i="5"/>
  <c r="F116" i="5"/>
  <c r="I115" i="5"/>
  <c r="I120" i="5" s="1"/>
  <c r="H115" i="5"/>
  <c r="H120" i="5" s="1"/>
  <c r="G115" i="5"/>
  <c r="G120" i="5" s="1"/>
  <c r="F115" i="5"/>
  <c r="F120" i="5" s="1"/>
  <c r="I105" i="5"/>
  <c r="H105" i="5"/>
  <c r="G105" i="5"/>
  <c r="F105" i="5"/>
  <c r="I104" i="5"/>
  <c r="H104" i="5"/>
  <c r="G104" i="5"/>
  <c r="F104" i="5"/>
  <c r="I103" i="5"/>
  <c r="H103" i="5"/>
  <c r="G103" i="5"/>
  <c r="F103" i="5"/>
  <c r="I102" i="5"/>
  <c r="I112" i="5" s="1"/>
  <c r="H102" i="5"/>
  <c r="H112" i="5" s="1"/>
  <c r="G102" i="5"/>
  <c r="G112" i="5" s="1"/>
  <c r="F102" i="5"/>
  <c r="F112" i="5" s="1"/>
  <c r="I98" i="5"/>
  <c r="H98" i="5"/>
  <c r="G98" i="5"/>
  <c r="F98" i="5"/>
  <c r="I97" i="5"/>
  <c r="H97" i="5"/>
  <c r="G97" i="5"/>
  <c r="F97" i="5"/>
  <c r="I96" i="5"/>
  <c r="H96" i="5"/>
  <c r="G96" i="5"/>
  <c r="F96" i="5"/>
  <c r="I95" i="5"/>
  <c r="H95" i="5"/>
  <c r="G95" i="5"/>
  <c r="F95" i="5"/>
  <c r="I94" i="5"/>
  <c r="H94" i="5"/>
  <c r="G94" i="5"/>
  <c r="F94" i="5"/>
  <c r="I93" i="5"/>
  <c r="H93" i="5"/>
  <c r="G93" i="5"/>
  <c r="F93" i="5"/>
  <c r="I92" i="5"/>
  <c r="H92" i="5"/>
  <c r="G92" i="5"/>
  <c r="F92" i="5"/>
  <c r="I91" i="5"/>
  <c r="H91" i="5"/>
  <c r="G91" i="5"/>
  <c r="F91" i="5"/>
  <c r="I90" i="5"/>
  <c r="H90" i="5"/>
  <c r="G90" i="5"/>
  <c r="F90" i="5"/>
  <c r="I89" i="5"/>
  <c r="H89" i="5"/>
  <c r="G89" i="5"/>
  <c r="F89" i="5"/>
  <c r="I85" i="5"/>
  <c r="H85" i="5"/>
  <c r="G85" i="5"/>
  <c r="F85" i="5"/>
  <c r="I84" i="5"/>
  <c r="H84" i="5"/>
  <c r="G84" i="5"/>
  <c r="F84" i="5"/>
  <c r="I83" i="5"/>
  <c r="H83" i="5"/>
  <c r="G83" i="5"/>
  <c r="F83" i="5"/>
  <c r="I82" i="5"/>
  <c r="H82" i="5"/>
  <c r="G82" i="5"/>
  <c r="F82" i="5"/>
  <c r="I81" i="5"/>
  <c r="H81" i="5"/>
  <c r="G81" i="5"/>
  <c r="F81" i="5"/>
  <c r="I80" i="5"/>
  <c r="H80" i="5"/>
  <c r="G80" i="5"/>
  <c r="F80" i="5"/>
  <c r="I79" i="5"/>
  <c r="I86" i="5" s="1"/>
  <c r="H79" i="5"/>
  <c r="H86" i="5" s="1"/>
  <c r="G79" i="5"/>
  <c r="G86" i="5" s="1"/>
  <c r="F79" i="5"/>
  <c r="F86" i="5" s="1"/>
  <c r="I75" i="5"/>
  <c r="H75" i="5"/>
  <c r="G75" i="5"/>
  <c r="F75" i="5"/>
  <c r="I74" i="5"/>
  <c r="H74" i="5"/>
  <c r="G74" i="5"/>
  <c r="F74" i="5"/>
  <c r="I73" i="5"/>
  <c r="H73" i="5"/>
  <c r="G73" i="5"/>
  <c r="F73" i="5"/>
  <c r="I72" i="5"/>
  <c r="H72" i="5"/>
  <c r="G72" i="5"/>
  <c r="F72" i="5"/>
  <c r="I71" i="5"/>
  <c r="H71" i="5"/>
  <c r="G71" i="5"/>
  <c r="F71" i="5"/>
  <c r="I70" i="5"/>
  <c r="H70" i="5"/>
  <c r="G70" i="5"/>
  <c r="F70" i="5"/>
  <c r="I69" i="5"/>
  <c r="H69" i="5"/>
  <c r="G69" i="5"/>
  <c r="F69" i="5"/>
  <c r="I68" i="5"/>
  <c r="H68" i="5"/>
  <c r="H76" i="5" s="1"/>
  <c r="G68" i="5"/>
  <c r="G76" i="5" s="1"/>
  <c r="F68" i="5"/>
  <c r="F76" i="5" s="1"/>
  <c r="I67" i="5"/>
  <c r="I76" i="5" s="1"/>
  <c r="H67" i="5"/>
  <c r="G67" i="5"/>
  <c r="F67" i="5"/>
  <c r="I66" i="5"/>
  <c r="H66" i="5"/>
  <c r="G66" i="5"/>
  <c r="F66" i="5"/>
  <c r="I65" i="5"/>
  <c r="H65" i="5"/>
  <c r="G65" i="5"/>
  <c r="F65" i="5"/>
  <c r="I64" i="5"/>
  <c r="H64" i="5"/>
  <c r="G64" i="5"/>
  <c r="F64" i="5"/>
  <c r="I63" i="5"/>
  <c r="H63" i="5"/>
  <c r="G63" i="5"/>
  <c r="F63" i="5"/>
  <c r="I62" i="5"/>
  <c r="H62" i="5"/>
  <c r="G62" i="5"/>
  <c r="F62" i="5"/>
  <c r="I61" i="5"/>
  <c r="H61" i="5"/>
  <c r="G61" i="5"/>
  <c r="F61" i="5"/>
  <c r="I60" i="5"/>
  <c r="H60" i="5"/>
  <c r="G60" i="5"/>
  <c r="F60" i="5"/>
  <c r="I59" i="5"/>
  <c r="H59" i="5"/>
  <c r="G59" i="5"/>
  <c r="F59" i="5"/>
  <c r="I58" i="5"/>
  <c r="H58" i="5"/>
  <c r="G58" i="5"/>
  <c r="F58" i="5"/>
  <c r="I57" i="5"/>
  <c r="H57" i="5"/>
  <c r="G57" i="5"/>
  <c r="F57" i="5"/>
  <c r="I56" i="5"/>
  <c r="H56" i="5"/>
  <c r="G56" i="5"/>
  <c r="F56" i="5"/>
  <c r="I51" i="5"/>
  <c r="H51" i="5"/>
  <c r="G51" i="5"/>
  <c r="F51" i="5"/>
  <c r="I50" i="5"/>
  <c r="H50" i="5"/>
  <c r="G50" i="5"/>
  <c r="F50" i="5"/>
  <c r="I49" i="5"/>
  <c r="H49" i="5"/>
  <c r="G49" i="5"/>
  <c r="F49" i="5"/>
  <c r="I47" i="5"/>
  <c r="H47" i="5"/>
  <c r="G47" i="5"/>
  <c r="F47" i="5"/>
  <c r="I46" i="5"/>
  <c r="H46" i="5"/>
  <c r="G46" i="5"/>
  <c r="F46" i="5"/>
  <c r="I45" i="5"/>
  <c r="H45" i="5"/>
  <c r="G45" i="5"/>
  <c r="F45" i="5"/>
  <c r="I44" i="5"/>
  <c r="H44" i="5"/>
  <c r="G44" i="5"/>
  <c r="F44" i="5"/>
  <c r="I32" i="5"/>
  <c r="H32" i="5"/>
  <c r="G32" i="5"/>
  <c r="F32" i="5"/>
  <c r="I24" i="5"/>
  <c r="H24" i="5"/>
  <c r="G24" i="5"/>
  <c r="F24" i="5"/>
  <c r="I16" i="5"/>
  <c r="I48" i="5" s="1"/>
  <c r="H16" i="5"/>
  <c r="H48" i="5" s="1"/>
  <c r="G16" i="5"/>
  <c r="G48" i="5" s="1"/>
  <c r="F16" i="5"/>
  <c r="F48" i="5" s="1"/>
  <c r="I154" i="4"/>
  <c r="H154" i="4"/>
  <c r="G154" i="4"/>
  <c r="F154" i="4"/>
  <c r="I146" i="4"/>
  <c r="H146" i="4"/>
  <c r="G146" i="4"/>
  <c r="F146" i="4"/>
  <c r="I145" i="4"/>
  <c r="H145" i="4"/>
  <c r="G145" i="4"/>
  <c r="F145" i="4"/>
  <c r="I144" i="4"/>
  <c r="H144" i="4"/>
  <c r="G144" i="4"/>
  <c r="F144" i="4"/>
  <c r="I143" i="4"/>
  <c r="I147" i="4" s="1"/>
  <c r="H143" i="4"/>
  <c r="H147" i="4" s="1"/>
  <c r="G143" i="4"/>
  <c r="G147" i="4" s="1"/>
  <c r="F143" i="4"/>
  <c r="F147" i="4" s="1"/>
  <c r="I139" i="4"/>
  <c r="H139" i="4"/>
  <c r="G139" i="4"/>
  <c r="F139" i="4"/>
  <c r="I138" i="4"/>
  <c r="H138" i="4"/>
  <c r="G138" i="4"/>
  <c r="F138" i="4"/>
  <c r="I137" i="4"/>
  <c r="H137" i="4"/>
  <c r="G137" i="4"/>
  <c r="F137" i="4"/>
  <c r="I136" i="4"/>
  <c r="H136" i="4"/>
  <c r="G136" i="4"/>
  <c r="F136" i="4"/>
  <c r="I135" i="4"/>
  <c r="H135" i="4"/>
  <c r="G135" i="4"/>
  <c r="F135" i="4"/>
  <c r="I133" i="4"/>
  <c r="H133" i="4"/>
  <c r="G133" i="4"/>
  <c r="F133" i="4"/>
  <c r="I132" i="4"/>
  <c r="H132" i="4"/>
  <c r="G132" i="4"/>
  <c r="F132" i="4"/>
  <c r="I131" i="4"/>
  <c r="H131" i="4"/>
  <c r="G131" i="4"/>
  <c r="F131" i="4"/>
  <c r="I130" i="4"/>
  <c r="H130" i="4"/>
  <c r="G130" i="4"/>
  <c r="F130" i="4"/>
  <c r="I129" i="4"/>
  <c r="I140" i="4" s="1"/>
  <c r="H129" i="4"/>
  <c r="H140" i="4" s="1"/>
  <c r="G129" i="4"/>
  <c r="G140" i="4" s="1"/>
  <c r="F129" i="4"/>
  <c r="F140" i="4" s="1"/>
  <c r="I125" i="4"/>
  <c r="H125" i="4"/>
  <c r="G125" i="4"/>
  <c r="F125" i="4"/>
  <c r="I124" i="4"/>
  <c r="H124" i="4"/>
  <c r="G124" i="4"/>
  <c r="F124" i="4"/>
  <c r="I123" i="4"/>
  <c r="I126" i="4" s="1"/>
  <c r="H123" i="4"/>
  <c r="H126" i="4" s="1"/>
  <c r="G123" i="4"/>
  <c r="G126" i="4" s="1"/>
  <c r="F123" i="4"/>
  <c r="F126" i="4" s="1"/>
  <c r="I119" i="4"/>
  <c r="H119" i="4"/>
  <c r="G119" i="4"/>
  <c r="F119" i="4"/>
  <c r="I118" i="4"/>
  <c r="I120" i="4" s="1"/>
  <c r="H118" i="4"/>
  <c r="H120" i="4" s="1"/>
  <c r="G118" i="4"/>
  <c r="G120" i="4" s="1"/>
  <c r="I117" i="4"/>
  <c r="H117" i="4"/>
  <c r="G117" i="4"/>
  <c r="F117" i="4"/>
  <c r="I116" i="4"/>
  <c r="H116" i="4"/>
  <c r="G116" i="4"/>
  <c r="F116" i="4"/>
  <c r="I115" i="4"/>
  <c r="H115" i="4"/>
  <c r="G115" i="4"/>
  <c r="F115" i="4"/>
  <c r="I105" i="4"/>
  <c r="H105" i="4"/>
  <c r="G105" i="4"/>
  <c r="F105" i="4"/>
  <c r="I104" i="4"/>
  <c r="H104" i="4"/>
  <c r="G104" i="4"/>
  <c r="F104" i="4"/>
  <c r="I103" i="4"/>
  <c r="H103" i="4"/>
  <c r="G103" i="4"/>
  <c r="F103" i="4"/>
  <c r="I102" i="4"/>
  <c r="I112" i="4" s="1"/>
  <c r="H102" i="4"/>
  <c r="H112" i="4" s="1"/>
  <c r="G102" i="4"/>
  <c r="G112" i="4" s="1"/>
  <c r="F102" i="4"/>
  <c r="F112" i="4" s="1"/>
  <c r="I98" i="4"/>
  <c r="H98" i="4"/>
  <c r="G98" i="4"/>
  <c r="F98" i="4"/>
  <c r="I97" i="4"/>
  <c r="H97" i="4"/>
  <c r="G97" i="4"/>
  <c r="F97" i="4"/>
  <c r="I96" i="4"/>
  <c r="H96" i="4"/>
  <c r="G96" i="4"/>
  <c r="F96" i="4"/>
  <c r="I95" i="4"/>
  <c r="H95" i="4"/>
  <c r="G95" i="4"/>
  <c r="F95" i="4"/>
  <c r="I94" i="4"/>
  <c r="H94" i="4"/>
  <c r="G94" i="4"/>
  <c r="F94" i="4"/>
  <c r="I93" i="4"/>
  <c r="H93" i="4"/>
  <c r="G93" i="4"/>
  <c r="F93" i="4"/>
  <c r="I92" i="4"/>
  <c r="H92" i="4"/>
  <c r="G92" i="4"/>
  <c r="F92" i="4"/>
  <c r="I91" i="4"/>
  <c r="H91" i="4"/>
  <c r="G91" i="4"/>
  <c r="F91" i="4"/>
  <c r="I90" i="4"/>
  <c r="H90" i="4"/>
  <c r="G90" i="4"/>
  <c r="F90" i="4"/>
  <c r="I89" i="4"/>
  <c r="I99" i="4" s="1"/>
  <c r="H89" i="4"/>
  <c r="H99" i="4" s="1"/>
  <c r="G89" i="4"/>
  <c r="G99" i="4" s="1"/>
  <c r="F89" i="4"/>
  <c r="F99" i="4" s="1"/>
  <c r="I85" i="4"/>
  <c r="H85" i="4"/>
  <c r="G85" i="4"/>
  <c r="F85" i="4"/>
  <c r="I84" i="4"/>
  <c r="H84" i="4"/>
  <c r="G84" i="4"/>
  <c r="F84" i="4"/>
  <c r="I83" i="4"/>
  <c r="H83" i="4"/>
  <c r="G83" i="4"/>
  <c r="F83" i="4"/>
  <c r="I81" i="4"/>
  <c r="H81" i="4"/>
  <c r="G81" i="4"/>
  <c r="F81" i="4"/>
  <c r="I80" i="4"/>
  <c r="H80" i="4"/>
  <c r="G80" i="4"/>
  <c r="F80" i="4"/>
  <c r="I79" i="4"/>
  <c r="H79" i="4"/>
  <c r="G79" i="4"/>
  <c r="F79" i="4"/>
  <c r="I75" i="4"/>
  <c r="H75" i="4"/>
  <c r="G75" i="4"/>
  <c r="F75" i="4"/>
  <c r="I74" i="4"/>
  <c r="H74" i="4"/>
  <c r="G74" i="4"/>
  <c r="F74" i="4"/>
  <c r="I73" i="4"/>
  <c r="H73" i="4"/>
  <c r="G73" i="4"/>
  <c r="F73" i="4"/>
  <c r="I72" i="4"/>
  <c r="H72" i="4"/>
  <c r="G72" i="4"/>
  <c r="F72" i="4"/>
  <c r="I71" i="4"/>
  <c r="H71" i="4"/>
  <c r="G71" i="4"/>
  <c r="F71" i="4"/>
  <c r="I70" i="4"/>
  <c r="H70" i="4"/>
  <c r="G70" i="4"/>
  <c r="F70" i="4"/>
  <c r="I69" i="4"/>
  <c r="H69" i="4"/>
  <c r="G69" i="4"/>
  <c r="F69" i="4"/>
  <c r="I68" i="4"/>
  <c r="H68" i="4"/>
  <c r="G68" i="4"/>
  <c r="F68" i="4"/>
  <c r="I67" i="4"/>
  <c r="H67" i="4"/>
  <c r="G67" i="4"/>
  <c r="F67" i="4"/>
  <c r="I66" i="4"/>
  <c r="H66" i="4"/>
  <c r="G66" i="4"/>
  <c r="F66" i="4"/>
  <c r="I65" i="4"/>
  <c r="H65" i="4"/>
  <c r="G65" i="4"/>
  <c r="F65" i="4"/>
  <c r="I64" i="4"/>
  <c r="H64" i="4"/>
  <c r="G64" i="4"/>
  <c r="F64" i="4"/>
  <c r="I63" i="4"/>
  <c r="H63" i="4"/>
  <c r="G63" i="4"/>
  <c r="F63" i="4"/>
  <c r="I62" i="4"/>
  <c r="H62" i="4"/>
  <c r="G62" i="4"/>
  <c r="F62" i="4"/>
  <c r="I61" i="4"/>
  <c r="H61" i="4"/>
  <c r="G61" i="4"/>
  <c r="F61" i="4"/>
  <c r="I60" i="4"/>
  <c r="H60" i="4"/>
  <c r="G60" i="4"/>
  <c r="F60" i="4"/>
  <c r="I59" i="4"/>
  <c r="H59" i="4"/>
  <c r="G59" i="4"/>
  <c r="F59" i="4"/>
  <c r="I58" i="4"/>
  <c r="H58" i="4"/>
  <c r="G58" i="4"/>
  <c r="F58" i="4"/>
  <c r="I57" i="4"/>
  <c r="H57" i="4"/>
  <c r="G57" i="4"/>
  <c r="F57" i="4"/>
  <c r="I56" i="4"/>
  <c r="I76" i="4" s="1"/>
  <c r="H56" i="4"/>
  <c r="H76" i="4" s="1"/>
  <c r="G56" i="4"/>
  <c r="G76" i="4" s="1"/>
  <c r="F56" i="4"/>
  <c r="F76" i="4" s="1"/>
  <c r="I51" i="4"/>
  <c r="H51" i="4"/>
  <c r="G51" i="4"/>
  <c r="F51" i="4"/>
  <c r="I50" i="4"/>
  <c r="H50" i="4"/>
  <c r="G50" i="4"/>
  <c r="F50" i="4"/>
  <c r="I49" i="4"/>
  <c r="H49" i="4"/>
  <c r="G49" i="4"/>
  <c r="F49" i="4"/>
  <c r="I47" i="4"/>
  <c r="H47" i="4"/>
  <c r="G47" i="4"/>
  <c r="F47" i="4"/>
  <c r="I46" i="4"/>
  <c r="H46" i="4"/>
  <c r="G46" i="4"/>
  <c r="F46" i="4"/>
  <c r="I45" i="4"/>
  <c r="H45" i="4"/>
  <c r="G45" i="4"/>
  <c r="F45" i="4"/>
  <c r="I44" i="4"/>
  <c r="H44" i="4"/>
  <c r="G44" i="4"/>
  <c r="F44" i="4"/>
  <c r="I32" i="4"/>
  <c r="H32" i="4"/>
  <c r="G32" i="4"/>
  <c r="F32" i="4"/>
  <c r="I24" i="4"/>
  <c r="I82" i="4" s="1"/>
  <c r="H24" i="4"/>
  <c r="H82" i="4" s="1"/>
  <c r="G24" i="4"/>
  <c r="G82" i="4" s="1"/>
  <c r="F24" i="4"/>
  <c r="F82" i="4" s="1"/>
  <c r="I16" i="4"/>
  <c r="I48" i="4" s="1"/>
  <c r="H16" i="4"/>
  <c r="H48" i="4" s="1"/>
  <c r="G16" i="4"/>
  <c r="G48" i="4" s="1"/>
  <c r="F16" i="4"/>
  <c r="I146" i="3"/>
  <c r="H146" i="3"/>
  <c r="G146" i="3"/>
  <c r="F146" i="3"/>
  <c r="I145" i="3"/>
  <c r="H145" i="3"/>
  <c r="G145" i="3"/>
  <c r="F145" i="3"/>
  <c r="I144" i="3"/>
  <c r="H144" i="3"/>
  <c r="G144" i="3"/>
  <c r="F144" i="3"/>
  <c r="I143" i="3"/>
  <c r="I147" i="3" s="1"/>
  <c r="H143" i="3"/>
  <c r="H147" i="3" s="1"/>
  <c r="G143" i="3"/>
  <c r="G147" i="3" s="1"/>
  <c r="F143" i="3"/>
  <c r="F147" i="3" s="1"/>
  <c r="I139" i="3"/>
  <c r="H139" i="3"/>
  <c r="G139" i="3"/>
  <c r="F139" i="3"/>
  <c r="I138" i="3"/>
  <c r="H138" i="3"/>
  <c r="G138" i="3"/>
  <c r="F138" i="3"/>
  <c r="I137" i="3"/>
  <c r="H137" i="3"/>
  <c r="G137" i="3"/>
  <c r="F137" i="3"/>
  <c r="I136" i="3"/>
  <c r="H136" i="3"/>
  <c r="G136" i="3"/>
  <c r="F136" i="3"/>
  <c r="I135" i="3"/>
  <c r="H135" i="3"/>
  <c r="G135" i="3"/>
  <c r="F135" i="3"/>
  <c r="I133" i="3"/>
  <c r="H133" i="3"/>
  <c r="G133" i="3"/>
  <c r="F133" i="3"/>
  <c r="I132" i="3"/>
  <c r="H132" i="3"/>
  <c r="G132" i="3"/>
  <c r="F132" i="3"/>
  <c r="I131" i="3"/>
  <c r="H131" i="3"/>
  <c r="G131" i="3"/>
  <c r="F131" i="3"/>
  <c r="I130" i="3"/>
  <c r="H130" i="3"/>
  <c r="G130" i="3"/>
  <c r="F130" i="3"/>
  <c r="I129" i="3"/>
  <c r="I140" i="3" s="1"/>
  <c r="H129" i="3"/>
  <c r="H140" i="3" s="1"/>
  <c r="G129" i="3"/>
  <c r="G140" i="3" s="1"/>
  <c r="F129" i="3"/>
  <c r="F140" i="3" s="1"/>
  <c r="I125" i="3"/>
  <c r="H125" i="3"/>
  <c r="G125" i="3"/>
  <c r="F125" i="3"/>
  <c r="I124" i="3"/>
  <c r="H124" i="3"/>
  <c r="G124" i="3"/>
  <c r="F124" i="3"/>
  <c r="I123" i="3"/>
  <c r="I126" i="3" s="1"/>
  <c r="H123" i="3"/>
  <c r="H126" i="3" s="1"/>
  <c r="G123" i="3"/>
  <c r="G126" i="3" s="1"/>
  <c r="F123" i="3"/>
  <c r="F126" i="3" s="1"/>
  <c r="I119" i="3"/>
  <c r="H119" i="3"/>
  <c r="G119" i="3"/>
  <c r="F119" i="3"/>
  <c r="I118" i="3"/>
  <c r="H118" i="3"/>
  <c r="G118" i="3"/>
  <c r="F118" i="3"/>
  <c r="I117" i="3"/>
  <c r="H117" i="3"/>
  <c r="G117" i="3"/>
  <c r="F117" i="3"/>
  <c r="I116" i="3"/>
  <c r="H116" i="3"/>
  <c r="G116" i="3"/>
  <c r="F116" i="3"/>
  <c r="I115" i="3"/>
  <c r="I120" i="3" s="1"/>
  <c r="H115" i="3"/>
  <c r="H120" i="3" s="1"/>
  <c r="G115" i="3"/>
  <c r="G120" i="3" s="1"/>
  <c r="F115" i="3"/>
  <c r="F120" i="3" s="1"/>
  <c r="I105" i="3"/>
  <c r="H105" i="3"/>
  <c r="G105" i="3"/>
  <c r="F105" i="3"/>
  <c r="I104" i="3"/>
  <c r="H104" i="3"/>
  <c r="G104" i="3"/>
  <c r="F104" i="3"/>
  <c r="I103" i="3"/>
  <c r="H103" i="3"/>
  <c r="G103" i="3"/>
  <c r="F103" i="3"/>
  <c r="I102" i="3"/>
  <c r="I112" i="3" s="1"/>
  <c r="H102" i="3"/>
  <c r="H112" i="3" s="1"/>
  <c r="G102" i="3"/>
  <c r="G112" i="3" s="1"/>
  <c r="F102" i="3"/>
  <c r="F112" i="3" s="1"/>
  <c r="I98" i="3"/>
  <c r="H98" i="3"/>
  <c r="G98" i="3"/>
  <c r="F98" i="3"/>
  <c r="I97" i="3"/>
  <c r="H97" i="3"/>
  <c r="G97" i="3"/>
  <c r="F97" i="3"/>
  <c r="I96" i="3"/>
  <c r="H96" i="3"/>
  <c r="G96" i="3"/>
  <c r="F96" i="3"/>
  <c r="I95" i="3"/>
  <c r="H95" i="3"/>
  <c r="G95" i="3"/>
  <c r="F95" i="3"/>
  <c r="I94" i="3"/>
  <c r="H94" i="3"/>
  <c r="G94" i="3"/>
  <c r="F94" i="3"/>
  <c r="I93" i="3"/>
  <c r="H93" i="3"/>
  <c r="G93" i="3"/>
  <c r="F93" i="3"/>
  <c r="I92" i="3"/>
  <c r="H92" i="3"/>
  <c r="G92" i="3"/>
  <c r="F92" i="3"/>
  <c r="I91" i="3"/>
  <c r="H91" i="3"/>
  <c r="G91" i="3"/>
  <c r="F91" i="3"/>
  <c r="I90" i="3"/>
  <c r="H90" i="3"/>
  <c r="G90" i="3"/>
  <c r="F90" i="3"/>
  <c r="I89" i="3"/>
  <c r="H89" i="3"/>
  <c r="G89" i="3"/>
  <c r="F89" i="3"/>
  <c r="I85" i="3"/>
  <c r="H85" i="3"/>
  <c r="G85" i="3"/>
  <c r="F85" i="3"/>
  <c r="I84" i="3"/>
  <c r="H84" i="3"/>
  <c r="G84" i="3"/>
  <c r="F84" i="3"/>
  <c r="I83" i="3"/>
  <c r="H83" i="3"/>
  <c r="G83" i="3"/>
  <c r="F83" i="3"/>
  <c r="I82" i="3"/>
  <c r="H82" i="3"/>
  <c r="G82" i="3"/>
  <c r="F82" i="3"/>
  <c r="I81" i="3"/>
  <c r="H81" i="3"/>
  <c r="G81" i="3"/>
  <c r="F81" i="3"/>
  <c r="I80" i="3"/>
  <c r="H80" i="3"/>
  <c r="G80" i="3"/>
  <c r="F80" i="3"/>
  <c r="I79" i="3"/>
  <c r="I86" i="3" s="1"/>
  <c r="H79" i="3"/>
  <c r="H86" i="3" s="1"/>
  <c r="G79" i="3"/>
  <c r="G86" i="3" s="1"/>
  <c r="F79" i="3"/>
  <c r="F86" i="3" s="1"/>
  <c r="G76" i="3"/>
  <c r="F76" i="3"/>
  <c r="I75" i="3"/>
  <c r="I76" i="3" s="1"/>
  <c r="H75" i="3"/>
  <c r="H76" i="3" s="1"/>
  <c r="G75" i="3"/>
  <c r="F75" i="3"/>
  <c r="I74" i="3"/>
  <c r="H74" i="3"/>
  <c r="G74" i="3"/>
  <c r="F74" i="3"/>
  <c r="I73" i="3"/>
  <c r="H73" i="3"/>
  <c r="G73" i="3"/>
  <c r="F73" i="3"/>
  <c r="I72" i="3"/>
  <c r="H72" i="3"/>
  <c r="G72" i="3"/>
  <c r="F72" i="3"/>
  <c r="I71" i="3"/>
  <c r="H71" i="3"/>
  <c r="G71" i="3"/>
  <c r="F71" i="3"/>
  <c r="I70" i="3"/>
  <c r="H70" i="3"/>
  <c r="G70" i="3"/>
  <c r="F70" i="3"/>
  <c r="I69" i="3"/>
  <c r="H69" i="3"/>
  <c r="G69" i="3"/>
  <c r="F69" i="3"/>
  <c r="I68" i="3"/>
  <c r="H68" i="3"/>
  <c r="G68" i="3"/>
  <c r="F68" i="3"/>
  <c r="I67" i="3"/>
  <c r="H67" i="3"/>
  <c r="G67" i="3"/>
  <c r="F67" i="3"/>
  <c r="I66" i="3"/>
  <c r="H66" i="3"/>
  <c r="G66" i="3"/>
  <c r="F66" i="3"/>
  <c r="I65" i="3"/>
  <c r="H65" i="3"/>
  <c r="G65" i="3"/>
  <c r="F65" i="3"/>
  <c r="I64" i="3"/>
  <c r="H64" i="3"/>
  <c r="G64" i="3"/>
  <c r="F64" i="3"/>
  <c r="I63" i="3"/>
  <c r="H63" i="3"/>
  <c r="G63" i="3"/>
  <c r="F63" i="3"/>
  <c r="I62" i="3"/>
  <c r="H62" i="3"/>
  <c r="G62" i="3"/>
  <c r="F62" i="3"/>
  <c r="I61" i="3"/>
  <c r="H61" i="3"/>
  <c r="G61" i="3"/>
  <c r="F61" i="3"/>
  <c r="I60" i="3"/>
  <c r="H60" i="3"/>
  <c r="G60" i="3"/>
  <c r="F60" i="3"/>
  <c r="I59" i="3"/>
  <c r="H59" i="3"/>
  <c r="G59" i="3"/>
  <c r="F59" i="3"/>
  <c r="I58" i="3"/>
  <c r="H58" i="3"/>
  <c r="G58" i="3"/>
  <c r="F58" i="3"/>
  <c r="I57" i="3"/>
  <c r="H57" i="3"/>
  <c r="G57" i="3"/>
  <c r="F57" i="3"/>
  <c r="I56" i="3"/>
  <c r="H56" i="3"/>
  <c r="G56" i="3"/>
  <c r="F56" i="3"/>
  <c r="I51" i="3"/>
  <c r="H51" i="3"/>
  <c r="G51" i="3"/>
  <c r="F51" i="3"/>
  <c r="I50" i="3"/>
  <c r="H50" i="3"/>
  <c r="G50" i="3"/>
  <c r="F50" i="3"/>
  <c r="I49" i="3"/>
  <c r="H49" i="3"/>
  <c r="G49" i="3"/>
  <c r="F49" i="3"/>
  <c r="I47" i="3"/>
  <c r="H47" i="3"/>
  <c r="G47" i="3"/>
  <c r="F47" i="3"/>
  <c r="I46" i="3"/>
  <c r="H46" i="3"/>
  <c r="G46" i="3"/>
  <c r="F46" i="3"/>
  <c r="I45" i="3"/>
  <c r="H45" i="3"/>
  <c r="G45" i="3"/>
  <c r="F45" i="3"/>
  <c r="I44" i="3"/>
  <c r="H44" i="3"/>
  <c r="G44" i="3"/>
  <c r="F44" i="3"/>
  <c r="I32" i="3"/>
  <c r="H32" i="3"/>
  <c r="G32" i="3"/>
  <c r="F32" i="3"/>
  <c r="I24" i="3"/>
  <c r="H24" i="3"/>
  <c r="G24" i="3"/>
  <c r="F24" i="3"/>
  <c r="I16" i="3"/>
  <c r="I48" i="3" s="1"/>
  <c r="H16" i="3"/>
  <c r="H48" i="3" s="1"/>
  <c r="G16" i="3"/>
  <c r="G48" i="3" s="1"/>
  <c r="F16" i="3"/>
  <c r="F48" i="3" s="1"/>
  <c r="I141" i="2"/>
  <c r="H141" i="2"/>
  <c r="G141" i="2"/>
  <c r="F141" i="2"/>
  <c r="I35" i="2"/>
  <c r="H35" i="2"/>
  <c r="G35" i="2"/>
  <c r="F35" i="2"/>
  <c r="I35" i="1"/>
  <c r="H35" i="1"/>
  <c r="G35" i="1"/>
  <c r="F35" i="1"/>
  <c r="I34" i="1"/>
  <c r="H34" i="1"/>
  <c r="G34" i="1"/>
  <c r="F34" i="1"/>
  <c r="I99" i="22" l="1"/>
  <c r="I154" i="22"/>
  <c r="H154" i="22"/>
  <c r="H99" i="22"/>
  <c r="G154" i="22"/>
  <c r="G99" i="22"/>
  <c r="F154" i="22"/>
  <c r="F99" i="22"/>
  <c r="I130" i="22"/>
  <c r="I129" i="22"/>
  <c r="I140" i="22" s="1"/>
  <c r="H129" i="22"/>
  <c r="H130" i="22"/>
  <c r="G130" i="22"/>
  <c r="G129" i="22"/>
  <c r="G140" i="22" s="1"/>
  <c r="F130" i="22"/>
  <c r="F129" i="22"/>
  <c r="F140" i="22" s="1"/>
  <c r="I48" i="22"/>
  <c r="I118" i="22"/>
  <c r="I120" i="22" s="1"/>
  <c r="H48" i="22"/>
  <c r="H118" i="22"/>
  <c r="H120" i="22" s="1"/>
  <c r="G48" i="22"/>
  <c r="G118" i="22"/>
  <c r="G120" i="22" s="1"/>
  <c r="F48" i="22"/>
  <c r="F118" i="22"/>
  <c r="F120" i="22" s="1"/>
  <c r="I154" i="21"/>
  <c r="I99" i="21"/>
  <c r="H99" i="21"/>
  <c r="H154" i="21"/>
  <c r="G99" i="21"/>
  <c r="G154" i="21"/>
  <c r="F154" i="21"/>
  <c r="F99" i="21"/>
  <c r="I129" i="21"/>
  <c r="I130" i="21"/>
  <c r="H129" i="21"/>
  <c r="H130" i="21"/>
  <c r="G130" i="21"/>
  <c r="G129" i="21"/>
  <c r="G140" i="21" s="1"/>
  <c r="F130" i="21"/>
  <c r="F129" i="21"/>
  <c r="F140" i="21" s="1"/>
  <c r="I118" i="21"/>
  <c r="I120" i="21" s="1"/>
  <c r="I48" i="21"/>
  <c r="H48" i="21"/>
  <c r="H118" i="21"/>
  <c r="H120" i="21" s="1"/>
  <c r="G48" i="21"/>
  <c r="G118" i="21"/>
  <c r="G120" i="21" s="1"/>
  <c r="F118" i="21"/>
  <c r="F120" i="21" s="1"/>
  <c r="F48" i="21"/>
  <c r="I154" i="20"/>
  <c r="I99" i="20"/>
  <c r="H99" i="20"/>
  <c r="H154" i="20"/>
  <c r="G99" i="20"/>
  <c r="G154" i="20"/>
  <c r="F154" i="20"/>
  <c r="F99" i="20"/>
  <c r="I130" i="20"/>
  <c r="I129" i="20"/>
  <c r="I140" i="20" s="1"/>
  <c r="H129" i="20"/>
  <c r="H130" i="20"/>
  <c r="G129" i="20"/>
  <c r="G130" i="20"/>
  <c r="F130" i="20"/>
  <c r="F129" i="20"/>
  <c r="F140" i="20" s="1"/>
  <c r="I48" i="20"/>
  <c r="I118" i="20"/>
  <c r="I120" i="20" s="1"/>
  <c r="H118" i="20"/>
  <c r="H120" i="20" s="1"/>
  <c r="H48" i="20"/>
  <c r="G48" i="20"/>
  <c r="G118" i="20"/>
  <c r="G120" i="20" s="1"/>
  <c r="F118" i="20"/>
  <c r="F120" i="20" s="1"/>
  <c r="F48" i="20"/>
  <c r="I154" i="19"/>
  <c r="I99" i="19"/>
  <c r="H154" i="19"/>
  <c r="H99" i="19"/>
  <c r="G154" i="19"/>
  <c r="G99" i="19"/>
  <c r="F99" i="19"/>
  <c r="F154" i="19"/>
  <c r="I129" i="19"/>
  <c r="I130" i="19"/>
  <c r="H130" i="19"/>
  <c r="H129" i="19"/>
  <c r="H140" i="19" s="1"/>
  <c r="G130" i="19"/>
  <c r="G129" i="19"/>
  <c r="G140" i="19" s="1"/>
  <c r="F130" i="19"/>
  <c r="F129" i="19"/>
  <c r="F140" i="19" s="1"/>
  <c r="I118" i="19"/>
  <c r="I120" i="19" s="1"/>
  <c r="I48" i="19"/>
  <c r="H48" i="19"/>
  <c r="H118" i="19"/>
  <c r="H120" i="19" s="1"/>
  <c r="G118" i="19"/>
  <c r="G120" i="19" s="1"/>
  <c r="G48" i="19"/>
  <c r="F48" i="19"/>
  <c r="F118" i="19"/>
  <c r="F120" i="19" s="1"/>
  <c r="I154" i="18"/>
  <c r="I99" i="18"/>
  <c r="H99" i="18"/>
  <c r="H154" i="18"/>
  <c r="G99" i="18"/>
  <c r="G154" i="18"/>
  <c r="F154" i="18"/>
  <c r="F99" i="18"/>
  <c r="I129" i="18"/>
  <c r="I130" i="18"/>
  <c r="H129" i="18"/>
  <c r="H130" i="18"/>
  <c r="G130" i="18"/>
  <c r="G129" i="18"/>
  <c r="G140" i="18" s="1"/>
  <c r="F129" i="18"/>
  <c r="F130" i="18"/>
  <c r="I48" i="18"/>
  <c r="I118" i="18"/>
  <c r="I120" i="18" s="1"/>
  <c r="H118" i="18"/>
  <c r="H120" i="18" s="1"/>
  <c r="H48" i="18"/>
  <c r="G118" i="18"/>
  <c r="G120" i="18" s="1"/>
  <c r="G48" i="18"/>
  <c r="F118" i="18"/>
  <c r="F120" i="18" s="1"/>
  <c r="F48" i="18"/>
  <c r="I99" i="17"/>
  <c r="I154" i="17"/>
  <c r="H99" i="17"/>
  <c r="H154" i="17"/>
  <c r="G99" i="17"/>
  <c r="G154" i="17"/>
  <c r="F154" i="17"/>
  <c r="F99" i="17"/>
  <c r="I130" i="17"/>
  <c r="I129" i="17"/>
  <c r="I140" i="17" s="1"/>
  <c r="H129" i="17"/>
  <c r="H130" i="17"/>
  <c r="G130" i="17"/>
  <c r="G129" i="17"/>
  <c r="G140" i="17" s="1"/>
  <c r="F130" i="17"/>
  <c r="F129" i="17"/>
  <c r="F140" i="17" s="1"/>
  <c r="I48" i="17"/>
  <c r="I118" i="17"/>
  <c r="I120" i="17" s="1"/>
  <c r="H48" i="17"/>
  <c r="H118" i="17"/>
  <c r="H120" i="17" s="1"/>
  <c r="G118" i="17"/>
  <c r="G120" i="17" s="1"/>
  <c r="G48" i="17"/>
  <c r="F118" i="17"/>
  <c r="F120" i="17" s="1"/>
  <c r="F48" i="17"/>
  <c r="I99" i="16"/>
  <c r="I154" i="16"/>
  <c r="H154" i="16"/>
  <c r="H99" i="16"/>
  <c r="G99" i="16"/>
  <c r="G154" i="16"/>
  <c r="F154" i="16"/>
  <c r="F99" i="16"/>
  <c r="I52" i="16"/>
  <c r="I53" i="16" s="1"/>
  <c r="I150" i="16"/>
  <c r="H52" i="16"/>
  <c r="H53" i="16" s="1"/>
  <c r="H150" i="16"/>
  <c r="G52" i="16"/>
  <c r="G53" i="16" s="1"/>
  <c r="G150" i="16"/>
  <c r="F52" i="16"/>
  <c r="F53" i="16" s="1"/>
  <c r="F150" i="16"/>
  <c r="I154" i="15"/>
  <c r="I99" i="15"/>
  <c r="H154" i="15"/>
  <c r="H99" i="15"/>
  <c r="G154" i="15"/>
  <c r="G99" i="15"/>
  <c r="F154" i="15"/>
  <c r="F99" i="15"/>
  <c r="I130" i="15"/>
  <c r="I129" i="15"/>
  <c r="I140" i="15" s="1"/>
  <c r="H130" i="15"/>
  <c r="H129" i="15"/>
  <c r="H140" i="15" s="1"/>
  <c r="G130" i="15"/>
  <c r="G129" i="15"/>
  <c r="F130" i="15"/>
  <c r="F129" i="15"/>
  <c r="F140" i="15" s="1"/>
  <c r="I48" i="15"/>
  <c r="I118" i="15"/>
  <c r="I120" i="15" s="1"/>
  <c r="H48" i="15"/>
  <c r="H118" i="15"/>
  <c r="H120" i="15" s="1"/>
  <c r="G48" i="15"/>
  <c r="G118" i="15"/>
  <c r="G120" i="15" s="1"/>
  <c r="F48" i="15"/>
  <c r="F118" i="15"/>
  <c r="F120" i="15" s="1"/>
  <c r="I154" i="14"/>
  <c r="I99" i="14"/>
  <c r="H154" i="14"/>
  <c r="H99" i="14"/>
  <c r="G99" i="14"/>
  <c r="G154" i="14"/>
  <c r="F154" i="14"/>
  <c r="F99" i="14"/>
  <c r="I130" i="14"/>
  <c r="I129" i="14"/>
  <c r="I140" i="14" s="1"/>
  <c r="H129" i="14"/>
  <c r="H130" i="14"/>
  <c r="G129" i="14"/>
  <c r="G130" i="14"/>
  <c r="F129" i="14"/>
  <c r="F130" i="14"/>
  <c r="I48" i="14"/>
  <c r="I118" i="14"/>
  <c r="I120" i="14" s="1"/>
  <c r="H118" i="14"/>
  <c r="H120" i="14" s="1"/>
  <c r="H48" i="14"/>
  <c r="G48" i="14"/>
  <c r="G118" i="14"/>
  <c r="G120" i="14" s="1"/>
  <c r="F48" i="14"/>
  <c r="F118" i="14"/>
  <c r="F120" i="14" s="1"/>
  <c r="I99" i="13"/>
  <c r="I154" i="13"/>
  <c r="H154" i="13"/>
  <c r="H99" i="13"/>
  <c r="G154" i="13"/>
  <c r="G99" i="13"/>
  <c r="F154" i="13"/>
  <c r="F99" i="13"/>
  <c r="I130" i="13"/>
  <c r="I129" i="13"/>
  <c r="I140" i="13" s="1"/>
  <c r="H130" i="13"/>
  <c r="H129" i="13"/>
  <c r="H140" i="13" s="1"/>
  <c r="G129" i="13"/>
  <c r="G130" i="13"/>
  <c r="F129" i="13"/>
  <c r="F130" i="13"/>
  <c r="I118" i="13"/>
  <c r="I120" i="13" s="1"/>
  <c r="I48" i="13"/>
  <c r="H118" i="13"/>
  <c r="H120" i="13" s="1"/>
  <c r="H48" i="13"/>
  <c r="G48" i="13"/>
  <c r="G118" i="13"/>
  <c r="G120" i="13" s="1"/>
  <c r="F118" i="13"/>
  <c r="F120" i="13" s="1"/>
  <c r="F48" i="13"/>
  <c r="I99" i="12"/>
  <c r="I154" i="12"/>
  <c r="H99" i="12"/>
  <c r="H154" i="12"/>
  <c r="G154" i="12"/>
  <c r="G99" i="12"/>
  <c r="F99" i="12"/>
  <c r="F154" i="12"/>
  <c r="I129" i="12"/>
  <c r="I130" i="12"/>
  <c r="H129" i="12"/>
  <c r="H130" i="12"/>
  <c r="G129" i="12"/>
  <c r="G130" i="12"/>
  <c r="F129" i="12"/>
  <c r="F130" i="12"/>
  <c r="I48" i="12"/>
  <c r="I118" i="12"/>
  <c r="I120" i="12" s="1"/>
  <c r="H48" i="12"/>
  <c r="H118" i="12"/>
  <c r="H120" i="12" s="1"/>
  <c r="G48" i="12"/>
  <c r="G118" i="12"/>
  <c r="G120" i="12" s="1"/>
  <c r="F118" i="12"/>
  <c r="F120" i="12" s="1"/>
  <c r="F48" i="12"/>
  <c r="I154" i="11"/>
  <c r="I99" i="11"/>
  <c r="H99" i="11"/>
  <c r="H154" i="11"/>
  <c r="G154" i="11"/>
  <c r="G99" i="11"/>
  <c r="F154" i="11"/>
  <c r="F99" i="11"/>
  <c r="I129" i="11"/>
  <c r="I130" i="11"/>
  <c r="H130" i="11"/>
  <c r="H129" i="11"/>
  <c r="H140" i="11" s="1"/>
  <c r="G129" i="11"/>
  <c r="G130" i="11"/>
  <c r="F130" i="11"/>
  <c r="F129" i="11"/>
  <c r="F140" i="11" s="1"/>
  <c r="I48" i="11"/>
  <c r="I118" i="11"/>
  <c r="I120" i="11" s="1"/>
  <c r="H118" i="11"/>
  <c r="H120" i="11" s="1"/>
  <c r="H48" i="11"/>
  <c r="G48" i="11"/>
  <c r="G118" i="11"/>
  <c r="G120" i="11" s="1"/>
  <c r="F118" i="11"/>
  <c r="F120" i="11" s="1"/>
  <c r="F48" i="11"/>
  <c r="I99" i="10"/>
  <c r="I154" i="10"/>
  <c r="H154" i="10"/>
  <c r="H99" i="10"/>
  <c r="G99" i="10"/>
  <c r="G154" i="10"/>
  <c r="F154" i="10"/>
  <c r="F99" i="10"/>
  <c r="I130" i="10"/>
  <c r="I129" i="10"/>
  <c r="I140" i="10" s="1"/>
  <c r="H130" i="10"/>
  <c r="H129" i="10"/>
  <c r="H140" i="10" s="1"/>
  <c r="G129" i="10"/>
  <c r="G130" i="10"/>
  <c r="F129" i="10"/>
  <c r="F130" i="10"/>
  <c r="I118" i="10"/>
  <c r="I120" i="10" s="1"/>
  <c r="I48" i="10"/>
  <c r="H48" i="10"/>
  <c r="H118" i="10"/>
  <c r="H120" i="10" s="1"/>
  <c r="G118" i="10"/>
  <c r="G120" i="10" s="1"/>
  <c r="G48" i="10"/>
  <c r="F48" i="10"/>
  <c r="F118" i="10"/>
  <c r="F120" i="10" s="1"/>
  <c r="I99" i="9"/>
  <c r="I154" i="9"/>
  <c r="H99" i="9"/>
  <c r="H154" i="9"/>
  <c r="G99" i="9"/>
  <c r="G154" i="9"/>
  <c r="F99" i="9"/>
  <c r="F154" i="9"/>
  <c r="I52" i="9"/>
  <c r="I150" i="9"/>
  <c r="I53" i="9"/>
  <c r="H52" i="9"/>
  <c r="H53" i="9"/>
  <c r="H150" i="9"/>
  <c r="G52" i="9"/>
  <c r="G53" i="9"/>
  <c r="G150" i="9"/>
  <c r="F150" i="9"/>
  <c r="F52" i="9"/>
  <c r="F53" i="9"/>
  <c r="H99" i="8"/>
  <c r="H154" i="8"/>
  <c r="G99" i="8"/>
  <c r="G154" i="8"/>
  <c r="F154" i="8"/>
  <c r="F99" i="8"/>
  <c r="I154" i="8"/>
  <c r="I99" i="8"/>
  <c r="I52" i="8"/>
  <c r="I53" i="8" s="1"/>
  <c r="I150" i="8"/>
  <c r="H52" i="8"/>
  <c r="H53" i="8" s="1"/>
  <c r="H150" i="8"/>
  <c r="G52" i="8"/>
  <c r="G53" i="8" s="1"/>
  <c r="G150" i="8"/>
  <c r="F52" i="8"/>
  <c r="F53" i="8" s="1"/>
  <c r="F150" i="8"/>
  <c r="I154" i="7"/>
  <c r="I99" i="7"/>
  <c r="H99" i="7"/>
  <c r="H154" i="7"/>
  <c r="G99" i="7"/>
  <c r="G154" i="7"/>
  <c r="F99" i="7"/>
  <c r="F154" i="7"/>
  <c r="I130" i="7"/>
  <c r="I129" i="7"/>
  <c r="I140" i="7" s="1"/>
  <c r="H129" i="7"/>
  <c r="H130" i="7"/>
  <c r="G129" i="7"/>
  <c r="G130" i="7"/>
  <c r="F130" i="7"/>
  <c r="F129" i="7"/>
  <c r="F140" i="7" s="1"/>
  <c r="I48" i="7"/>
  <c r="I118" i="7"/>
  <c r="I120" i="7" s="1"/>
  <c r="H118" i="7"/>
  <c r="H120" i="7" s="1"/>
  <c r="H48" i="7"/>
  <c r="G118" i="7"/>
  <c r="G120" i="7" s="1"/>
  <c r="G48" i="7"/>
  <c r="F48" i="7"/>
  <c r="F118" i="7"/>
  <c r="F120" i="7" s="1"/>
  <c r="G154" i="6"/>
  <c r="G112" i="6"/>
  <c r="F154" i="6"/>
  <c r="F112" i="6"/>
  <c r="I154" i="6"/>
  <c r="I112" i="6"/>
  <c r="H154" i="6"/>
  <c r="H112" i="6"/>
  <c r="I130" i="6"/>
  <c r="I129" i="6"/>
  <c r="I140" i="6" s="1"/>
  <c r="H129" i="6"/>
  <c r="H130" i="6"/>
  <c r="G130" i="6"/>
  <c r="G129" i="6"/>
  <c r="G140" i="6" s="1"/>
  <c r="F129" i="6"/>
  <c r="F130" i="6"/>
  <c r="I48" i="6"/>
  <c r="I118" i="6"/>
  <c r="I120" i="6" s="1"/>
  <c r="H118" i="6"/>
  <c r="H120" i="6" s="1"/>
  <c r="H48" i="6"/>
  <c r="G118" i="6"/>
  <c r="G120" i="6" s="1"/>
  <c r="G48" i="6"/>
  <c r="F48" i="6"/>
  <c r="F118" i="6"/>
  <c r="F120" i="6" s="1"/>
  <c r="I99" i="5"/>
  <c r="I154" i="5"/>
  <c r="H154" i="5"/>
  <c r="H99" i="5"/>
  <c r="G99" i="5"/>
  <c r="G154" i="5"/>
  <c r="F99" i="5"/>
  <c r="F154" i="5"/>
  <c r="I52" i="5"/>
  <c r="I53" i="5" s="1"/>
  <c r="I150" i="5"/>
  <c r="H52" i="5"/>
  <c r="H53" i="5" s="1"/>
  <c r="H150" i="5"/>
  <c r="G52" i="5"/>
  <c r="G53" i="5" s="1"/>
  <c r="G150" i="5"/>
  <c r="F52" i="5"/>
  <c r="F53" i="5" s="1"/>
  <c r="F150" i="5"/>
  <c r="I52" i="4"/>
  <c r="I53" i="4" s="1"/>
  <c r="I150" i="4"/>
  <c r="H52" i="4"/>
  <c r="H53" i="4" s="1"/>
  <c r="H150" i="4"/>
  <c r="G52" i="4"/>
  <c r="G53" i="4" s="1"/>
  <c r="G150" i="4"/>
  <c r="F118" i="4"/>
  <c r="F120" i="4" s="1"/>
  <c r="F48" i="4"/>
  <c r="I154" i="3"/>
  <c r="I99" i="3"/>
  <c r="H154" i="3"/>
  <c r="H99" i="3"/>
  <c r="G154" i="3"/>
  <c r="G99" i="3"/>
  <c r="F154" i="3"/>
  <c r="F99" i="3"/>
  <c r="I52" i="3"/>
  <c r="I53" i="3" s="1"/>
  <c r="I150" i="3"/>
  <c r="H52" i="3"/>
  <c r="H53" i="3" s="1"/>
  <c r="H150" i="3"/>
  <c r="G52" i="3"/>
  <c r="G53" i="3" s="1"/>
  <c r="G150" i="3"/>
  <c r="F52" i="3"/>
  <c r="F53" i="3" s="1"/>
  <c r="F150" i="3"/>
  <c r="I86" i="17"/>
  <c r="H86" i="17"/>
  <c r="G86" i="17"/>
  <c r="F86" i="17"/>
  <c r="F86" i="15"/>
  <c r="F86" i="14"/>
  <c r="I86" i="12"/>
  <c r="H86" i="12"/>
  <c r="G86" i="12"/>
  <c r="F86" i="12"/>
  <c r="I86" i="11"/>
  <c r="I86" i="10"/>
  <c r="H86" i="10"/>
  <c r="G86" i="10"/>
  <c r="F86" i="10"/>
  <c r="I140" i="8"/>
  <c r="I86" i="8"/>
  <c r="G86" i="8"/>
  <c r="F86" i="8"/>
  <c r="I86" i="7"/>
  <c r="G86" i="7"/>
  <c r="I86" i="6"/>
  <c r="G86" i="6"/>
  <c r="G86" i="15"/>
  <c r="I86" i="14"/>
  <c r="I86" i="13"/>
  <c r="F86" i="13"/>
  <c r="G86" i="11"/>
  <c r="H86" i="8"/>
  <c r="H86" i="7"/>
  <c r="F86" i="7"/>
  <c r="H86" i="6"/>
  <c r="F86" i="6"/>
  <c r="I86" i="15"/>
  <c r="G86" i="14"/>
  <c r="H86" i="13"/>
  <c r="F86" i="11"/>
  <c r="I86" i="4"/>
  <c r="H86" i="4"/>
  <c r="G86" i="4"/>
  <c r="F86" i="4"/>
  <c r="I28" i="25"/>
  <c r="H28" i="25"/>
  <c r="G28" i="25"/>
  <c r="F28" i="25"/>
  <c r="I86" i="22"/>
  <c r="H86" i="22"/>
  <c r="G86" i="22"/>
  <c r="F86" i="22"/>
  <c r="I86" i="21"/>
  <c r="H86" i="21"/>
  <c r="G86" i="21"/>
  <c r="F86" i="21"/>
  <c r="I86" i="20"/>
  <c r="H86" i="20"/>
  <c r="G86" i="20"/>
  <c r="F86" i="20"/>
  <c r="I86" i="19"/>
  <c r="H86" i="19"/>
  <c r="G86" i="19"/>
  <c r="F86" i="19"/>
  <c r="I86" i="18"/>
  <c r="H86" i="18"/>
  <c r="G86" i="18"/>
  <c r="F86" i="18"/>
  <c r="H86" i="15"/>
  <c r="H86" i="14"/>
  <c r="G86" i="13"/>
  <c r="H86" i="11"/>
  <c r="I52" i="22" l="1"/>
  <c r="I53" i="22" s="1"/>
  <c r="I150" i="22"/>
  <c r="H150" i="22"/>
  <c r="H52" i="22"/>
  <c r="H53" i="22" s="1"/>
  <c r="G150" i="22"/>
  <c r="G52" i="22"/>
  <c r="G53" i="22" s="1"/>
  <c r="F52" i="22"/>
  <c r="F53" i="22" s="1"/>
  <c r="F150" i="22"/>
  <c r="I150" i="21"/>
  <c r="I52" i="21"/>
  <c r="I53" i="21" s="1"/>
  <c r="H52" i="21"/>
  <c r="H53" i="21" s="1"/>
  <c r="H150" i="21"/>
  <c r="G52" i="21"/>
  <c r="G53" i="21" s="1"/>
  <c r="G150" i="21"/>
  <c r="F150" i="21"/>
  <c r="F52" i="21"/>
  <c r="F53" i="21" s="1"/>
  <c r="I52" i="20"/>
  <c r="I53" i="20" s="1"/>
  <c r="I150" i="20"/>
  <c r="H150" i="20"/>
  <c r="H52" i="20"/>
  <c r="H53" i="20" s="1"/>
  <c r="G150" i="20"/>
  <c r="G52" i="20"/>
  <c r="G53" i="20" s="1"/>
  <c r="F52" i="20"/>
  <c r="F53" i="20" s="1"/>
  <c r="F150" i="20"/>
  <c r="I150" i="19"/>
  <c r="I52" i="19"/>
  <c r="I53" i="19" s="1"/>
  <c r="H150" i="19"/>
  <c r="H52" i="19"/>
  <c r="H53" i="19" s="1"/>
  <c r="G52" i="19"/>
  <c r="G53" i="19" s="1"/>
  <c r="G150" i="19"/>
  <c r="F52" i="19"/>
  <c r="F53" i="19" s="1"/>
  <c r="F150" i="19"/>
  <c r="I150" i="18"/>
  <c r="I52" i="18"/>
  <c r="I53" i="18" s="1"/>
  <c r="H150" i="18"/>
  <c r="H52" i="18"/>
  <c r="H53" i="18" s="1"/>
  <c r="G52" i="18"/>
  <c r="G53" i="18" s="1"/>
  <c r="G150" i="18"/>
  <c r="F52" i="18"/>
  <c r="F53" i="18" s="1"/>
  <c r="F150" i="18"/>
  <c r="I52" i="17"/>
  <c r="I53" i="17" s="1"/>
  <c r="I150" i="17"/>
  <c r="H52" i="17"/>
  <c r="H53" i="17" s="1"/>
  <c r="H150" i="17"/>
  <c r="G52" i="17"/>
  <c r="G53" i="17" s="1"/>
  <c r="G150" i="17"/>
  <c r="F52" i="17"/>
  <c r="F53" i="17" s="1"/>
  <c r="F150" i="17"/>
  <c r="I151" i="16"/>
  <c r="I152" i="16"/>
  <c r="I153" i="16"/>
  <c r="H151" i="16"/>
  <c r="H153" i="16" s="1"/>
  <c r="H152" i="16"/>
  <c r="G151" i="16"/>
  <c r="G152" i="16"/>
  <c r="G153" i="16"/>
  <c r="F151" i="16"/>
  <c r="F152" i="16"/>
  <c r="F153" i="16" s="1"/>
  <c r="I53" i="15"/>
  <c r="I52" i="15"/>
  <c r="I150" i="15"/>
  <c r="H52" i="15"/>
  <c r="H53" i="15" s="1"/>
  <c r="H150" i="15"/>
  <c r="G52" i="15"/>
  <c r="G53" i="15" s="1"/>
  <c r="G150" i="15"/>
  <c r="F52" i="15"/>
  <c r="F53" i="15" s="1"/>
  <c r="F150" i="15"/>
  <c r="I52" i="14"/>
  <c r="I53" i="14" s="1"/>
  <c r="I150" i="14"/>
  <c r="H53" i="14"/>
  <c r="H52" i="14"/>
  <c r="H150" i="14"/>
  <c r="G150" i="14"/>
  <c r="G52" i="14"/>
  <c r="G53" i="14" s="1"/>
  <c r="F150" i="14"/>
  <c r="F52" i="14"/>
  <c r="F53" i="14" s="1"/>
  <c r="I150" i="13"/>
  <c r="I52" i="13"/>
  <c r="I53" i="13" s="1"/>
  <c r="H150" i="13"/>
  <c r="H52" i="13"/>
  <c r="H53" i="13" s="1"/>
  <c r="G52" i="13"/>
  <c r="G53" i="13" s="1"/>
  <c r="G150" i="13"/>
  <c r="F150" i="13"/>
  <c r="F52" i="13"/>
  <c r="F53" i="13" s="1"/>
  <c r="I52" i="12"/>
  <c r="I53" i="12" s="1"/>
  <c r="I150" i="12"/>
  <c r="H53" i="12"/>
  <c r="H150" i="12"/>
  <c r="H52" i="12"/>
  <c r="G52" i="12"/>
  <c r="G53" i="12" s="1"/>
  <c r="G150" i="12"/>
  <c r="F52" i="12"/>
  <c r="F53" i="12" s="1"/>
  <c r="F150" i="12"/>
  <c r="I150" i="11"/>
  <c r="I52" i="11"/>
  <c r="I53" i="11" s="1"/>
  <c r="H150" i="11"/>
  <c r="H52" i="11"/>
  <c r="H53" i="11" s="1"/>
  <c r="G52" i="11"/>
  <c r="G53" i="11" s="1"/>
  <c r="G150" i="11"/>
  <c r="F150" i="11"/>
  <c r="F52" i="11"/>
  <c r="F53" i="11" s="1"/>
  <c r="I52" i="10"/>
  <c r="I53" i="10" s="1"/>
  <c r="I150" i="10"/>
  <c r="H52" i="10"/>
  <c r="H53" i="10" s="1"/>
  <c r="H150" i="10"/>
  <c r="G150" i="10"/>
  <c r="G52" i="10"/>
  <c r="G53" i="10" s="1"/>
  <c r="F52" i="10"/>
  <c r="F53" i="10" s="1"/>
  <c r="F150" i="10"/>
  <c r="I151" i="9"/>
  <c r="I153" i="9" s="1"/>
  <c r="I152" i="9"/>
  <c r="H151" i="9"/>
  <c r="H153" i="9" s="1"/>
  <c r="H152" i="9"/>
  <c r="G151" i="9"/>
  <c r="G152" i="9"/>
  <c r="G153" i="9"/>
  <c r="F151" i="9"/>
  <c r="F152" i="9"/>
  <c r="F153" i="9" s="1"/>
  <c r="I151" i="8"/>
  <c r="I152" i="8"/>
  <c r="I153" i="8"/>
  <c r="H151" i="8"/>
  <c r="H152" i="8"/>
  <c r="H153" i="8"/>
  <c r="G151" i="8"/>
  <c r="G152" i="8"/>
  <c r="G153" i="8"/>
  <c r="F151" i="8"/>
  <c r="F152" i="8"/>
  <c r="F153" i="8"/>
  <c r="I52" i="7"/>
  <c r="I53" i="7" s="1"/>
  <c r="I150" i="7"/>
  <c r="H150" i="7"/>
  <c r="H52" i="7"/>
  <c r="H53" i="7" s="1"/>
  <c r="G150" i="7"/>
  <c r="G52" i="7"/>
  <c r="G53" i="7" s="1"/>
  <c r="F150" i="7"/>
  <c r="F52" i="7"/>
  <c r="F53" i="7" s="1"/>
  <c r="I52" i="6"/>
  <c r="I53" i="6" s="1"/>
  <c r="I150" i="6"/>
  <c r="H52" i="6"/>
  <c r="H53" i="6" s="1"/>
  <c r="H150" i="6"/>
  <c r="G52" i="6"/>
  <c r="G53" i="6" s="1"/>
  <c r="G150" i="6"/>
  <c r="F52" i="6"/>
  <c r="F53" i="6" s="1"/>
  <c r="F150" i="6"/>
  <c r="I151" i="5"/>
  <c r="I152" i="5"/>
  <c r="I153" i="5"/>
  <c r="H151" i="5"/>
  <c r="H153" i="5" s="1"/>
  <c r="H152" i="5"/>
  <c r="G151" i="5"/>
  <c r="G152" i="5"/>
  <c r="G153" i="5"/>
  <c r="F151" i="5"/>
  <c r="F152" i="5"/>
  <c r="F153" i="5"/>
  <c r="I151" i="4"/>
  <c r="I152" i="4"/>
  <c r="I153" i="4"/>
  <c r="H151" i="4"/>
  <c r="H152" i="4"/>
  <c r="H153" i="4"/>
  <c r="G151" i="4"/>
  <c r="G152" i="4"/>
  <c r="G153" i="4"/>
  <c r="F52" i="4"/>
  <c r="F53" i="4" s="1"/>
  <c r="F150" i="4"/>
  <c r="I151" i="3"/>
  <c r="I152" i="3"/>
  <c r="I153" i="3"/>
  <c r="H151" i="3"/>
  <c r="H152" i="3"/>
  <c r="H153" i="3"/>
  <c r="G151" i="3"/>
  <c r="G152" i="3"/>
  <c r="G153" i="3"/>
  <c r="F151" i="3"/>
  <c r="F152" i="3"/>
  <c r="F153" i="3"/>
  <c r="F140" i="18"/>
  <c r="H140" i="17"/>
  <c r="F140" i="14"/>
  <c r="G140" i="13"/>
  <c r="F140" i="13"/>
  <c r="I140" i="12"/>
  <c r="H140" i="12"/>
  <c r="G140" i="12"/>
  <c r="F140" i="12"/>
  <c r="I140" i="11"/>
  <c r="G140" i="11"/>
  <c r="G140" i="10"/>
  <c r="F140" i="10"/>
  <c r="H140" i="7"/>
  <c r="G140" i="7"/>
  <c r="H140" i="6"/>
  <c r="F140" i="6"/>
  <c r="H140" i="22"/>
  <c r="I140" i="21"/>
  <c r="H140" i="21"/>
  <c r="H140" i="20"/>
  <c r="G140" i="20"/>
  <c r="I140" i="19"/>
  <c r="I140" i="18"/>
  <c r="H140" i="18"/>
  <c r="G140" i="15"/>
  <c r="H140" i="14"/>
  <c r="G140" i="14"/>
  <c r="I151" i="22" l="1"/>
  <c r="I152" i="22"/>
  <c r="I153" i="22"/>
  <c r="H151" i="22"/>
  <c r="H152" i="22"/>
  <c r="H153" i="22"/>
  <c r="G152" i="22"/>
  <c r="G151" i="22"/>
  <c r="G153" i="22"/>
  <c r="F152" i="22"/>
  <c r="F151" i="22"/>
  <c r="F153" i="22"/>
  <c r="I151" i="21"/>
  <c r="I152" i="21"/>
  <c r="I153" i="21"/>
  <c r="H152" i="21"/>
  <c r="H153" i="21" s="1"/>
  <c r="H155" i="21" s="1"/>
  <c r="H157" i="21" s="1"/>
  <c r="H151" i="21"/>
  <c r="G151" i="21"/>
  <c r="G152" i="21"/>
  <c r="G153" i="21" s="1"/>
  <c r="F152" i="21"/>
  <c r="F151" i="21"/>
  <c r="F153" i="21"/>
  <c r="I152" i="20"/>
  <c r="I153" i="20" s="1"/>
  <c r="I151" i="20"/>
  <c r="H152" i="20"/>
  <c r="H151" i="20"/>
  <c r="H153" i="20"/>
  <c r="G152" i="20"/>
  <c r="G151" i="20"/>
  <c r="G153" i="20"/>
  <c r="F151" i="20"/>
  <c r="F153" i="20" s="1"/>
  <c r="F152" i="20"/>
  <c r="I152" i="19"/>
  <c r="I151" i="19"/>
  <c r="I153" i="19" s="1"/>
  <c r="I155" i="19" s="1"/>
  <c r="I157" i="19" s="1"/>
  <c r="H152" i="19"/>
  <c r="H151" i="19"/>
  <c r="H153" i="19" s="1"/>
  <c r="H155" i="19" s="1"/>
  <c r="H157" i="19" s="1"/>
  <c r="G151" i="19"/>
  <c r="G152" i="19"/>
  <c r="G153" i="19" s="1"/>
  <c r="F151" i="19"/>
  <c r="F152" i="19"/>
  <c r="F153" i="19" s="1"/>
  <c r="I152" i="18"/>
  <c r="I151" i="18"/>
  <c r="I153" i="18"/>
  <c r="H151" i="18"/>
  <c r="H152" i="18"/>
  <c r="H153" i="18"/>
  <c r="G151" i="18"/>
  <c r="G152" i="18"/>
  <c r="G153" i="18" s="1"/>
  <c r="F151" i="18"/>
  <c r="F152" i="18"/>
  <c r="F153" i="18"/>
  <c r="I152" i="17"/>
  <c r="I151" i="17"/>
  <c r="I153" i="17"/>
  <c r="H152" i="17"/>
  <c r="H151" i="17"/>
  <c r="H153" i="17"/>
  <c r="G151" i="17"/>
  <c r="G153" i="17" s="1"/>
  <c r="G152" i="17"/>
  <c r="F151" i="17"/>
  <c r="F152" i="17"/>
  <c r="F153" i="17"/>
  <c r="I151" i="15"/>
  <c r="I152" i="15"/>
  <c r="I153" i="15"/>
  <c r="H151" i="15"/>
  <c r="H152" i="15"/>
  <c r="H153" i="15"/>
  <c r="G151" i="15"/>
  <c r="G152" i="15"/>
  <c r="G153" i="15"/>
  <c r="F151" i="15"/>
  <c r="F152" i="15"/>
  <c r="F153" i="15"/>
  <c r="I151" i="14"/>
  <c r="I152" i="14"/>
  <c r="I153" i="14"/>
  <c r="H151" i="14"/>
  <c r="H152" i="14"/>
  <c r="H153" i="14"/>
  <c r="G151" i="14"/>
  <c r="G152" i="14"/>
  <c r="G153" i="14"/>
  <c r="F151" i="14"/>
  <c r="F152" i="14"/>
  <c r="F153" i="14"/>
  <c r="I152" i="13"/>
  <c r="I151" i="13"/>
  <c r="I153" i="13" s="1"/>
  <c r="I155" i="13" s="1"/>
  <c r="I157" i="13" s="1"/>
  <c r="H152" i="13"/>
  <c r="H151" i="13"/>
  <c r="H153" i="13"/>
  <c r="G151" i="13"/>
  <c r="G152" i="13"/>
  <c r="G153" i="13" s="1"/>
  <c r="F151" i="13"/>
  <c r="F152" i="13"/>
  <c r="F153" i="13"/>
  <c r="I151" i="12"/>
  <c r="I152" i="12"/>
  <c r="I153" i="12" s="1"/>
  <c r="H151" i="12"/>
  <c r="H152" i="12"/>
  <c r="H153" i="12" s="1"/>
  <c r="G151" i="12"/>
  <c r="G153" i="12"/>
  <c r="G152" i="12"/>
  <c r="F152" i="12"/>
  <c r="F151" i="12"/>
  <c r="F153" i="12"/>
  <c r="I151" i="11"/>
  <c r="I153" i="11"/>
  <c r="I152" i="11"/>
  <c r="H153" i="11"/>
  <c r="H151" i="11"/>
  <c r="H152" i="11"/>
  <c r="G152" i="11"/>
  <c r="G151" i="11"/>
  <c r="G153" i="11"/>
  <c r="F152" i="11"/>
  <c r="F151" i="11"/>
  <c r="F153" i="11" s="1"/>
  <c r="F155" i="11" s="1"/>
  <c r="F157" i="11" s="1"/>
  <c r="I151" i="10"/>
  <c r="I152" i="10"/>
  <c r="I153" i="10"/>
  <c r="H152" i="10"/>
  <c r="H151" i="10"/>
  <c r="H153" i="10"/>
  <c r="G151" i="10"/>
  <c r="G152" i="10"/>
  <c r="G153" i="10" s="1"/>
  <c r="F151" i="10"/>
  <c r="F152" i="10"/>
  <c r="F153" i="10" s="1"/>
  <c r="I151" i="7"/>
  <c r="I152" i="7"/>
  <c r="I153" i="7"/>
  <c r="H151" i="7"/>
  <c r="H152" i="7"/>
  <c r="H153" i="7" s="1"/>
  <c r="G151" i="7"/>
  <c r="G152" i="7"/>
  <c r="G153" i="7"/>
  <c r="F151" i="7"/>
  <c r="F152" i="7"/>
  <c r="F153" i="7" s="1"/>
  <c r="I151" i="6"/>
  <c r="I152" i="6"/>
  <c r="I153" i="6" s="1"/>
  <c r="H151" i="6"/>
  <c r="H152" i="6"/>
  <c r="H153" i="6"/>
  <c r="G151" i="6"/>
  <c r="G152" i="6"/>
  <c r="G153" i="6"/>
  <c r="F151" i="6"/>
  <c r="F152" i="6"/>
  <c r="F153" i="6"/>
  <c r="F151" i="4"/>
  <c r="F152" i="4"/>
  <c r="F153" i="4"/>
  <c r="I155" i="16"/>
  <c r="I157" i="16" s="1"/>
  <c r="I155" i="9"/>
  <c r="I157" i="9" s="1"/>
  <c r="I155" i="5"/>
  <c r="I157" i="5" s="1"/>
  <c r="H155" i="5"/>
  <c r="H157" i="5" s="1"/>
  <c r="G155" i="16"/>
  <c r="G157" i="16" s="1"/>
  <c r="H155" i="9"/>
  <c r="H157" i="9" s="1"/>
  <c r="G155" i="9"/>
  <c r="G157" i="9" s="1"/>
  <c r="F155" i="9"/>
  <c r="F157" i="9" s="1"/>
  <c r="I155" i="8"/>
  <c r="I157" i="8" s="1"/>
  <c r="H155" i="8"/>
  <c r="H157" i="8" s="1"/>
  <c r="G155" i="8"/>
  <c r="G157" i="8" s="1"/>
  <c r="F155" i="8"/>
  <c r="F157" i="8" s="1"/>
  <c r="H155" i="16"/>
  <c r="H157" i="16" s="1"/>
  <c r="G155" i="5"/>
  <c r="G157" i="5" s="1"/>
  <c r="F155" i="5"/>
  <c r="F157" i="5" s="1"/>
  <c r="I155" i="4"/>
  <c r="I157" i="4" s="1"/>
  <c r="H155" i="4"/>
  <c r="H157" i="4" s="1"/>
  <c r="G155" i="4"/>
  <c r="G157" i="4" s="1"/>
  <c r="I155" i="3"/>
  <c r="I157" i="3" s="1"/>
  <c r="H155" i="3"/>
  <c r="H157" i="3" s="1"/>
  <c r="G155" i="3"/>
  <c r="G157" i="3" s="1"/>
  <c r="F155" i="3"/>
  <c r="F157" i="3" s="1"/>
  <c r="F155" i="16"/>
  <c r="F157" i="16" s="1"/>
  <c r="H158" i="21" l="1"/>
  <c r="H160" i="21" s="1"/>
  <c r="H159" i="21"/>
  <c r="H161" i="21" s="1"/>
  <c r="I158" i="19"/>
  <c r="I159" i="19"/>
  <c r="H158" i="19"/>
  <c r="H159" i="19"/>
  <c r="H160" i="19"/>
  <c r="H161" i="19"/>
  <c r="I158" i="13"/>
  <c r="I159" i="13"/>
  <c r="F158" i="11"/>
  <c r="F159" i="11"/>
  <c r="F160" i="11"/>
  <c r="F161" i="11" s="1"/>
  <c r="I159" i="16"/>
  <c r="I158" i="16"/>
  <c r="I160" i="16" s="1"/>
  <c r="I161" i="16" s="1"/>
  <c r="I158" i="9"/>
  <c r="I159" i="9"/>
  <c r="I158" i="5"/>
  <c r="I159" i="5"/>
  <c r="I160" i="5"/>
  <c r="I161" i="5" s="1"/>
  <c r="H158" i="5"/>
  <c r="H159" i="5"/>
  <c r="H160" i="5" s="1"/>
  <c r="H161" i="5" s="1"/>
  <c r="G158" i="16"/>
  <c r="G159" i="16"/>
  <c r="G161" i="16" s="1"/>
  <c r="G160" i="16"/>
  <c r="H159" i="9"/>
  <c r="H158" i="9"/>
  <c r="G159" i="9"/>
  <c r="G158" i="9"/>
  <c r="F159" i="9"/>
  <c r="F158" i="9"/>
  <c r="I158" i="8"/>
  <c r="I159" i="8"/>
  <c r="H158" i="8"/>
  <c r="H159" i="8"/>
  <c r="H160" i="8"/>
  <c r="H161" i="8"/>
  <c r="G158" i="8"/>
  <c r="G159" i="8"/>
  <c r="G160" i="8"/>
  <c r="G161" i="8"/>
  <c r="F158" i="8"/>
  <c r="F159" i="8"/>
  <c r="F160" i="8"/>
  <c r="F161" i="8"/>
  <c r="H159" i="16"/>
  <c r="H158" i="16"/>
  <c r="G159" i="5"/>
  <c r="G158" i="5"/>
  <c r="F158" i="5"/>
  <c r="F159" i="5"/>
  <c r="F160" i="5" s="1"/>
  <c r="F161" i="5" s="1"/>
  <c r="I158" i="4"/>
  <c r="I159" i="4"/>
  <c r="I160" i="4" s="1"/>
  <c r="I161" i="4" s="1"/>
  <c r="H159" i="4"/>
  <c r="H158" i="4"/>
  <c r="H160" i="4"/>
  <c r="H161" i="4"/>
  <c r="G159" i="4"/>
  <c r="G158" i="4"/>
  <c r="G161" i="4" s="1"/>
  <c r="G160" i="4"/>
  <c r="I158" i="3"/>
  <c r="I160" i="3" s="1"/>
  <c r="I159" i="3"/>
  <c r="I161" i="3" s="1"/>
  <c r="H158" i="3"/>
  <c r="H160" i="3"/>
  <c r="H161" i="3" s="1"/>
  <c r="H159" i="3"/>
  <c r="G159" i="3"/>
  <c r="G158" i="3"/>
  <c r="G161" i="3" s="1"/>
  <c r="G160" i="3"/>
  <c r="F159" i="3"/>
  <c r="F158" i="3"/>
  <c r="F160" i="3" s="1"/>
  <c r="F161" i="3" s="1"/>
  <c r="F158" i="16"/>
  <c r="F159" i="16"/>
  <c r="F160" i="16"/>
  <c r="F161" i="16" s="1"/>
  <c r="G155" i="22"/>
  <c r="G157" i="22" s="1"/>
  <c r="I155" i="20"/>
  <c r="I157" i="20" s="1"/>
  <c r="H155" i="20"/>
  <c r="H157" i="20" s="1"/>
  <c r="G155" i="20"/>
  <c r="G157" i="20" s="1"/>
  <c r="F155" i="20"/>
  <c r="F157" i="20" s="1"/>
  <c r="G155" i="19"/>
  <c r="G157" i="19" s="1"/>
  <c r="F155" i="19"/>
  <c r="F157" i="19" s="1"/>
  <c r="I155" i="18"/>
  <c r="I157" i="18" s="1"/>
  <c r="H155" i="18"/>
  <c r="H157" i="18" s="1"/>
  <c r="G155" i="18"/>
  <c r="G157" i="18" s="1"/>
  <c r="F155" i="18"/>
  <c r="F157" i="18" s="1"/>
  <c r="I155" i="17"/>
  <c r="I157" i="17" s="1"/>
  <c r="H155" i="17"/>
  <c r="H157" i="17" s="1"/>
  <c r="G155" i="17"/>
  <c r="G157" i="17" s="1"/>
  <c r="F155" i="17"/>
  <c r="F157" i="17" s="1"/>
  <c r="I155" i="15"/>
  <c r="I157" i="15" s="1"/>
  <c r="H155" i="15"/>
  <c r="H157" i="15" s="1"/>
  <c r="G155" i="15"/>
  <c r="G157" i="15" s="1"/>
  <c r="F155" i="15"/>
  <c r="F157" i="15" s="1"/>
  <c r="I155" i="14"/>
  <c r="I157" i="14" s="1"/>
  <c r="H155" i="14"/>
  <c r="H157" i="14" s="1"/>
  <c r="G155" i="14"/>
  <c r="G157" i="14" s="1"/>
  <c r="H155" i="13"/>
  <c r="H157" i="13" s="1"/>
  <c r="G155" i="13"/>
  <c r="G157" i="13" s="1"/>
  <c r="F155" i="12"/>
  <c r="F157" i="12" s="1"/>
  <c r="I155" i="11"/>
  <c r="I157" i="11" s="1"/>
  <c r="I155" i="21"/>
  <c r="I157" i="21" s="1"/>
  <c r="F155" i="21"/>
  <c r="F157" i="21" s="1"/>
  <c r="F155" i="14"/>
  <c r="F157" i="14" s="1"/>
  <c r="G155" i="12"/>
  <c r="G157" i="12" s="1"/>
  <c r="I155" i="22"/>
  <c r="I157" i="22" s="1"/>
  <c r="F155" i="13"/>
  <c r="F157" i="13" s="1"/>
  <c r="I155" i="12"/>
  <c r="I157" i="12" s="1"/>
  <c r="H155" i="12"/>
  <c r="H157" i="12" s="1"/>
  <c r="F155" i="4"/>
  <c r="F157" i="4" s="1"/>
  <c r="H155" i="11"/>
  <c r="H157" i="11" s="1"/>
  <c r="G155" i="11"/>
  <c r="G157" i="11" s="1"/>
  <c r="I155" i="10"/>
  <c r="I157" i="10" s="1"/>
  <c r="H155" i="10"/>
  <c r="H157" i="10" s="1"/>
  <c r="G155" i="10"/>
  <c r="G157" i="10" s="1"/>
  <c r="F155" i="10"/>
  <c r="F157" i="10" s="1"/>
  <c r="I155" i="7"/>
  <c r="I157" i="7" s="1"/>
  <c r="H155" i="7"/>
  <c r="H157" i="7" s="1"/>
  <c r="G155" i="7"/>
  <c r="G157" i="7" s="1"/>
  <c r="F155" i="7"/>
  <c r="F157" i="7" s="1"/>
  <c r="I155" i="6"/>
  <c r="I157" i="6" s="1"/>
  <c r="H155" i="6"/>
  <c r="H157" i="6" s="1"/>
  <c r="G155" i="6"/>
  <c r="G157" i="6" s="1"/>
  <c r="H155" i="22"/>
  <c r="H157" i="22" s="1"/>
  <c r="F155" i="22"/>
  <c r="F157" i="22" s="1"/>
  <c r="G155" i="21"/>
  <c r="G157" i="21" s="1"/>
  <c r="F155" i="6"/>
  <c r="F157" i="6" s="1"/>
  <c r="H162" i="21" l="1"/>
  <c r="H162" i="19"/>
  <c r="H163" i="19"/>
  <c r="H164" i="19"/>
  <c r="F162" i="11"/>
  <c r="F163" i="11"/>
  <c r="F164" i="11"/>
  <c r="I162" i="16"/>
  <c r="I163" i="16"/>
  <c r="I164" i="16" s="1"/>
  <c r="I162" i="5"/>
  <c r="H162" i="5"/>
  <c r="G162" i="16"/>
  <c r="H162" i="8"/>
  <c r="G162" i="8"/>
  <c r="F162" i="8"/>
  <c r="F162" i="5"/>
  <c r="F163" i="5"/>
  <c r="F164" i="5" s="1"/>
  <c r="I163" i="4"/>
  <c r="I164" i="4" s="1"/>
  <c r="I162" i="4"/>
  <c r="H162" i="4"/>
  <c r="G162" i="4"/>
  <c r="I162" i="3"/>
  <c r="H162" i="3"/>
  <c r="G162" i="3"/>
  <c r="F162" i="3"/>
  <c r="F162" i="16"/>
  <c r="G159" i="22"/>
  <c r="G158" i="22"/>
  <c r="I158" i="20"/>
  <c r="I159" i="20"/>
  <c r="I160" i="20"/>
  <c r="I161" i="20" s="1"/>
  <c r="H159" i="20"/>
  <c r="H158" i="20"/>
  <c r="G158" i="20"/>
  <c r="G159" i="20"/>
  <c r="G160" i="20" s="1"/>
  <c r="F159" i="20"/>
  <c r="F158" i="20"/>
  <c r="G159" i="19"/>
  <c r="G158" i="19"/>
  <c r="F159" i="19"/>
  <c r="F158" i="19"/>
  <c r="I158" i="18"/>
  <c r="I159" i="18"/>
  <c r="H158" i="18"/>
  <c r="H160" i="18" s="1"/>
  <c r="H159" i="18"/>
  <c r="H161" i="18" s="1"/>
  <c r="G159" i="18"/>
  <c r="G158" i="18"/>
  <c r="G161" i="18" s="1"/>
  <c r="G160" i="18"/>
  <c r="F159" i="18"/>
  <c r="F158" i="18"/>
  <c r="F160" i="18"/>
  <c r="F161" i="18"/>
  <c r="I159" i="17"/>
  <c r="I158" i="17"/>
  <c r="I161" i="17" s="1"/>
  <c r="I160" i="17"/>
  <c r="H159" i="17"/>
  <c r="H158" i="17"/>
  <c r="G158" i="17"/>
  <c r="G160" i="17" s="1"/>
  <c r="G159" i="17"/>
  <c r="G161" i="17" s="1"/>
  <c r="F159" i="17"/>
  <c r="F158" i="17"/>
  <c r="I159" i="15"/>
  <c r="I158" i="15"/>
  <c r="H159" i="15"/>
  <c r="H158" i="15"/>
  <c r="G159" i="15"/>
  <c r="G158" i="15"/>
  <c r="F159" i="15"/>
  <c r="F158" i="15"/>
  <c r="I159" i="14"/>
  <c r="I158" i="14"/>
  <c r="H159" i="14"/>
  <c r="H158" i="14"/>
  <c r="G159" i="14"/>
  <c r="G158" i="14"/>
  <c r="H158" i="13"/>
  <c r="H160" i="13" s="1"/>
  <c r="H159" i="13"/>
  <c r="H161" i="13" s="1"/>
  <c r="G159" i="13"/>
  <c r="G158" i="13"/>
  <c r="F159" i="12"/>
  <c r="F158" i="12"/>
  <c r="I159" i="11"/>
  <c r="I158" i="11"/>
  <c r="I159" i="21"/>
  <c r="I158" i="21"/>
  <c r="F159" i="21"/>
  <c r="F158" i="21"/>
  <c r="F159" i="14"/>
  <c r="F158" i="14"/>
  <c r="G158" i="12"/>
  <c r="G159" i="12"/>
  <c r="G160" i="12" s="1"/>
  <c r="I159" i="22"/>
  <c r="I158" i="22"/>
  <c r="F158" i="13"/>
  <c r="F159" i="13"/>
  <c r="I159" i="12"/>
  <c r="I158" i="12"/>
  <c r="I160" i="12"/>
  <c r="I161" i="12"/>
  <c r="H158" i="12"/>
  <c r="H159" i="12"/>
  <c r="F159" i="4"/>
  <c r="F158" i="4"/>
  <c r="H159" i="11"/>
  <c r="H158" i="11"/>
  <c r="G158" i="11"/>
  <c r="G159" i="11"/>
  <c r="G160" i="11" s="1"/>
  <c r="G161" i="11" s="1"/>
  <c r="I159" i="10"/>
  <c r="I158" i="10"/>
  <c r="I160" i="10"/>
  <c r="I161" i="10" s="1"/>
  <c r="H158" i="10"/>
  <c r="H159" i="10"/>
  <c r="G159" i="10"/>
  <c r="G158" i="10"/>
  <c r="F158" i="10"/>
  <c r="F159" i="10"/>
  <c r="I159" i="7"/>
  <c r="I158" i="7"/>
  <c r="H159" i="7"/>
  <c r="H158" i="7"/>
  <c r="G159" i="7"/>
  <c r="G158" i="7"/>
  <c r="F159" i="7"/>
  <c r="F158" i="7"/>
  <c r="I159" i="6"/>
  <c r="I158" i="6"/>
  <c r="H158" i="6"/>
  <c r="H159" i="6"/>
  <c r="G159" i="6"/>
  <c r="G158" i="6"/>
  <c r="H159" i="22"/>
  <c r="H158" i="22"/>
  <c r="F158" i="22"/>
  <c r="F159" i="22"/>
  <c r="G158" i="21"/>
  <c r="G161" i="21" s="1"/>
  <c r="G159" i="21"/>
  <c r="G160" i="21"/>
  <c r="F158" i="6"/>
  <c r="F159" i="6"/>
  <c r="F160" i="6" s="1"/>
  <c r="I160" i="19"/>
  <c r="I161" i="19"/>
  <c r="I160" i="13"/>
  <c r="I161" i="13"/>
  <c r="I160" i="9"/>
  <c r="I161" i="9" s="1"/>
  <c r="H160" i="9"/>
  <c r="H161" i="9"/>
  <c r="G160" i="9"/>
  <c r="G161" i="9"/>
  <c r="F160" i="9"/>
  <c r="F161" i="9" s="1"/>
  <c r="I160" i="8"/>
  <c r="I161" i="8"/>
  <c r="H160" i="16"/>
  <c r="H161" i="16"/>
  <c r="G160" i="5"/>
  <c r="G161" i="5" s="1"/>
  <c r="H6" i="19" l="1"/>
  <c r="H22" i="1"/>
  <c r="H22" i="25"/>
  <c r="F14" i="25"/>
  <c r="F14" i="1"/>
  <c r="F6" i="11"/>
  <c r="I19" i="25"/>
  <c r="I6" i="16"/>
  <c r="I19" i="1"/>
  <c r="F8" i="25"/>
  <c r="F8" i="1"/>
  <c r="F6" i="5"/>
  <c r="I7" i="25"/>
  <c r="I6" i="4"/>
  <c r="I7" i="1"/>
  <c r="I162" i="20"/>
  <c r="I163" i="20" s="1"/>
  <c r="I164" i="20" s="1"/>
  <c r="H162" i="18"/>
  <c r="G162" i="18"/>
  <c r="G164" i="18" s="1"/>
  <c r="G163" i="18"/>
  <c r="F162" i="18"/>
  <c r="I162" i="17"/>
  <c r="G162" i="17"/>
  <c r="G164" i="17" s="1"/>
  <c r="G163" i="17"/>
  <c r="H162" i="13"/>
  <c r="H163" i="13"/>
  <c r="H164" i="13" s="1"/>
  <c r="I162" i="12"/>
  <c r="G163" i="11"/>
  <c r="G164" i="11" s="1"/>
  <c r="G162" i="11"/>
  <c r="I162" i="10"/>
  <c r="G162" i="21"/>
  <c r="G163" i="21"/>
  <c r="G164" i="21" s="1"/>
  <c r="I162" i="19"/>
  <c r="I162" i="13"/>
  <c r="I164" i="13" s="1"/>
  <c r="I163" i="13"/>
  <c r="I162" i="9"/>
  <c r="I163" i="9" s="1"/>
  <c r="I164" i="9" s="1"/>
  <c r="H162" i="9"/>
  <c r="H163" i="9" s="1"/>
  <c r="H164" i="9" s="1"/>
  <c r="G162" i="9"/>
  <c r="G163" i="9"/>
  <c r="G164" i="9"/>
  <c r="F162" i="9"/>
  <c r="F163" i="9"/>
  <c r="F164" i="9"/>
  <c r="I162" i="8"/>
  <c r="I163" i="8"/>
  <c r="I164" i="8"/>
  <c r="H162" i="16"/>
  <c r="G162" i="5"/>
  <c r="G164" i="5" s="1"/>
  <c r="G163" i="5"/>
  <c r="H163" i="21"/>
  <c r="H164" i="21"/>
  <c r="I163" i="5"/>
  <c r="I164" i="5" s="1"/>
  <c r="H163" i="5"/>
  <c r="H164" i="5" s="1"/>
  <c r="G163" i="16"/>
  <c r="G164" i="16"/>
  <c r="H163" i="8"/>
  <c r="H164" i="8" s="1"/>
  <c r="G163" i="8"/>
  <c r="G164" i="8" s="1"/>
  <c r="F163" i="8"/>
  <c r="F164" i="8"/>
  <c r="H163" i="4"/>
  <c r="H164" i="4" s="1"/>
  <c r="G163" i="4"/>
  <c r="G164" i="4" s="1"/>
  <c r="I163" i="3"/>
  <c r="I164" i="3" s="1"/>
  <c r="H163" i="3"/>
  <c r="H164" i="3"/>
  <c r="G163" i="3"/>
  <c r="G164" i="3"/>
  <c r="F163" i="3"/>
  <c r="F164" i="3"/>
  <c r="F163" i="16"/>
  <c r="F164" i="16" s="1"/>
  <c r="G160" i="22"/>
  <c r="G161" i="22"/>
  <c r="H160" i="20"/>
  <c r="H161" i="20" s="1"/>
  <c r="F160" i="20"/>
  <c r="F161" i="20"/>
  <c r="G160" i="19"/>
  <c r="G161" i="19" s="1"/>
  <c r="F160" i="19"/>
  <c r="F161" i="19"/>
  <c r="I160" i="18"/>
  <c r="I161" i="18" s="1"/>
  <c r="H160" i="17"/>
  <c r="H161" i="17" s="1"/>
  <c r="F160" i="17"/>
  <c r="F161" i="17" s="1"/>
  <c r="I160" i="15"/>
  <c r="I161" i="15"/>
  <c r="H160" i="15"/>
  <c r="H161" i="15"/>
  <c r="G160" i="15"/>
  <c r="G161" i="15" s="1"/>
  <c r="F160" i="15"/>
  <c r="F161" i="15"/>
  <c r="I160" i="14"/>
  <c r="I161" i="14"/>
  <c r="H160" i="14"/>
  <c r="H161" i="14"/>
  <c r="G160" i="14"/>
  <c r="G161" i="14" s="1"/>
  <c r="G160" i="13"/>
  <c r="G161" i="13"/>
  <c r="F160" i="12"/>
  <c r="F161" i="12"/>
  <c r="I160" i="11"/>
  <c r="I161" i="11"/>
  <c r="I160" i="21"/>
  <c r="I161" i="21" s="1"/>
  <c r="F160" i="21"/>
  <c r="F161" i="21" s="1"/>
  <c r="F160" i="14"/>
  <c r="F161" i="14" s="1"/>
  <c r="I160" i="22"/>
  <c r="I161" i="22"/>
  <c r="F160" i="13"/>
  <c r="F161" i="13" s="1"/>
  <c r="H160" i="12"/>
  <c r="H161" i="12"/>
  <c r="F160" i="4"/>
  <c r="F161" i="4"/>
  <c r="H160" i="11"/>
  <c r="H161" i="11"/>
  <c r="H160" i="10"/>
  <c r="H161" i="10"/>
  <c r="G160" i="10"/>
  <c r="G161" i="10" s="1"/>
  <c r="F160" i="10"/>
  <c r="F161" i="10"/>
  <c r="I160" i="7"/>
  <c r="I161" i="7"/>
  <c r="H160" i="7"/>
  <c r="H161" i="7"/>
  <c r="G160" i="7"/>
  <c r="G161" i="7"/>
  <c r="F160" i="7"/>
  <c r="F161" i="7"/>
  <c r="I161" i="6"/>
  <c r="I160" i="6"/>
  <c r="H160" i="6"/>
  <c r="H161" i="6"/>
  <c r="G160" i="6"/>
  <c r="G161" i="6" s="1"/>
  <c r="H160" i="22"/>
  <c r="H161" i="22"/>
  <c r="F160" i="22"/>
  <c r="F161" i="22"/>
  <c r="G161" i="20"/>
  <c r="G161" i="12"/>
  <c r="F161" i="6"/>
  <c r="H9" i="19" l="1"/>
  <c r="H7" i="19"/>
  <c r="H8" i="19"/>
  <c r="F7" i="11"/>
  <c r="F8" i="11"/>
  <c r="F9" i="11"/>
  <c r="I7" i="16"/>
  <c r="I8" i="16"/>
  <c r="I9" i="16"/>
  <c r="F7" i="5"/>
  <c r="F8" i="5"/>
  <c r="F9" i="5"/>
  <c r="I7" i="4"/>
  <c r="I8" i="4"/>
  <c r="I9" i="4"/>
  <c r="I23" i="25"/>
  <c r="I23" i="1"/>
  <c r="I6" i="20"/>
  <c r="G21" i="25"/>
  <c r="G21" i="1"/>
  <c r="G6" i="18"/>
  <c r="G6" i="17"/>
  <c r="G20" i="1"/>
  <c r="G20" i="25"/>
  <c r="H6" i="13"/>
  <c r="H16" i="1"/>
  <c r="H16" i="25"/>
  <c r="G6" i="11"/>
  <c r="G14" i="25"/>
  <c r="G14" i="1"/>
  <c r="G24" i="1"/>
  <c r="G6" i="21"/>
  <c r="G24" i="25"/>
  <c r="I6" i="13"/>
  <c r="I16" i="25"/>
  <c r="I16" i="1"/>
  <c r="I6" i="9"/>
  <c r="I12" i="25"/>
  <c r="I12" i="1"/>
  <c r="H6" i="9"/>
  <c r="H12" i="25"/>
  <c r="H12" i="1"/>
  <c r="G6" i="9"/>
  <c r="G12" i="25"/>
  <c r="G12" i="1"/>
  <c r="F6" i="9"/>
  <c r="F12" i="25"/>
  <c r="F12" i="1"/>
  <c r="I11" i="25"/>
  <c r="I11" i="1"/>
  <c r="I6" i="8"/>
  <c r="G8" i="25"/>
  <c r="G8" i="1"/>
  <c r="G6" i="5"/>
  <c r="H6" i="21"/>
  <c r="H24" i="1"/>
  <c r="H24" i="25"/>
  <c r="I6" i="5"/>
  <c r="I8" i="1"/>
  <c r="I8" i="25"/>
  <c r="H6" i="5"/>
  <c r="H8" i="1"/>
  <c r="H8" i="25"/>
  <c r="G19" i="1"/>
  <c r="G19" i="25"/>
  <c r="G6" i="16"/>
  <c r="H6" i="8"/>
  <c r="H11" i="1"/>
  <c r="H11" i="25"/>
  <c r="G6" i="8"/>
  <c r="G11" i="1"/>
  <c r="G11" i="25"/>
  <c r="F6" i="8"/>
  <c r="F11" i="1"/>
  <c r="F11" i="25"/>
  <c r="H7" i="1"/>
  <c r="H6" i="4"/>
  <c r="H7" i="25"/>
  <c r="G7" i="1"/>
  <c r="G6" i="4"/>
  <c r="G7" i="25"/>
  <c r="I6" i="3"/>
  <c r="I6" i="1"/>
  <c r="I6" i="25"/>
  <c r="H6" i="3"/>
  <c r="H6" i="1"/>
  <c r="H6" i="25"/>
  <c r="G6" i="3"/>
  <c r="G6" i="1"/>
  <c r="G6" i="25"/>
  <c r="F6" i="3"/>
  <c r="F6" i="1"/>
  <c r="F6" i="25"/>
  <c r="F19" i="25"/>
  <c r="F19" i="1"/>
  <c r="F6" i="16"/>
  <c r="G163" i="22"/>
  <c r="G162" i="22"/>
  <c r="G164" i="22" s="1"/>
  <c r="H162" i="20"/>
  <c r="H163" i="20" s="1"/>
  <c r="H164" i="20" s="1"/>
  <c r="F162" i="20"/>
  <c r="F163" i="20"/>
  <c r="F164" i="20"/>
  <c r="G162" i="19"/>
  <c r="F162" i="19"/>
  <c r="F164" i="19" s="1"/>
  <c r="F163" i="19"/>
  <c r="I162" i="18"/>
  <c r="I163" i="18"/>
  <c r="I164" i="18" s="1"/>
  <c r="H162" i="17"/>
  <c r="H163" i="17" s="1"/>
  <c r="H164" i="17" s="1"/>
  <c r="F162" i="17"/>
  <c r="I162" i="15"/>
  <c r="H162" i="15"/>
  <c r="G162" i="15"/>
  <c r="F162" i="15"/>
  <c r="I162" i="14"/>
  <c r="H162" i="14"/>
  <c r="G162" i="14"/>
  <c r="G162" i="13"/>
  <c r="F162" i="12"/>
  <c r="I162" i="11"/>
  <c r="I163" i="11" s="1"/>
  <c r="I164" i="11" s="1"/>
  <c r="I162" i="21"/>
  <c r="I163" i="21"/>
  <c r="I164" i="21" s="1"/>
  <c r="F162" i="21"/>
  <c r="F163" i="21" s="1"/>
  <c r="F164" i="21" s="1"/>
  <c r="F162" i="14"/>
  <c r="I162" i="22"/>
  <c r="F162" i="13"/>
  <c r="F164" i="13" s="1"/>
  <c r="F163" i="13"/>
  <c r="H163" i="12"/>
  <c r="H164" i="12" s="1"/>
  <c r="H162" i="12"/>
  <c r="F162" i="4"/>
  <c r="H162" i="11"/>
  <c r="H162" i="10"/>
  <c r="G162" i="10"/>
  <c r="G163" i="10" s="1"/>
  <c r="G164" i="10" s="1"/>
  <c r="F162" i="10"/>
  <c r="F164" i="10" s="1"/>
  <c r="F163" i="10"/>
  <c r="I162" i="7"/>
  <c r="H162" i="7"/>
  <c r="G162" i="7"/>
  <c r="F162" i="7"/>
  <c r="I162" i="6"/>
  <c r="H162" i="6"/>
  <c r="G162" i="6"/>
  <c r="G164" i="6" s="1"/>
  <c r="G163" i="6"/>
  <c r="H162" i="22"/>
  <c r="F162" i="22"/>
  <c r="G162" i="20"/>
  <c r="G163" i="20" s="1"/>
  <c r="G164" i="20" s="1"/>
  <c r="G162" i="12"/>
  <c r="F162" i="6"/>
  <c r="F164" i="6" s="1"/>
  <c r="F163" i="6"/>
  <c r="H163" i="18"/>
  <c r="H164" i="18"/>
  <c r="F163" i="18"/>
  <c r="F164" i="18" s="1"/>
  <c r="I163" i="17"/>
  <c r="I164" i="17"/>
  <c r="I163" i="12"/>
  <c r="I164" i="12"/>
  <c r="I163" i="10"/>
  <c r="I164" i="10" s="1"/>
  <c r="I163" i="19"/>
  <c r="I164" i="19"/>
  <c r="H163" i="16"/>
  <c r="H164" i="16" s="1"/>
  <c r="I8" i="20" l="1"/>
  <c r="I7" i="20"/>
  <c r="I9" i="20"/>
  <c r="G8" i="18"/>
  <c r="G9" i="18"/>
  <c r="G7" i="18"/>
  <c r="G7" i="17"/>
  <c r="G8" i="17"/>
  <c r="G9" i="17"/>
  <c r="H8" i="13"/>
  <c r="H9" i="13"/>
  <c r="H7" i="13"/>
  <c r="G8" i="11"/>
  <c r="G7" i="11"/>
  <c r="G9" i="11"/>
  <c r="G9" i="21"/>
  <c r="G7" i="21"/>
  <c r="G8" i="21"/>
  <c r="I7" i="13"/>
  <c r="I8" i="13"/>
  <c r="I9" i="13"/>
  <c r="I7" i="9"/>
  <c r="I8" i="9"/>
  <c r="I9" i="9"/>
  <c r="H7" i="9"/>
  <c r="H8" i="9"/>
  <c r="H9" i="9"/>
  <c r="G7" i="9"/>
  <c r="G8" i="9"/>
  <c r="G9" i="9"/>
  <c r="F7" i="9"/>
  <c r="F8" i="9"/>
  <c r="F9" i="9"/>
  <c r="I7" i="8"/>
  <c r="I8" i="8"/>
  <c r="I9" i="8"/>
  <c r="G7" i="5"/>
  <c r="G8" i="5"/>
  <c r="G9" i="5"/>
  <c r="H7" i="21"/>
  <c r="H8" i="21"/>
  <c r="H9" i="21"/>
  <c r="I7" i="5"/>
  <c r="I8" i="5"/>
  <c r="I9" i="5"/>
  <c r="H7" i="5"/>
  <c r="H8" i="5"/>
  <c r="H9" i="5"/>
  <c r="G7" i="16"/>
  <c r="G8" i="16"/>
  <c r="G9" i="16"/>
  <c r="H7" i="8"/>
  <c r="H8" i="8"/>
  <c r="H9" i="8"/>
  <c r="G7" i="8"/>
  <c r="G8" i="8"/>
  <c r="G9" i="8"/>
  <c r="F7" i="8"/>
  <c r="F8" i="8"/>
  <c r="F9" i="8"/>
  <c r="H7" i="4"/>
  <c r="H8" i="4"/>
  <c r="H9" i="4"/>
  <c r="G7" i="4"/>
  <c r="G8" i="4"/>
  <c r="G9" i="4"/>
  <c r="I7" i="3"/>
  <c r="I8" i="3"/>
  <c r="I9" i="3"/>
  <c r="H7" i="3"/>
  <c r="H8" i="3"/>
  <c r="H9" i="3"/>
  <c r="G7" i="3"/>
  <c r="G8" i="3"/>
  <c r="G9" i="3"/>
  <c r="F7" i="3"/>
  <c r="F8" i="3"/>
  <c r="F9" i="3"/>
  <c r="F7" i="16"/>
  <c r="F8" i="16"/>
  <c r="F9" i="16"/>
  <c r="G25" i="1"/>
  <c r="G25" i="25"/>
  <c r="G6" i="22"/>
  <c r="H23" i="1"/>
  <c r="H23" i="25"/>
  <c r="H6" i="20"/>
  <c r="F23" i="25"/>
  <c r="F6" i="20"/>
  <c r="F23" i="1"/>
  <c r="F22" i="1"/>
  <c r="F6" i="19"/>
  <c r="F22" i="25"/>
  <c r="I21" i="25"/>
  <c r="I21" i="1"/>
  <c r="I6" i="18"/>
  <c r="H20" i="25"/>
  <c r="H20" i="1"/>
  <c r="H6" i="17"/>
  <c r="I6" i="11"/>
  <c r="I14" i="25"/>
  <c r="I14" i="1"/>
  <c r="I24" i="1"/>
  <c r="I24" i="25"/>
  <c r="I6" i="21"/>
  <c r="F6" i="21"/>
  <c r="F24" i="1"/>
  <c r="F24" i="25"/>
  <c r="F6" i="13"/>
  <c r="F16" i="1"/>
  <c r="F16" i="25"/>
  <c r="H15" i="1"/>
  <c r="H15" i="25"/>
  <c r="H6" i="12"/>
  <c r="G13" i="25"/>
  <c r="G13" i="1"/>
  <c r="G6" i="10"/>
  <c r="F6" i="10"/>
  <c r="F13" i="25"/>
  <c r="F13" i="1"/>
  <c r="G6" i="6"/>
  <c r="G9" i="25"/>
  <c r="G9" i="1"/>
  <c r="G6" i="20"/>
  <c r="G23" i="25"/>
  <c r="G23" i="1"/>
  <c r="F9" i="25"/>
  <c r="F9" i="1"/>
  <c r="F6" i="6"/>
  <c r="H21" i="1"/>
  <c r="H6" i="18"/>
  <c r="H21" i="25"/>
  <c r="F21" i="25"/>
  <c r="F21" i="1"/>
  <c r="F6" i="18"/>
  <c r="I20" i="1"/>
  <c r="I6" i="17"/>
  <c r="I20" i="25"/>
  <c r="I15" i="1"/>
  <c r="I15" i="25"/>
  <c r="I6" i="12"/>
  <c r="I13" i="25"/>
  <c r="I13" i="1"/>
  <c r="I6" i="10"/>
  <c r="I22" i="1"/>
  <c r="I22" i="25"/>
  <c r="I6" i="19"/>
  <c r="H19" i="1"/>
  <c r="H19" i="25"/>
  <c r="H6" i="16"/>
  <c r="G163" i="19"/>
  <c r="G164" i="19" s="1"/>
  <c r="F163" i="17"/>
  <c r="F164" i="17" s="1"/>
  <c r="I163" i="15"/>
  <c r="I164" i="15" s="1"/>
  <c r="H163" i="15"/>
  <c r="H164" i="15" s="1"/>
  <c r="G163" i="15"/>
  <c r="G164" i="15" s="1"/>
  <c r="F163" i="15"/>
  <c r="F164" i="15" s="1"/>
  <c r="I163" i="14"/>
  <c r="I164" i="14" s="1"/>
  <c r="H163" i="14"/>
  <c r="H164" i="14" s="1"/>
  <c r="G163" i="14"/>
  <c r="G164" i="14" s="1"/>
  <c r="G163" i="13"/>
  <c r="G164" i="13" s="1"/>
  <c r="F163" i="12"/>
  <c r="F164" i="12" s="1"/>
  <c r="F163" i="14"/>
  <c r="F164" i="14" s="1"/>
  <c r="I163" i="22"/>
  <c r="I164" i="22" s="1"/>
  <c r="F163" i="4"/>
  <c r="F164" i="4" s="1"/>
  <c r="H163" i="11"/>
  <c r="H164" i="11" s="1"/>
  <c r="H163" i="10"/>
  <c r="H164" i="10" s="1"/>
  <c r="I163" i="7"/>
  <c r="I164" i="7" s="1"/>
  <c r="H163" i="7"/>
  <c r="H164" i="7" s="1"/>
  <c r="G163" i="7"/>
  <c r="G164" i="7" s="1"/>
  <c r="F163" i="7"/>
  <c r="F164" i="7" s="1"/>
  <c r="I163" i="6"/>
  <c r="I164" i="6" s="1"/>
  <c r="H163" i="6"/>
  <c r="H164" i="6" s="1"/>
  <c r="H163" i="22"/>
  <c r="H164" i="22" s="1"/>
  <c r="F163" i="22"/>
  <c r="F164" i="22"/>
  <c r="G163" i="12"/>
  <c r="G164" i="12"/>
  <c r="G7" i="22" l="1"/>
  <c r="G9" i="22"/>
  <c r="G8" i="22"/>
  <c r="H9" i="20"/>
  <c r="H7" i="20"/>
  <c r="H8" i="20"/>
  <c r="F8" i="20"/>
  <c r="F7" i="20"/>
  <c r="F9" i="20"/>
  <c r="F8" i="19"/>
  <c r="F7" i="19"/>
  <c r="F9" i="19"/>
  <c r="I7" i="18"/>
  <c r="I8" i="18"/>
  <c r="I9" i="18"/>
  <c r="H9" i="17"/>
  <c r="H7" i="17"/>
  <c r="H8" i="17"/>
  <c r="I7" i="11"/>
  <c r="I8" i="11"/>
  <c r="I9" i="11"/>
  <c r="I9" i="21"/>
  <c r="I7" i="21"/>
  <c r="I8" i="21"/>
  <c r="F8" i="21"/>
  <c r="F9" i="21"/>
  <c r="F7" i="21"/>
  <c r="F7" i="13"/>
  <c r="F9" i="13"/>
  <c r="F8" i="13"/>
  <c r="H9" i="12"/>
  <c r="H7" i="12"/>
  <c r="H8" i="12"/>
  <c r="G9" i="10"/>
  <c r="G7" i="10"/>
  <c r="G8" i="10"/>
  <c r="F7" i="10"/>
  <c r="F9" i="10"/>
  <c r="F8" i="10"/>
  <c r="G7" i="6"/>
  <c r="G8" i="6"/>
  <c r="G9" i="6"/>
  <c r="G7" i="20"/>
  <c r="G8" i="20"/>
  <c r="G9" i="20"/>
  <c r="F7" i="6"/>
  <c r="F8" i="6"/>
  <c r="F9" i="6"/>
  <c r="H7" i="18"/>
  <c r="H8" i="18"/>
  <c r="H9" i="18"/>
  <c r="F8" i="18"/>
  <c r="F9" i="18"/>
  <c r="F7" i="18"/>
  <c r="I8" i="17"/>
  <c r="I9" i="17"/>
  <c r="I7" i="17"/>
  <c r="I7" i="12"/>
  <c r="I8" i="12"/>
  <c r="I9" i="12"/>
  <c r="I8" i="10"/>
  <c r="I7" i="10"/>
  <c r="I9" i="10"/>
  <c r="I9" i="19"/>
  <c r="I7" i="19"/>
  <c r="I8" i="19"/>
  <c r="H7" i="16"/>
  <c r="H8" i="16"/>
  <c r="H9" i="16"/>
  <c r="G6" i="19"/>
  <c r="G22" i="1"/>
  <c r="G30" i="1" s="1"/>
  <c r="G22" i="25"/>
  <c r="F6" i="17"/>
  <c r="F20" i="1"/>
  <c r="F20" i="25"/>
  <c r="I6" i="15"/>
  <c r="I18" i="1"/>
  <c r="I18" i="25"/>
  <c r="H6" i="15"/>
  <c r="H18" i="25"/>
  <c r="H18" i="1"/>
  <c r="G6" i="15"/>
  <c r="G18" i="1"/>
  <c r="G18" i="25"/>
  <c r="F6" i="15"/>
  <c r="F18" i="25"/>
  <c r="F18" i="1"/>
  <c r="I6" i="14"/>
  <c r="I17" i="1"/>
  <c r="I17" i="25"/>
  <c r="H6" i="14"/>
  <c r="H17" i="25"/>
  <c r="H17" i="1"/>
  <c r="G6" i="14"/>
  <c r="G17" i="1"/>
  <c r="G17" i="25"/>
  <c r="G6" i="13"/>
  <c r="G16" i="1"/>
  <c r="G16" i="25"/>
  <c r="F15" i="25"/>
  <c r="F15" i="1"/>
  <c r="F29" i="1" s="1"/>
  <c r="F6" i="12"/>
  <c r="F6" i="14"/>
  <c r="F17" i="25"/>
  <c r="F17" i="1"/>
  <c r="I25" i="25"/>
  <c r="I6" i="22"/>
  <c r="I25" i="1"/>
  <c r="F7" i="1"/>
  <c r="F6" i="4"/>
  <c r="F7" i="25"/>
  <c r="H14" i="25"/>
  <c r="H6" i="11"/>
  <c r="H14" i="1"/>
  <c r="H13" i="1"/>
  <c r="H13" i="25"/>
  <c r="H6" i="10"/>
  <c r="I10" i="1"/>
  <c r="I10" i="25"/>
  <c r="I6" i="7"/>
  <c r="H6" i="7"/>
  <c r="H10" i="1"/>
  <c r="H10" i="25"/>
  <c r="G10" i="1"/>
  <c r="G10" i="25"/>
  <c r="G6" i="7"/>
  <c r="F6" i="7"/>
  <c r="F10" i="1"/>
  <c r="F10" i="25"/>
  <c r="I6" i="6"/>
  <c r="I9" i="1"/>
  <c r="I9" i="25"/>
  <c r="H6" i="6"/>
  <c r="H9" i="1"/>
  <c r="H9" i="25"/>
  <c r="H6" i="22"/>
  <c r="H25" i="1"/>
  <c r="H30" i="1" s="1"/>
  <c r="H25" i="25"/>
  <c r="F6" i="22"/>
  <c r="F25" i="1"/>
  <c r="F25" i="25"/>
  <c r="G6" i="12"/>
  <c r="G15" i="1"/>
  <c r="G29" i="1" s="1"/>
  <c r="G15" i="25"/>
  <c r="I29" i="1"/>
  <c r="I30" i="1"/>
  <c r="G28" i="1"/>
  <c r="G32" i="1"/>
  <c r="G7" i="19" l="1"/>
  <c r="G9" i="19"/>
  <c r="G8" i="19"/>
  <c r="F8" i="17"/>
  <c r="F7" i="17"/>
  <c r="F9" i="17"/>
  <c r="I7" i="15"/>
  <c r="I8" i="15"/>
  <c r="I9" i="15"/>
  <c r="H7" i="15"/>
  <c r="H8" i="15"/>
  <c r="H9" i="15"/>
  <c r="G7" i="15"/>
  <c r="G8" i="15"/>
  <c r="G9" i="15"/>
  <c r="F7" i="15"/>
  <c r="F8" i="15"/>
  <c r="F9" i="15"/>
  <c r="I9" i="14"/>
  <c r="I8" i="14"/>
  <c r="I7" i="14"/>
  <c r="H8" i="14"/>
  <c r="H9" i="14"/>
  <c r="H7" i="14"/>
  <c r="G7" i="14"/>
  <c r="G8" i="14"/>
  <c r="G9" i="14"/>
  <c r="G8" i="13"/>
  <c r="G7" i="13"/>
  <c r="G9" i="13"/>
  <c r="F9" i="12"/>
  <c r="F8" i="12"/>
  <c r="F7" i="12"/>
  <c r="F7" i="14"/>
  <c r="F8" i="14"/>
  <c r="F9" i="14"/>
  <c r="I8" i="22"/>
  <c r="I9" i="22"/>
  <c r="I7" i="22"/>
  <c r="F28" i="1"/>
  <c r="F32" i="1"/>
  <c r="F7" i="4"/>
  <c r="F8" i="4"/>
  <c r="F9" i="4"/>
  <c r="H9" i="11"/>
  <c r="H7" i="11"/>
  <c r="H8" i="11"/>
  <c r="H8" i="10"/>
  <c r="H9" i="10"/>
  <c r="H7" i="10"/>
  <c r="I9" i="7"/>
  <c r="I7" i="7"/>
  <c r="I8" i="7"/>
  <c r="H8" i="7"/>
  <c r="H9" i="7"/>
  <c r="H7" i="7"/>
  <c r="G8" i="7"/>
  <c r="G7" i="7"/>
  <c r="G9" i="7"/>
  <c r="F8" i="7"/>
  <c r="F9" i="7"/>
  <c r="F7" i="7"/>
  <c r="I9" i="6"/>
  <c r="I7" i="6"/>
  <c r="I8" i="6"/>
  <c r="I28" i="1"/>
  <c r="I32" i="1"/>
  <c r="H8" i="6"/>
  <c r="H7" i="6"/>
  <c r="H9" i="6"/>
  <c r="H28" i="1"/>
  <c r="H32" i="1"/>
  <c r="H7" i="22"/>
  <c r="H9" i="22"/>
  <c r="H8" i="22"/>
  <c r="F8" i="22"/>
  <c r="F9" i="22"/>
  <c r="F7" i="22"/>
  <c r="G8" i="12"/>
  <c r="G7" i="12"/>
  <c r="G9" i="12"/>
  <c r="G27" i="25"/>
  <c r="G26" i="25"/>
  <c r="G33" i="1"/>
  <c r="F30" i="1"/>
  <c r="H29" i="1"/>
  <c r="F27" i="25" l="1"/>
  <c r="F26" i="25"/>
  <c r="F33" i="1"/>
  <c r="I27" i="25"/>
  <c r="I26" i="25"/>
  <c r="I33" i="1"/>
  <c r="H26" i="25"/>
  <c r="H27" i="25"/>
  <c r="H33" i="1"/>
</calcChain>
</file>

<file path=xl/sharedStrings.xml><?xml version="1.0" encoding="utf-8"?>
<sst xmlns="http://schemas.openxmlformats.org/spreadsheetml/2006/main" count="19003" uniqueCount="4194">
  <si>
    <t>ATTUNIST — episode budget estimates</t>
  </si>
  <si>
    <t>20 episodes. 80 budgets. 2026 USD. Shared startup allocations and contingency included.</t>
  </si>
  <si>
    <t>Season</t>
  </si>
  <si>
    <t>Episode</t>
  </si>
  <si>
    <t>Title</t>
  </si>
  <si>
    <t>Micro-budget</t>
  </si>
  <si>
    <t>Ultra-low-budget</t>
  </si>
  <si>
    <t>Low-budget</t>
  </si>
  <si>
    <t>Production company</t>
  </si>
  <si>
    <t>Source scenes</t>
  </si>
  <si>
    <t>101</t>
  </si>
  <si>
    <t>PILOT</t>
  </si>
  <si>
    <t>102</t>
  </si>
  <si>
    <t>IT IS TIME</t>
  </si>
  <si>
    <t>103</t>
  </si>
  <si>
    <t>DISCLOSURE</t>
  </si>
  <si>
    <t>104</t>
  </si>
  <si>
    <t>ALLIANCE</t>
  </si>
  <si>
    <t>105</t>
  </si>
  <si>
    <t>ARRANGEMENTS</t>
  </si>
  <si>
    <t>106</t>
  </si>
  <si>
    <t>OVERSEAS</t>
  </si>
  <si>
    <t>107</t>
  </si>
  <si>
    <t>WITNESSES</t>
  </si>
  <si>
    <t>108</t>
  </si>
  <si>
    <t>SCIENS VIR</t>
  </si>
  <si>
    <t>201</t>
  </si>
  <si>
    <t>BRISTLECONE SPRINGS</t>
  </si>
  <si>
    <t>202</t>
  </si>
  <si>
    <t>ASHGABAT</t>
  </si>
  <si>
    <t>203</t>
  </si>
  <si>
    <t>VLTAVA</t>
  </si>
  <si>
    <t>204</t>
  </si>
  <si>
    <t>ODD JOB</t>
  </si>
  <si>
    <t>205</t>
  </si>
  <si>
    <t>HOME</t>
  </si>
  <si>
    <t>301</t>
  </si>
  <si>
    <t>GREEN LIGHT</t>
  </si>
  <si>
    <t>302</t>
  </si>
  <si>
    <t>TREEHOUSE</t>
  </si>
  <si>
    <t>303</t>
  </si>
  <si>
    <t>CENOTES</t>
  </si>
  <si>
    <t>304</t>
  </si>
  <si>
    <t>BLUEBERRY MAPLE</t>
  </si>
  <si>
    <t>305</t>
  </si>
  <si>
    <t>RUNGS</t>
  </si>
  <si>
    <t>306</t>
  </si>
  <si>
    <t>64UID</t>
  </si>
  <si>
    <t>307</t>
  </si>
  <si>
    <t>NO QUESTIONS ASKED</t>
  </si>
  <si>
    <t>Season 1 total</t>
  </si>
  <si>
    <t>Season 2 total</t>
  </si>
  <si>
    <t>Season 3 total</t>
  </si>
  <si>
    <t>Full series estimate</t>
  </si>
  <si>
    <t>Average per episode</t>
  </si>
  <si>
    <t>Total shoot days</t>
  </si>
  <si>
    <t>Paid props (episode-specific)</t>
  </si>
  <si>
    <t>How the four approaches differ</t>
  </si>
  <si>
    <t>Lean regional unit. Practical doubles, smaller crowds, selective inserts and extensive reuse.</t>
  </si>
  <si>
    <t>More preparation and specialist days, larger cast/background calls and stronger post capacity.</t>
  </si>
  <si>
    <t>Expanded departments, action coverage, location access and effects with more schedule flexibility.</t>
  </si>
  <si>
    <t>Professional episodic package with larger departments, action units, higher fees and finishing.</t>
  </si>
  <si>
    <t>These are production approaches, not guild budget-program classifications. No case assumes unpaid labor.</t>
  </si>
  <si>
    <t>Open each EP tab for quantities, departments, paid props, scope choices and all four calculations.</t>
  </si>
  <si>
    <t>55 minutes per episode is the post-production planning target. See Assumptions for rates and material limits.</t>
  </si>
  <si>
    <t>No tax incentive has been deducted. Shared startup is included in episode totals; do not add the pool again.</t>
  </si>
  <si>
    <t>ATTUNIST — budget assumptions</t>
  </si>
  <si>
    <t>2026 USD. Four independent production approaches. Estimates prepared October 22, 2026.</t>
  </si>
  <si>
    <t>Scope and use</t>
  </si>
  <si>
    <t>Source: AttunistAllEpisodes.fdx. Episode markers define the 20 budgets and three season groups.</t>
  </si>
  <si>
    <t>Each episode is modeled at 55 finished minutes. Runtime, shoot days and quantities are planning assumptions.</t>
  </si>
  <si>
    <t>Micro and ultra-low are lean staging approaches. They require location doubling, reduced crowds and selective plates.</t>
  </si>
  <si>
    <t>These names are not SAG-AFTRA agreement categories. The guild Micro-Budget Agreement has a $20,000 episode cap.</t>
  </si>
  <si>
    <t>All scenarios include paid cast, crew, props and post. No free locations, unpaid labor, donated gear or tax credits are assumed.</t>
  </si>
  <si>
    <t>Base: regional US production hub with block shooting. Overseas story settings are doubled in suitable production regions.</t>
  </si>
  <si>
    <t>The company case uses professional crew and above-scale allowances, without star premiums or a platform commitment.</t>
  </si>
  <si>
    <t>Daily labor rates are 8-hour base pay. A separate 37.5% reserve models two daily overtime hours at time-and-a-half.</t>
  </si>
  <si>
    <t>Fringe is a blended allowance for employer taxes, workers compensation and benefits, not a quoted guild schedule.</t>
  </si>
  <si>
    <t>Rates, crews and episode quantities are editable blue numbers on pale amber. Formula results recalculate in Excel.</t>
  </si>
  <si>
    <t>No locked schedule, local bids, guild deal memos or distribution terms were supplied. This is a planning estimate.</t>
  </si>
  <si>
    <t>Planning low/high bands are illustrative variations, not confidence intervals or competing vendor quotes.</t>
  </si>
  <si>
    <t>Production totals include shared startup allocations once across all episodes. No additional shared pool is added on Summary.</t>
  </si>
  <si>
    <t>Exclude marketing, distribution, financing interest, future residuals/back-end and unrecoverable platform-specific changes.</t>
  </si>
  <si>
    <t>Rights fees, writing, producing, directing, insurance, E&amp;O clearance review, tax allowance and contingency are included.</t>
  </si>
  <si>
    <t>One 10-hour workday and five workdays per week are assumed. Night/turnaround reserve is additional to overtime.</t>
  </si>
  <si>
    <t>Pool, boat, animal, stunt, weapons, child and intimacy costs are retained in lean tiers when relevant.</t>
  </si>
  <si>
    <t>Location-group estimates consolidate sluglines into practical shooting clusters. Scene counts are not unique location counts.</t>
  </si>
  <si>
    <t>Number of commissioned episodes</t>
  </si>
  <si>
    <t>Shared series startup pools</t>
  </si>
  <si>
    <t>Pool</t>
  </si>
  <si>
    <t>Description</t>
  </si>
  <si>
    <t>Allocation</t>
  </si>
  <si>
    <t>Basis</t>
  </si>
  <si>
    <t>S1</t>
  </si>
  <si>
    <t>Underlying novel / series rights fee allowance</t>
  </si>
  <si>
    <t>series total</t>
  </si>
  <si>
    <t>Divided equally across 20 commissioned episodes</t>
  </si>
  <si>
    <t>S2</t>
  </si>
  <si>
    <t>Series development, production design and tests</t>
  </si>
  <si>
    <t>S3</t>
  </si>
  <si>
    <t>Recurring FBI, apartment, cabin and casino sets</t>
  </si>
  <si>
    <t>S4</t>
  </si>
  <si>
    <t>Recurring props, wardrobe, graphics and stock library</t>
  </si>
  <si>
    <t>Total startup pool</t>
  </si>
  <si>
    <t>Editable labor, equipment and service rates</t>
  </si>
  <si>
    <t>ID</t>
  </si>
  <si>
    <t>Rate / allowance</t>
  </si>
  <si>
    <t>Unit</t>
  </si>
  <si>
    <t>Source</t>
  </si>
  <si>
    <t>writer</t>
  </si>
  <si>
    <t>Episode writing / adaptation fee</t>
  </si>
  <si>
    <t>episode</t>
  </si>
  <si>
    <t>Planning allowance. Replace with local bids / deal terms.</t>
  </si>
  <si>
    <t>producer</t>
  </si>
  <si>
    <t>Producer / showrunner creative fee</t>
  </si>
  <si>
    <t>director</t>
  </si>
  <si>
    <t>Director fee, including prep and post</t>
  </si>
  <si>
    <t>casting</t>
  </si>
  <si>
    <t>Casting services</t>
  </si>
  <si>
    <t>lead</t>
  </si>
  <si>
    <t>Lead performer base pay</t>
  </si>
  <si>
    <t>person-day</t>
  </si>
  <si>
    <t>guest</t>
  </si>
  <si>
    <t>Other principal performer base pay</t>
  </si>
  <si>
    <t>voice</t>
  </si>
  <si>
    <t>Voice-only performance</t>
  </si>
  <si>
    <t>session</t>
  </si>
  <si>
    <t>background</t>
  </si>
  <si>
    <t>Background performer base pay</t>
  </si>
  <si>
    <t>rehearsal</t>
  </si>
  <si>
    <t>Cast rehearsals and fittings</t>
  </si>
  <si>
    <t>% cast wages</t>
  </si>
  <si>
    <t>upm</t>
  </si>
  <si>
    <t>Line producer / UPM</t>
  </si>
  <si>
    <t>day</t>
  </si>
  <si>
    <t>ad1</t>
  </si>
  <si>
    <t>First assistant director</t>
  </si>
  <si>
    <t>ad2</t>
  </si>
  <si>
    <t>Second assistant director</t>
  </si>
  <si>
    <t>dp</t>
  </si>
  <si>
    <t>Director of photography</t>
  </si>
  <si>
    <t>cameraop</t>
  </si>
  <si>
    <t>Additional camera operator</t>
  </si>
  <si>
    <t>acdit</t>
  </si>
  <si>
    <t>Camera assistant / DIT</t>
  </si>
  <si>
    <t>mixer</t>
  </si>
  <si>
    <t>Production sound mixer</t>
  </si>
  <si>
    <t>boom</t>
  </si>
  <si>
    <t>Boom operator / sound utility</t>
  </si>
  <si>
    <t>gaffer</t>
  </si>
  <si>
    <t>Gaffer</t>
  </si>
  <si>
    <t>grip</t>
  </si>
  <si>
    <t>Grip / electric crew</t>
  </si>
  <si>
    <t>artcrew</t>
  </si>
  <si>
    <t>Art and props crew</t>
  </si>
  <si>
    <t>wardrobe</t>
  </si>
  <si>
    <t>Wardrobe crew</t>
  </si>
  <si>
    <t>hmu</t>
  </si>
  <si>
    <t>Hair and makeup crew</t>
  </si>
  <si>
    <t>script</t>
  </si>
  <si>
    <t>Script supervisor</t>
  </si>
  <si>
    <t>locations</t>
  </si>
  <si>
    <t>Location crew</t>
  </si>
  <si>
    <t>coordinator</t>
  </si>
  <si>
    <t>Production coordinator / office crew</t>
  </si>
  <si>
    <t>pa</t>
  </si>
  <si>
    <t>Production assistants</t>
  </si>
  <si>
    <t>medic</t>
  </si>
  <si>
    <t>Set medic</t>
  </si>
  <si>
    <t>security</t>
  </si>
  <si>
    <t>Set security</t>
  </si>
  <si>
    <t>drivers</t>
  </si>
  <si>
    <t>Production drivers</t>
  </si>
  <si>
    <t>stuntcoord</t>
  </si>
  <si>
    <t>Stunt coordinator</t>
  </si>
  <si>
    <t>stuntdouble</t>
  </si>
  <si>
    <t>Stunt performer</t>
  </si>
  <si>
    <t>armorer</t>
  </si>
  <si>
    <t>Armorer / weapons supervisor</t>
  </si>
  <si>
    <t>watercrew</t>
  </si>
  <si>
    <t>Water safety / rescue specialist</t>
  </si>
  <si>
    <t>intimacy</t>
  </si>
  <si>
    <t>Intimacy coordinator</t>
  </si>
  <si>
    <t>minor</t>
  </si>
  <si>
    <t>Studio teacher / child welfare specialist</t>
  </si>
  <si>
    <t>pyrocrew</t>
  </si>
  <si>
    <t>Licensed special-effects supervisor</t>
  </si>
  <si>
    <t>camera</t>
  </si>
  <si>
    <t>Camera, lenses and support rental</t>
  </si>
  <si>
    <t>shoot-day</t>
  </si>
  <si>
    <t>lighting</t>
  </si>
  <si>
    <t>Lighting, grip and power rental</t>
  </si>
  <si>
    <t>soundkit</t>
  </si>
  <si>
    <t>Sound equipment rental</t>
  </si>
  <si>
    <t>media</t>
  </si>
  <si>
    <t>Recording media and backup allocation</t>
  </si>
  <si>
    <t>vehicle</t>
  </si>
  <si>
    <t>Picture vehicle hire, blended</t>
  </si>
  <si>
    <t>vehicle-day</t>
  </si>
  <si>
    <t>marine</t>
  </si>
  <si>
    <t>Crewed picture boat / support package</t>
  </si>
  <si>
    <t>unit-day</t>
  </si>
  <si>
    <t>aircraft</t>
  </si>
  <si>
    <t>Grounded aircraft / plates / aerial package</t>
  </si>
  <si>
    <t>weather</t>
  </si>
  <si>
    <t>Controlled water, rain, wind or snow package</t>
  </si>
  <si>
    <t>pyro</t>
  </si>
  <si>
    <t>Practical effects materials / miniature inserts</t>
  </si>
  <si>
    <t>creature</t>
  </si>
  <si>
    <t>Animal handling, licensed plates and creature inserts</t>
  </si>
  <si>
    <t>package</t>
  </si>
  <si>
    <t>setbuild</t>
  </si>
  <si>
    <t>Episode-specific set / action-section build</t>
  </si>
  <si>
    <t>dressing</t>
  </si>
  <si>
    <t>Set decoration / additional dressing</t>
  </si>
  <si>
    <t>location group</t>
  </si>
  <si>
    <t>costumes</t>
  </si>
  <si>
    <t>Additional costume / uniform materials</t>
  </si>
  <si>
    <t>BG person-day</t>
  </si>
  <si>
    <t>sfxmakeup</t>
  </si>
  <si>
    <t>Additional special makeup materials</t>
  </si>
  <si>
    <t>locationfee</t>
  </si>
  <si>
    <t>Practical locations and stage use</t>
  </si>
  <si>
    <t>permits</t>
  </si>
  <si>
    <t>Permits, parking and local access</t>
  </si>
  <si>
    <t>office</t>
  </si>
  <si>
    <t>Production office, storage and facilities</t>
  </si>
  <si>
    <t>catering</t>
  </si>
  <si>
    <t>Meals and craft service</t>
  </si>
  <si>
    <t>lodging</t>
  </si>
  <si>
    <t>Lodging</t>
  </si>
  <si>
    <t>room-night</t>
  </si>
  <si>
    <t>perdiem</t>
  </si>
  <si>
    <t>Travel per diem</t>
  </si>
  <si>
    <t>incidental</t>
  </si>
  <si>
    <t>Away-shoot incidentals, catering provided</t>
  </si>
  <si>
    <t>travel</t>
  </si>
  <si>
    <t>Round-trip production travel / unit relocation</t>
  </si>
  <si>
    <t>traveler</t>
  </si>
  <si>
    <t>transport</t>
  </si>
  <si>
    <t>Production vans, fuel and local transport</t>
  </si>
  <si>
    <t>editor</t>
  </si>
  <si>
    <t>Picture editor</t>
  </si>
  <si>
    <t>assistantedit</t>
  </si>
  <si>
    <t>Assistant editor / post data</t>
  </si>
  <si>
    <t>soundpost</t>
  </si>
  <si>
    <t>Sound edit, design, ADR and mix</t>
  </si>
  <si>
    <t>finished minute</t>
  </si>
  <si>
    <t>color</t>
  </si>
  <si>
    <t>Color grading and online</t>
  </si>
  <si>
    <t>score</t>
  </si>
  <si>
    <t>Original score / library cues</t>
  </si>
  <si>
    <t>vfxclean</t>
  </si>
  <si>
    <t>Screen / cleanup / minor VFX shot</t>
  </si>
  <si>
    <t>shot</t>
  </si>
  <si>
    <t>vfxhero</t>
  </si>
  <si>
    <t>Hero VFX / crowd / environment shot</t>
  </si>
  <si>
    <t>delivery</t>
  </si>
  <si>
    <t>QC, masters, storage and delivery</t>
  </si>
  <si>
    <t>access</t>
  </si>
  <si>
    <t>Captions, subtitles and accessibility</t>
  </si>
  <si>
    <t>clearance</t>
  </si>
  <si>
    <t>Legal, E&amp;O review and general clearances</t>
  </si>
  <si>
    <t>ot</t>
  </si>
  <si>
    <t>Planned overtime reserve: 2 hours at 1.5x on 8h base</t>
  </si>
  <si>
    <t>% daily wages</t>
  </si>
  <si>
    <t>night</t>
  </si>
  <si>
    <t>Night / turnaround additional labor reserve</t>
  </si>
  <si>
    <t>% night-exposed wages</t>
  </si>
  <si>
    <t>fringe</t>
  </si>
  <si>
    <t>Payroll taxes, workers comp and benefits allowance</t>
  </si>
  <si>
    <t>% labor + OT</t>
  </si>
  <si>
    <t>salestax</t>
  </si>
  <si>
    <t>Equipment, prop and materials tax allowance</t>
  </si>
  <si>
    <t>% taxable costs</t>
  </si>
  <si>
    <t>insurance</t>
  </si>
  <si>
    <t>Production insurance allowance</t>
  </si>
  <si>
    <t>% direct costs</t>
  </si>
  <si>
    <t>overhead</t>
  </si>
  <si>
    <t>Production administration and company overhead</t>
  </si>
  <si>
    <t>bond</t>
  </si>
  <si>
    <t>Completion guarantee allowance</t>
  </si>
  <si>
    <t>% pre-contingency</t>
  </si>
  <si>
    <t>contingency</t>
  </si>
  <si>
    <t>Production contingency</t>
  </si>
  <si>
    <t>rangelo</t>
  </si>
  <si>
    <t>Illustrative downward planning variation</t>
  </si>
  <si>
    <t>% all-in estimate</t>
  </si>
  <si>
    <t>rangehi</t>
  </si>
  <si>
    <t>Illustrative upward planning variation</t>
  </si>
  <si>
    <t>Core crew headcounts and paid preparation</t>
  </si>
  <si>
    <t>Crew department</t>
  </si>
  <si>
    <t>Prep days ×</t>
  </si>
  <si>
    <t>Staffing basis</t>
  </si>
  <si>
    <t>DP operates camera in lean tiers. Mixer handles boom in micro.</t>
  </si>
  <si>
    <t>Core shoot crew headcount</t>
  </si>
  <si>
    <t>Reference sources and interpretation</t>
  </si>
  <si>
    <t>Screenplay</t>
  </si>
  <si>
    <t>AttunistAllEpisodes.fdx, episode markers 101–307. Source scene ordinals are local to each episode.</t>
  </si>
  <si>
    <t>Source checksum</t>
  </si>
  <si>
    <t>ca3de27a2998332d75d583ce116c2404250b895a44e5baa16c48b2e2c491f6ea</t>
  </si>
  <si>
    <t>SAG-AFTRA</t>
  </si>
  <si>
    <t>2026 TV/Theatrical MOA, effective July 2026. TV performer structures and benefits require the applicable deal.</t>
  </si>
  <si>
    <t>URL</t>
  </si>
  <si>
    <t>https://www.sagaftra.org/sites/default/files/2026-05/2026%20Theatrical-Television%20MOA.pdf</t>
  </si>
  <si>
    <t>SAG Micro-Budget</t>
  </si>
  <si>
    <t>Official page: $20,000 or less per episode; eligibility and exhibition restrictions apply. No case claims eligibility.</t>
  </si>
  <si>
    <t>https://www.sagaftra.org/production-center/contract/967/getting-started</t>
  </si>
  <si>
    <t>WGA</t>
  </si>
  <si>
    <t>2026 Schedule of Minimums, PDF page 13: 60-minute story and teleplay benchmark $47,460 for May 2026–May 2027.</t>
  </si>
  <si>
    <t>https://www.wga.org/uploadedfiles/contracts/2026_Schedule_of_Minimums.pdf</t>
  </si>
  <si>
    <t>DGA</t>
  </si>
  <si>
    <t>Current 2026–27 rate schedules are the reference for final director / UPM / AD deal checks.</t>
  </si>
  <si>
    <t>https://www.dga.org/contracts/rates-2026-to-2027</t>
  </si>
  <si>
    <t>Rate meaning</t>
  </si>
  <si>
    <t>Dollar inputs are producer-planning allowances, not vendor quotations or representations of negotiated guild minimums.</t>
  </si>
  <si>
    <t>Featured music</t>
  </si>
  <si>
    <t>EP104: Saturday in the Park / musical material. EP205: script reference Back in the U.S.S.A. requires clarification.</t>
  </si>
  <si>
    <t>EP303–304: Sailing. Lean tiers assume a cleared original alternative; higher tiers reserve for recognizable music.</t>
  </si>
  <si>
    <t>Location / tax</t>
  </si>
  <si>
    <t>Rebates are zero. Equipment/props tax is a 7% placeholder. Replace for the selected jurisdiction and taxable base.</t>
  </si>
  <si>
    <t>101  PILOT</t>
  </si>
  <si>
    <t>ATTUNIST. Episode planning budget in 2026 USD. Shared series costs included.</t>
  </si>
  <si>
    <t>Account</t>
  </si>
  <si>
    <t>Budget comparison</t>
  </si>
  <si>
    <t>All-in episode estimate</t>
  </si>
  <si>
    <t>Cost per planned finished minute</t>
  </si>
  <si>
    <t>Illustrative planning low</t>
  </si>
  <si>
    <t>Illustrative planning high</t>
  </si>
  <si>
    <t>Production quantities — blue cells are editable estimates</t>
  </si>
  <si>
    <t>Shoot days</t>
  </si>
  <si>
    <t>78 source scene headings. 26 explicitly marked night/dusk/dawn.</t>
  </si>
  <si>
    <t>Paid prep days</t>
  </si>
  <si>
    <t>38 speaking labels. Extras and featured non-speaking cast are additional.</t>
  </si>
  <si>
    <t>Planned finished minutes</t>
  </si>
  <si>
    <t>55 minutes is a planning target, not a timed script measurement.</t>
  </si>
  <si>
    <t>Practical location groups</t>
  </si>
  <si>
    <t>Story locations are consolidated into practical production groups.</t>
  </si>
  <si>
    <t>Lead performer person-days</t>
  </si>
  <si>
    <t>Lead scheduling factor 1.65 × shoot days, rounded up.</t>
  </si>
  <si>
    <t>Other principal person-days</t>
  </si>
  <si>
    <t>Cast-person-days are estimated calls, not a final day-out-of-days.</t>
  </si>
  <si>
    <t>Voice-only performance sessions</t>
  </si>
  <si>
    <t>Background person-days</t>
  </si>
  <si>
    <t>Paid person-days. Wide crowd scale is reduced in lean cases.</t>
  </si>
  <si>
    <t>Stunt coordinator days</t>
  </si>
  <si>
    <t>Stunt performer person-days</t>
  </si>
  <si>
    <t>Armorer days</t>
  </si>
  <si>
    <t>Marine package days</t>
  </si>
  <si>
    <t>Boat package includes operator, fuel and routine support.</t>
  </si>
  <si>
    <t>Water safety person-days</t>
  </si>
  <si>
    <t>Aircraft / aerial package days</t>
  </si>
  <si>
    <t>Grounded mock-ups / plates in lean tiers. Aircraft days in company case.</t>
  </si>
  <si>
    <t>Weather / controlled-water days</t>
  </si>
  <si>
    <t>Cleanup / screen VFX shots</t>
  </si>
  <si>
    <t>Hero VFX shots</t>
  </si>
  <si>
    <t>Picture vehicle rental-days</t>
  </si>
  <si>
    <t>Traveling unit people</t>
  </si>
  <si>
    <t>Away shoot days</t>
  </si>
  <si>
    <t>Editor days</t>
  </si>
  <si>
    <t>Intimacy coordinator days</t>
  </si>
  <si>
    <t>Child welfare specialist days</t>
  </si>
  <si>
    <t>Animal / creature packages</t>
  </si>
  <si>
    <t>Licensed plates / puppetry / supervised animals. No live predator contact.</t>
  </si>
  <si>
    <t>Featured set-build packages</t>
  </si>
  <si>
    <t>Special-effects days</t>
  </si>
  <si>
    <t>Night shoot days</t>
  </si>
  <si>
    <t>Code</t>
  </si>
  <si>
    <t>Detailed production costs</t>
  </si>
  <si>
    <t>Quantity / scope</t>
  </si>
  <si>
    <t>Creative and cast</t>
  </si>
  <si>
    <t>1100</t>
  </si>
  <si>
    <t>Episode writing and adaptation</t>
  </si>
  <si>
    <t>flat fee</t>
  </si>
  <si>
    <t>Existing source still receives a paid writing / adaptation allowance.</t>
  </si>
  <si>
    <t>1200</t>
  </si>
  <si>
    <t>Producer / showrunner creative services</t>
  </si>
  <si>
    <t>Creative services. Company overhead is charged separately.</t>
  </si>
  <si>
    <t>1300</t>
  </si>
  <si>
    <t>Director, including preparation and post</t>
  </si>
  <si>
    <t>Pilot carries an additional directing allowance.</t>
  </si>
  <si>
    <t>1400</t>
  </si>
  <si>
    <t>Casting administration and performer searches.</t>
  </si>
  <si>
    <t>1500</t>
  </si>
  <si>
    <t>Lead performer base wages</t>
  </si>
  <si>
    <t>person-days</t>
  </si>
  <si>
    <t>Lead cast days × 8-hour base pay. Overtime and fringe below.</t>
  </si>
  <si>
    <t>1510</t>
  </si>
  <si>
    <t>Other principal / featured base wages</t>
  </si>
  <si>
    <t>Includes estimated featured non-speaking performers.</t>
  </si>
  <si>
    <t>1520</t>
  </si>
  <si>
    <t>Voice-only performers</t>
  </si>
  <si>
    <t>sessions</t>
  </si>
  <si>
    <t>Narration, recordings and other voice-only calls.</t>
  </si>
  <si>
    <t>1530</t>
  </si>
  <si>
    <t>Background performer base wages</t>
  </si>
  <si>
    <t>Paid background. Daily overtime and fringe below.</t>
  </si>
  <si>
    <t>1540</t>
  </si>
  <si>
    <t>cast %</t>
  </si>
  <si>
    <t>Additional paid rehearsal and fitting allowance.</t>
  </si>
  <si>
    <t>Creative and cast subtotal</t>
  </si>
  <si>
    <t>Core production crew</t>
  </si>
  <si>
    <t>2001</t>
  </si>
  <si>
    <t>Headcount × (shoot days + paid prep days) × base day rate.</t>
  </si>
  <si>
    <t>2002</t>
  </si>
  <si>
    <t>2003</t>
  </si>
  <si>
    <t>2004</t>
  </si>
  <si>
    <t>2005</t>
  </si>
  <si>
    <t>2006</t>
  </si>
  <si>
    <t>2007</t>
  </si>
  <si>
    <t>2008</t>
  </si>
  <si>
    <t>2009</t>
  </si>
  <si>
    <t>2010</t>
  </si>
  <si>
    <t>2011</t>
  </si>
  <si>
    <t>2012</t>
  </si>
  <si>
    <t>2013</t>
  </si>
  <si>
    <t>2014</t>
  </si>
  <si>
    <t>2015</t>
  </si>
  <si>
    <t>2016</t>
  </si>
  <si>
    <t>2017</t>
  </si>
  <si>
    <t>2018</t>
  </si>
  <si>
    <t>2019</t>
  </si>
  <si>
    <t>2020</t>
  </si>
  <si>
    <t>Core production crew subtotal</t>
  </si>
  <si>
    <t>Stunts, weapons and specialist support</t>
  </si>
  <si>
    <t>3100</t>
  </si>
  <si>
    <t>Paid specialist days. Materials and equipment below.</t>
  </si>
  <si>
    <t>3110</t>
  </si>
  <si>
    <t>Stunt performers and doubles</t>
  </si>
  <si>
    <t>3120</t>
  </si>
  <si>
    <t>3130</t>
  </si>
  <si>
    <t>Water safety and rescue crew</t>
  </si>
  <si>
    <t>3140</t>
  </si>
  <si>
    <t>3150</t>
  </si>
  <si>
    <t>Child welfare / studio teacher</t>
  </si>
  <si>
    <t>3160</t>
  </si>
  <si>
    <t>Special-effects supervisor</t>
  </si>
  <si>
    <t>Stunts, weapons and specialist support subtotal</t>
  </si>
  <si>
    <t>Equipment, vehicles and practical effects</t>
  </si>
  <si>
    <t>4100</t>
  </si>
  <si>
    <t>Camera, lenses and support</t>
  </si>
  <si>
    <t>shoot days</t>
  </si>
  <si>
    <t>Package quantities in the production inputs above.</t>
  </si>
  <si>
    <t>4110</t>
  </si>
  <si>
    <t>Lighting, grip and power</t>
  </si>
  <si>
    <t>4120</t>
  </si>
  <si>
    <t>Production sound equipment</t>
  </si>
  <si>
    <t>4140</t>
  </si>
  <si>
    <t>Picture vehicle hire</t>
  </si>
  <si>
    <t>vehicle-days</t>
  </si>
  <si>
    <t>4150</t>
  </si>
  <si>
    <t>Crewed marine picture unit</t>
  </si>
  <si>
    <t>unit days</t>
  </si>
  <si>
    <t>4160</t>
  </si>
  <si>
    <t>Aircraft / aerial / mock-up package</t>
  </si>
  <si>
    <t>package days</t>
  </si>
  <si>
    <t>4170</t>
  </si>
  <si>
    <t>Rain, wind, snow or controlled-water stage</t>
  </si>
  <si>
    <t>4180</t>
  </si>
  <si>
    <t>Pyro, miniature and practical materials</t>
  </si>
  <si>
    <t>effect days</t>
  </si>
  <si>
    <t>4190</t>
  </si>
  <si>
    <t>Animal / creature and licensed plate package</t>
  </si>
  <si>
    <t>packages</t>
  </si>
  <si>
    <t>4130</t>
  </si>
  <si>
    <t>Media, drives and backup allocation</t>
  </si>
  <si>
    <t>New media and allocated drive wear / storage.</t>
  </si>
  <si>
    <t>Equipment, vehicles and practical effects subtotal</t>
  </si>
  <si>
    <t>Art, costumes and paid props</t>
  </si>
  <si>
    <t>5100</t>
  </si>
  <si>
    <t>Episode-specific featured set construction</t>
  </si>
  <si>
    <t>New featured builds / partial action sections. Recurring sets below.</t>
  </si>
  <si>
    <t>5110</t>
  </si>
  <si>
    <t>Additional set decoration and dressing</t>
  </si>
  <si>
    <t>location groups</t>
  </si>
  <si>
    <t>Consumables and episode-specific dressing.</t>
  </si>
  <si>
    <t>5120</t>
  </si>
  <si>
    <t>Additional costumes and uniforms</t>
  </si>
  <si>
    <t>BG person-days</t>
  </si>
  <si>
    <t>Rental, cleaning and continuity replacements.</t>
  </si>
  <si>
    <t>5130</t>
  </si>
  <si>
    <t>Special makeup and continuity materials</t>
  </si>
  <si>
    <t>Makeup labor is already in the core crew.</t>
  </si>
  <si>
    <t>5200</t>
  </si>
  <si>
    <t>Inert handguns, holsters and rifles</t>
  </si>
  <si>
    <t>10 units</t>
  </si>
  <si>
    <t>s11, s16, s34, s59. 10 × unit allowance. New / duplicate / rental allocations.</t>
  </si>
  <si>
    <t>5201</t>
  </si>
  <si>
    <t>Handcuffs, inmate restraints and keys</t>
  </si>
  <si>
    <t>8 units</t>
  </si>
  <si>
    <t>s1, s5, s59. 8 × unit allowance. New / duplicate / rental allocations.</t>
  </si>
  <si>
    <t>5202</t>
  </si>
  <si>
    <t>Casino chips, cards and marked cash</t>
  </si>
  <si>
    <t>3 units</t>
  </si>
  <si>
    <t>s53. 3 × unit allowance. New / duplicate / rental allocations.</t>
  </si>
  <si>
    <t>5203</t>
  </si>
  <si>
    <t>Laboratory gadgets and display controls</t>
  </si>
  <si>
    <t>4 units</t>
  </si>
  <si>
    <t>s10–14. 4 × unit allowance. New / duplicate / rental allocations.</t>
  </si>
  <si>
    <t>5204</t>
  </si>
  <si>
    <t>Burner phones, USB drives and screen duplicates</t>
  </si>
  <si>
    <t>6 units</t>
  </si>
  <si>
    <t>s56, s67, s75. 6 × unit allowance. New / duplicate / rental allocations.</t>
  </si>
  <si>
    <t>5205</t>
  </si>
  <si>
    <t>Scaffold dressing, breakaway and blood consumables</t>
  </si>
  <si>
    <t>s1–2, s57–61. 3 × unit allowance. New / duplicate / rental allocations.</t>
  </si>
  <si>
    <t>Art, costumes and paid props subtotal</t>
  </si>
  <si>
    <t>Locations and unit operations</t>
  </si>
  <si>
    <t>6100</t>
  </si>
  <si>
    <t>Practical locations and stage rental</t>
  </si>
  <si>
    <t>No free filming access assumed. Recurring build cost is separate.</t>
  </si>
  <si>
    <t>6110</t>
  </si>
  <si>
    <t>Permit and traffic/access allowance. Not the site rental fee.</t>
  </si>
  <si>
    <t>6120</t>
  </si>
  <si>
    <t>Allocated operating costs during each episode.</t>
  </si>
  <si>
    <t>6130</t>
  </si>
  <si>
    <t>Core shoot crew, cast, background and specialists. Prep meals included in office allowance.</t>
  </si>
  <si>
    <t>6140</t>
  </si>
  <si>
    <t>Work vehicles, shuttles and fuel. Picture vehicles charged separately.</t>
  </si>
  <si>
    <t>Locations and unit operations subtotal</t>
  </si>
  <si>
    <t>Travel and accommodation</t>
  </si>
  <si>
    <t>7100</t>
  </si>
  <si>
    <t>Unit travel and block relocation</t>
  </si>
  <si>
    <t>travelers</t>
  </si>
  <si>
    <t>Regional doubles; no travel to every named story country.</t>
  </si>
  <si>
    <t>7110</t>
  </si>
  <si>
    <t>Travel lodging</t>
  </si>
  <si>
    <t>room-nights</t>
  </si>
  <si>
    <t>Single-room allowance for traveling personnel.</t>
  </si>
  <si>
    <t>7120</t>
  </si>
  <si>
    <t>Travel meals and away-shoot incidentals</t>
  </si>
  <si>
    <t>Full per diem on two travel days. Away shoot days receive incidentals; catering is above.</t>
  </si>
  <si>
    <t>Travel and accommodation subtotal</t>
  </si>
  <si>
    <t>Post-production and delivery</t>
  </si>
  <si>
    <t>8100</t>
  </si>
  <si>
    <t>Picture editing</t>
  </si>
  <si>
    <t>editor days</t>
  </si>
  <si>
    <t>55-minute target drives paid editorial time.</t>
  </si>
  <si>
    <t>8110</t>
  </si>
  <si>
    <t>Assistant editor and post data</t>
  </si>
  <si>
    <t>days</t>
  </si>
  <si>
    <t>Assistant support grows by production approach.</t>
  </si>
  <si>
    <t>8120</t>
  </si>
  <si>
    <t>Sound edit, design, ADR and final mix</t>
  </si>
  <si>
    <t>minutes</t>
  </si>
  <si>
    <t>Includes ADR facility work; new voice sessions also budgeted in cast.</t>
  </si>
  <si>
    <t>8130</t>
  </si>
  <si>
    <t>Color grading and online finish</t>
  </si>
  <si>
    <t>Color and conform based on delivered minutes.</t>
  </si>
  <si>
    <t>8140</t>
  </si>
  <si>
    <t>Original score and library cues</t>
  </si>
  <si>
    <t>Original score and cleared library material.</t>
  </si>
  <si>
    <t>8150</t>
  </si>
  <si>
    <t>Featured song / performance clearance reserve</t>
  </si>
  <si>
    <t>Lean cases substitute original / cleared cues. Higher-case fees need rights-holder quotes.</t>
  </si>
  <si>
    <t>8160</t>
  </si>
  <si>
    <t>Screen graphics, cleanup and small VFX</t>
  </si>
  <si>
    <t>shots</t>
  </si>
  <si>
    <t>Editable shot allowance; final bid requires a VFX breakdown.</t>
  </si>
  <si>
    <t>8170</t>
  </si>
  <si>
    <t>Hero VFX, crowds and environments</t>
  </si>
  <si>
    <t>Crowd extension, creatures, action or environments as required.</t>
  </si>
  <si>
    <t>8180</t>
  </si>
  <si>
    <t>QC, masters, backup and delivery</t>
  </si>
  <si>
    <t>Technical masters and delivery support.</t>
  </si>
  <si>
    <t>8190</t>
  </si>
  <si>
    <t>Captioning and dialogue-language subtitle allowance.</t>
  </si>
  <si>
    <t>8195</t>
  </si>
  <si>
    <t>Clearance review. Featured recognizable songs have a separate reserve.</t>
  </si>
  <si>
    <t>Post-production and delivery subtotal</t>
  </si>
  <si>
    <t>Allocated shared series startup</t>
  </si>
  <si>
    <t>9000</t>
  </si>
  <si>
    <t>1 / 20 share</t>
  </si>
  <si>
    <t>Equal allocation once across the 20-episode commission.</t>
  </si>
  <si>
    <t>9100</t>
  </si>
  <si>
    <t>9200</t>
  </si>
  <si>
    <t>9300</t>
  </si>
  <si>
    <t>Allocated shared series startup subtotal</t>
  </si>
  <si>
    <t>Employment charges and tax</t>
  </si>
  <si>
    <t>A100</t>
  </si>
  <si>
    <t>Daily wage base for overtime</t>
  </si>
  <si>
    <t>reference only</t>
  </si>
  <si>
    <t>Reference base only. Not added to direct costs again.</t>
  </si>
  <si>
    <t>A110</t>
  </si>
  <si>
    <t>Planned daily overtime reserve</t>
  </si>
  <si>
    <t>wage base %</t>
  </si>
  <si>
    <t>Two hours at 1.5x on an eight-hour base = 37.5%.</t>
  </si>
  <si>
    <t>A120</t>
  </si>
  <si>
    <t>Additional night / turnaround reserve</t>
  </si>
  <si>
    <t>night share</t>
  </si>
  <si>
    <t>Night shoot-day share × daily wage base × allowance.</t>
  </si>
  <si>
    <t>A130</t>
  </si>
  <si>
    <t>Employer payroll costs and benefits</t>
  </si>
  <si>
    <t>labor %</t>
  </si>
  <si>
    <t>Blended payroll, workers comp and benefit allowance.</t>
  </si>
  <si>
    <t>A140</t>
  </si>
  <si>
    <t>Equipment, props and materials tax reserve</t>
  </si>
  <si>
    <t>taxable costs %</t>
  </si>
  <si>
    <t>7% placeholder on identified rental / material lines only.</t>
  </si>
  <si>
    <t>Employment charges and tax subtotal</t>
  </si>
  <si>
    <t>Direct production and allocated startup</t>
  </si>
  <si>
    <t>B100</t>
  </si>
  <si>
    <t>direct costs %</t>
  </si>
  <si>
    <t>Additional specialist cover may change after broker review.</t>
  </si>
  <si>
    <t>B110</t>
  </si>
  <si>
    <t>Administration and company overhead</t>
  </si>
  <si>
    <t>Entity overhead. Distinct from creative producer compensation.</t>
  </si>
  <si>
    <t>B120</t>
  </si>
  <si>
    <t>base %</t>
  </si>
  <si>
    <t>Zero in micro and ultra-low. Low/company reserve is included.</t>
  </si>
  <si>
    <t>Production subtotal before contingency</t>
  </si>
  <si>
    <t>B130</t>
  </si>
  <si>
    <t>subtotal %</t>
  </si>
  <si>
    <t>15%, 15%, 12.5% and 12% by approach.</t>
  </si>
  <si>
    <t>B140</t>
  </si>
  <si>
    <t>Rounding reserve</t>
  </si>
  <si>
    <t>nearest $1,000</t>
  </si>
  <si>
    <t>All-in estimate rounded up, with the reserve visible.</t>
  </si>
  <si>
    <t>Episode scope and estimate basis</t>
  </si>
  <si>
    <t>Prison riot and mass collapse, scaffolding, firearms, laboratory displays, casino, child flashbacks.</t>
  </si>
  <si>
    <t>Prison exterior doubled at an available facility. Micro and ultra-low use a smaller live crowd, tighter coverage and crowd extensions. Young</t>
  </si>
  <si>
    <t>Carla and party flashbacks require casting and welfare planning.</t>
  </si>
  <si>
    <t>Props are paid allocations for purchases, rentals, duplicates and consumables. Recurring hero assets are in the shared pool.</t>
  </si>
  <si>
    <t>Blue prop amounts can be edited directly. Other cost lines use the production quantities and Assumptions rates.</t>
  </si>
  <si>
    <t>Future royalties and back-end depend on exhibition terms and are excluded. All-in totals include the displayed contingency.</t>
  </si>
  <si>
    <t>102  IT IS TIME</t>
  </si>
  <si>
    <t>83 source scene headings. 23 explicitly marked night/dusk/dawn.</t>
  </si>
  <si>
    <t>28 speaking labels. Extras and featured non-speaking cast are additional.</t>
  </si>
  <si>
    <t>Dual burner phones and tracking mounts</t>
  </si>
  <si>
    <t>5 units</t>
  </si>
  <si>
    <t>s13, s34–56. 5 × unit allowance. New / duplicate / rental allocations.</t>
  </si>
  <si>
    <t>Tactical firearms and holsters</t>
  </si>
  <si>
    <t>s17–20, s79. 6 × unit allowance. New / duplicate / rental allocations.</t>
  </si>
  <si>
    <t>Lab tools, cases and experimental displays</t>
  </si>
  <si>
    <t>s1, s22. 4 × unit allowance. New / duplicate / rental allocations.</t>
  </si>
  <si>
    <t>Binoculars, keys and resort dressing</t>
  </si>
  <si>
    <t>s65–83. 5 × unit allowance. New / duplicate / rental allocations.</t>
  </si>
  <si>
    <t>Resort dining and picture food</t>
  </si>
  <si>
    <t>s61, s67, s82–83. 4 × unit allowance. New / duplicate / rental allocations.</t>
  </si>
  <si>
    <t>Bear eye-line and creature insert materials</t>
  </si>
  <si>
    <t>2 units</t>
  </si>
  <si>
    <t>s62–63. 2 × unit allowance. New / duplicate / rental allocations.</t>
  </si>
  <si>
    <t>Bear charge and restraint, pool nudity, firearms, resort village, Niagara Falls and laboratory scenes.</t>
  </si>
  <si>
    <t>Use licensed bear plates, a body insert and compositing. No live bear contact is assumed. Controlled pool, closed-set nudity and intimacy</t>
  </si>
  <si>
    <t>supervision are included. Resort and waterfall geography are doubled or established with plates.</t>
  </si>
  <si>
    <t>103  DISCLOSURE</t>
  </si>
  <si>
    <t>71 source scene headings. 18 explicitly marked night/dusk/dawn.</t>
  </si>
  <si>
    <t>19 speaking labels. Extras and featured non-speaking cast are additional.</t>
  </si>
  <si>
    <t>Lead scheduling factor 1.80 × shoot days, rounded up.</t>
  </si>
  <si>
    <t>Rubber knives, pistols and inert long guns</t>
  </si>
  <si>
    <t>s19–21, s44, s66–69. 10 × unit allowance. New / duplicate / rental allocations.</t>
  </si>
  <si>
    <t>Fake drugs, packets and breakaway containers</t>
  </si>
  <si>
    <t>12 units</t>
  </si>
  <si>
    <t>s44, s47, s69. 12 × unit allowance. New / duplicate / rental allocations.</t>
  </si>
  <si>
    <t>USB drives, phones and laptop inserts</t>
  </si>
  <si>
    <t>s4–8, s26. 4 × unit allowance. New / duplicate / rental allocations.</t>
  </si>
  <si>
    <t>Case files, notes and printed evidence</t>
  </si>
  <si>
    <t>s4–8, s26. 5 × unit allowance. New / duplicate / rental allocations.</t>
  </si>
  <si>
    <t>Picture meals and tea service</t>
  </si>
  <si>
    <t>s4–8. 4 × unit allowance. New / duplicate / rental allocations.</t>
  </si>
  <si>
    <t>Stair pads, pipe duplicates and blood materials</t>
  </si>
  <si>
    <t>s19, s21, s66. 3 × unit allowance. New / duplicate / rental allocations.</t>
  </si>
  <si>
    <t>Condemned tower, stair falls, knife struggle, drug caches, nightclub and winter park inserts.</t>
  </si>
  <si>
    <t>Use an inspected dressed building for the condemned tower. Stair falls use stunt performers and pads removed in post. Fake drugs, inert weapons</t>
  </si>
  <si>
    <t>and a rubber knife are paid purchases or rentals.</t>
  </si>
  <si>
    <t>104  ALLIANCE</t>
  </si>
  <si>
    <t>59 source scene headings. 12 explicitly marked night/dusk/dawn.</t>
  </si>
  <si>
    <t>25 speaking labels. Extras and featured non-speaking cast are additional.</t>
  </si>
  <si>
    <t>Lead scheduling factor 1.60 × shoot days, rounded up.</t>
  </si>
  <si>
    <t>Hotel keycards, CCTV controls and evidence</t>
  </si>
  <si>
    <t>s10–22. 5 × unit allowance. New / duplicate / rental allocations.</t>
  </si>
  <si>
    <t>Inert pistols and soft stair-fall duplicates</t>
  </si>
  <si>
    <t>s12–13. 5 × unit allowance. New / duplicate / rental allocations.</t>
  </si>
  <si>
    <t>Poker and blackjack chips, cards and table dressing</t>
  </si>
  <si>
    <t>s47–59. 6 × unit allowance. New / duplicate / rental allocations.</t>
  </si>
  <si>
    <t>Boat cabin dressing and nautical hand props</t>
  </si>
  <si>
    <t>s47–59. 4 × unit allowance. New / duplicate / rental allocations.</t>
  </si>
  <si>
    <t>Brass-instrument rentals</t>
  </si>
  <si>
    <t>s37. 4 × unit allowance. New / duplicate / rental allocations.</t>
  </si>
  <si>
    <t>Restaurant and cabin picture food</t>
  </si>
  <si>
    <t>s31, s47–59. 5 × unit allowance. New / duplicate / rental allocations.</t>
  </si>
  <si>
    <t>Hotel stairwell fall, yacht casino, New York landmarks, theater, live brass performance and crowds.</t>
  </si>
  <si>
    <t>Hotel rooms and stairwell consolidated. Marine days include crewed vessel hire. Micro and ultra-low replace recognizable songs and Broadway</t>
  </si>
  <si>
    <t>material with original or cleared alternatives; higher tiers retain a clearance reserve.</t>
  </si>
  <si>
    <t>105  ARRANGEMENTS</t>
  </si>
  <si>
    <t>70 source scene headings. 20 explicitly marked night/dusk/dawn.</t>
  </si>
  <si>
    <t>Lead scheduling factor 1.70 × shoot days, rounded up.</t>
  </si>
  <si>
    <t>Life rings, ropes and rescue duplicates</t>
  </si>
  <si>
    <t>s3–12. 10 × unit allowance. New / duplicate / rental allocations.</t>
  </si>
  <si>
    <t>Wreckage, smoke and floating debris</t>
  </si>
  <si>
    <t>s4–12. 4 × unit allowance. New / duplicate / rental allocations.</t>
  </si>
  <si>
    <t>Cargo cases, documents and passports</t>
  </si>
  <si>
    <t>s46–55. 6 × unit allowance. New / duplicate / rental allocations.</t>
  </si>
  <si>
    <t>AK replicas, pistols and restraints</t>
  </si>
  <si>
    <t>s61–70. 8 × unit allowance. New / duplicate / rental allocations.</t>
  </si>
  <si>
    <t>Books, author display and crowd paperwork</t>
  </si>
  <si>
    <t>s21–22. 5 × unit allowance. New / duplicate / rental allocations.</t>
  </si>
  <si>
    <t>Backpacks, GPS and fuel-can replicas</t>
  </si>
  <si>
    <t>s61–70. 5 × unit allowance. New / duplicate / rental allocations.</t>
  </si>
  <si>
    <t>Yacht sinking and rescue, helicopters and ships, cargo travel, Turkish bazaar and vehicle confrontations.</t>
  </si>
  <si>
    <t>Rescue uses controlled water and a partial wreck, with aerial and wide-ship plates. Turkey and transit countries are doubled in a</t>
  </si>
  <si>
    <t>production-friendly region. Background market activity, animal inserts and vehicle contact have separate allowances.</t>
  </si>
  <si>
    <t>106  OVERSEAS</t>
  </si>
  <si>
    <t>81 source scene headings. 39 explicitly marked night/dusk/dawn.</t>
  </si>
  <si>
    <t>5 speaking labels. Extras and featured non-speaking cast are additional.</t>
  </si>
  <si>
    <t>Lead scheduling factor 2.00 × shoot days, rounded up.</t>
  </si>
  <si>
    <t>Inert rifles, RPGs, pistols and racks</t>
  </si>
  <si>
    <t>24 units</t>
  </si>
  <si>
    <t>s21–31, s58–76. 24 × unit allowance. New / duplicate / rental allocations.</t>
  </si>
  <si>
    <t>Night-vision goggles, binoculars and GPS</t>
  </si>
  <si>
    <t>s1–38. 5 × unit allowance. New / duplicate / rental allocations.</t>
  </si>
  <si>
    <t>Fake explosives, suicide-vest inserts and fuel props</t>
  </si>
  <si>
    <t>s26–31, s76. 10 × unit allowance. New / duplicate / rental allocations.</t>
  </si>
  <si>
    <t>Uniform pieces, radios and guard paperwork</t>
  </si>
  <si>
    <t>s58–62. 6 × unit allowance. New / duplicate / rental allocations.</t>
  </si>
  <si>
    <t>Camp packs, maps, gas cans and field gear</t>
  </si>
  <si>
    <t>s1–76. 10 × unit allowance. New / duplicate / rental allocations.</t>
  </si>
  <si>
    <t>Vehicle damage and hoof-print duplicates</t>
  </si>
  <si>
    <t>s41–46. 4 × unit allowance. New / duplicate / rental allocations.</t>
  </si>
  <si>
    <t>Night-vision border run, armed camps, animal herd, truck collision, fuel fire and military vehicles.</t>
  </si>
  <si>
    <t>Middle Eastern locations are doubled. Micro and ultra-low stage destruction with close coverage, miniatures and licensed inserts. Herd and</t>
  </si>
  <si>
    <t>vehicle impacts use composites. Higher tiers allow larger controlled practical action.</t>
  </si>
  <si>
    <t>107  WITNESSES</t>
  </si>
  <si>
    <t>62 source scene headings. 12 explicitly marked night/dusk/dawn.</t>
  </si>
  <si>
    <t>11 speaking labels. Extras and featured non-speaking cast are additional.</t>
  </si>
  <si>
    <t>Inert rifles, pistols and grenade replicas</t>
  </si>
  <si>
    <t>22 units</t>
  </si>
  <si>
    <t>s6–50. 22 × unit allowance. New / duplicate / rental allocations.</t>
  </si>
  <si>
    <t>Non-firing launcher and rocket shells</t>
  </si>
  <si>
    <t>s21–29. 5 × unit allowance. New / duplicate / rental allocations.</t>
  </si>
  <si>
    <t>Ammunition crates and breakaway stock</t>
  </si>
  <si>
    <t>s21–29. 12 × unit allowance. New / duplicate / rental allocations.</t>
  </si>
  <si>
    <t>Blood effects and medical dressings</t>
  </si>
  <si>
    <t>s47–58. 6 × unit allowance. New / duplicate / rental allocations.</t>
  </si>
  <si>
    <t>Camel tack, lead ropes and courier packs</t>
  </si>
  <si>
    <t>s6, s11, s53. 5 × unit allowance. New / duplicate / rental allocations.</t>
  </si>
  <si>
    <t>Water, survival gear and supply packages</t>
  </si>
  <si>
    <t>7 units</t>
  </si>
  <si>
    <t>s51–62. 7 × unit allowance. New / duplicate / rental allocations.</t>
  </si>
  <si>
    <t>Military-truck destruction, camel riders, rocket strikes, warehouse explosions and ravine firefight.</t>
  </si>
  <si>
    <t>Rocket flight, grenade bursts and large explosions are composites or miniatures in lean tiers. Controlled stunt coverage preserves the action</t>
  </si>
  <si>
    <t>beats. Camel riding needs trained handlers or licensed plates and safe inserts.</t>
  </si>
  <si>
    <t>108  SCIENS VIR</t>
  </si>
  <si>
    <t>78 source scene headings. 1 explicitly marked night/dusk/dawn.</t>
  </si>
  <si>
    <t>12 speaking labels. Extras and featured non-speaking cast are additional.</t>
  </si>
  <si>
    <t>Lead scheduling factor 1.90 × shoot days, rounded up.</t>
  </si>
  <si>
    <t>Jet and small-plane cabin hand props</t>
  </si>
  <si>
    <t>s17, s29–36. 5 × unit allowance. New / duplicate / rental allocations.</t>
  </si>
  <si>
    <t>Travel papers, luggage and uniforms</t>
  </si>
  <si>
    <t>s29–36, s75–78. 5 × unit allowance. New / duplicate / rental allocations.</t>
  </si>
  <si>
    <t>Rubber knife and inert firearm duplicates</t>
  </si>
  <si>
    <t>s36, s52. 5 × unit allowance. New / duplicate / rental allocations.</t>
  </si>
  <si>
    <t>Classroom books, papers and campus dressing</t>
  </si>
  <si>
    <t>s37–74. 7 × unit allowance. New / duplicate / rental allocations.</t>
  </si>
  <si>
    <t>Medical bandages and blood consumables</t>
  </si>
  <si>
    <t>s3, s15. 4 × unit allowance. New / duplicate / rental allocations.</t>
  </si>
  <si>
    <t>Phones, radios, GPS and binoculars</t>
  </si>
  <si>
    <t>s1–78. 5 × unit allowance. New / duplicate / rental allocations.</t>
  </si>
  <si>
    <t>Aircraft and airstrips, mountain driving, campus mob, knife rush and paralysis effects.</t>
  </si>
  <si>
    <t>Aircraft cabins are mock-ups or grounded rentals; flight and distant airstrips use licensed or commissioned plates. Campus crowd size rises by</t>
  </si>
  <si>
    <t>tier. Mountain road driving uses controlled roads and process work.</t>
  </si>
  <si>
    <t>201  BRISTLECONE SPRINGS</t>
  </si>
  <si>
    <t>76 source scene headings. 16 explicitly marked night/dusk/dawn.</t>
  </si>
  <si>
    <t>Miniature Bristlecone Square model</t>
  </si>
  <si>
    <t>1 units</t>
  </si>
  <si>
    <t>s30. 1 × unit allowance. New / duplicate / rental allocations.</t>
  </si>
  <si>
    <t>s2–4, s55–58. 6 × unit allowance. New / duplicate / rental allocations.</t>
  </si>
  <si>
    <t>Medical bandages, blood and rescue gear</t>
  </si>
  <si>
    <t>s1, s18, s47–52. 5 × unit allowance. New / duplicate / rental allocations.</t>
  </si>
  <si>
    <t>Shop purchases, gifts and property papers</t>
  </si>
  <si>
    <t>s24–34. 6 × unit allowance. New / duplicate / rental allocations.</t>
  </si>
  <si>
    <t>Tea-service and hot-spring picture props</t>
  </si>
  <si>
    <t>s53–54, s74. 5 × unit allowance. New / duplicate / rental allocations.</t>
  </si>
  <si>
    <t>Ravine packs, phones and binoculars</t>
  </si>
  <si>
    <t>s1–75. 5 × unit allowance. New / duplicate / rental allocations.</t>
  </si>
  <si>
    <t>Ravine injuries, helicopter searches, snowy mountain town, classic Nomad, casinos and hot springs.</t>
  </si>
  <si>
    <t>Bristlecone Springs uses an existing town dressed for snow. Aerial searches use plates and limited aircraft days. A practical miniature town</t>
  </si>
  <si>
    <t>model and hero classic-car rental are included. Minor flashbacks need welfare support.</t>
  </si>
  <si>
    <t>202  ASHGABAT</t>
  </si>
  <si>
    <t>71 source scene headings. 19 explicitly marked night/dusk/dawn.</t>
  </si>
  <si>
    <t>16 speaking labels. Extras and featured non-speaking cast are additional.</t>
  </si>
  <si>
    <t>Currency, passports and airport paperwork</t>
  </si>
  <si>
    <t>s11–15, s43–57. 8 × unit allowance. New / duplicate / rental allocations.</t>
  </si>
  <si>
    <t>Badges, Glock replicas and magazines</t>
  </si>
  <si>
    <t>s8–11. 5 × unit allowance. New / duplicate / rental allocations.</t>
  </si>
  <si>
    <t>Village medical and cooking hand props</t>
  </si>
  <si>
    <t>s1–7. 5 × unit allowance. New / duplicate / rental allocations.</t>
  </si>
  <si>
    <t>Department-store shopping and escape bags</t>
  </si>
  <si>
    <t>s28–31. 5 × unit allowance. New / duplicate / rental allocations.</t>
  </si>
  <si>
    <t>Casino chips, cards and cash</t>
  </si>
  <si>
    <t>s58–71. 5 × unit allowance. New / duplicate / rental allocations.</t>
  </si>
  <si>
    <t>Phones, cargo labels and travel cases</t>
  </si>
  <si>
    <t>s43–57. 5 × unit allowance. New / duplicate / rental allocations.</t>
  </si>
  <si>
    <t>Village and city doubles, checkpoints, airports, cargo plane, department store escape and Vienna casino.</t>
  </si>
  <si>
    <t>Ashgabat, Turkey and Vienna are represented with practical doubles and exterior plates. Aircraft interiors and tarmac access are budgeted</t>
  </si>
  <si>
    <t>packages. A covered implied-nudity scene is assumed, with an intimacy consultation.</t>
  </si>
  <si>
    <t>203  VLTAVA</t>
  </si>
  <si>
    <t>88 source scene headings. 27 explicitly marked night/dusk/dawn.</t>
  </si>
  <si>
    <t>17 speaking labels. Extras and featured non-speaking cast are additional.</t>
  </si>
  <si>
    <t>Lead scheduling factor 1.40 × shoot days, rounded up.</t>
  </si>
  <si>
    <t>Paddleboat, paddle, rope and life-vest duplicates</t>
  </si>
  <si>
    <t>s33–77. 6 × unit allowance. New / duplicate / rental allocations.</t>
  </si>
  <si>
    <t>Waterproof bags, camping and fishing gear</t>
  </si>
  <si>
    <t>s35–77. 8 × unit allowance. New / duplicate / rental allocations.</t>
  </si>
  <si>
    <t>Casino chips, cards and tournament signs</t>
  </si>
  <si>
    <t>s1–29. 8 × unit allowance. New / duplicate / rental allocations.</t>
  </si>
  <si>
    <t>Phones, maps and travel documents</t>
  </si>
  <si>
    <t>s30–88. 6 × unit allowance. New / duplicate / rental allocations.</t>
  </si>
  <si>
    <t>Case files and surveillance graphics</t>
  </si>
  <si>
    <t>s11, s88. 4 × unit allowance. New / duplicate / rental allocations.</t>
  </si>
  <si>
    <t>Wet-continuity and breakaway boat inserts</t>
  </si>
  <si>
    <t>s58–59. 4 × unit allowance. New / duplicate / rental allocations.</t>
  </si>
  <si>
    <t>River journey, flooded boat, waterfall and rapids, dams, European city geography and poker tournament.</t>
  </si>
  <si>
    <t>River geography is consolidated onto controlled stretches with plates for Prague, Dresden and Hamburg. Whitewater action uses a stunt double,</t>
  </si>
  <si>
    <t>rescue team and controlled inserts. Lean tiers reduce wide travel coverage.</t>
  </si>
  <si>
    <t>204  ODD JOB</t>
  </si>
  <si>
    <t>84 source scene headings. 32 explicitly marked night/dusk/dawn.</t>
  </si>
  <si>
    <t>20 speaking labels. Extras and featured non-speaking cast are additional.</t>
  </si>
  <si>
    <t>Survival tent, packs and bedding</t>
  </si>
  <si>
    <t>s28–82. 6 × unit allowance. New / duplicate / rental allocations.</t>
  </si>
  <si>
    <t>Ropes, climbing duplicates and pads</t>
  </si>
  <si>
    <t>s61–78. 6 × unit allowance. New / duplicate / rental allocations.</t>
  </si>
  <si>
    <t>Camp cooking, fire and goose inserts</t>
  </si>
  <si>
    <t>s60–82. 5 × unit allowance. New / duplicate / rental allocations.</t>
  </si>
  <si>
    <t>Brig fittings, shackles and nautical props</t>
  </si>
  <si>
    <t>s12–25. 5 × unit allowance. New / duplicate / rental allocations.</t>
  </si>
  <si>
    <t>Phone, laptop and evidence inserts</t>
  </si>
  <si>
    <t>s43–45. 4 × unit allowance. New / duplicate / rental allocations.</t>
  </si>
  <si>
    <t>Cash, documents and travel purchases</t>
  </si>
  <si>
    <t>s1–55. 5 × unit allowance. New / duplicate / rental allocations.</t>
  </si>
  <si>
    <t>Cargo ship, brig, forest survival, snowstorm, rope-assisted climb and wildlife inserts.</t>
  </si>
  <si>
    <t>Ship interiors and docked deck coverage replace a full ocean voyage in lean tiers. Snow and cold-weather protection are included. Rope and</t>
  </si>
  <si>
    <t>steep-slope action require stunt supervision. Wildlife uses plates and inserts.</t>
  </si>
  <si>
    <t>205  HOME</t>
  </si>
  <si>
    <t>85 source scene headings. 22 explicitly marked night/dusk/dawn.</t>
  </si>
  <si>
    <t>24 speaking labels. Extras and featured non-speaking cast are additional.</t>
  </si>
  <si>
    <t>Camping packs, tent and survival purchases</t>
  </si>
  <si>
    <t>s1–32. 7 × unit allowance. New / duplicate / rental allocations.</t>
  </si>
  <si>
    <t>Bear and cub insert / interaction materials</t>
  </si>
  <si>
    <t>s4, s14–18. 3 × unit allowance. New / duplicate / rental allocations.</t>
  </si>
  <si>
    <t>Inert pistols, rifles and tactical items</t>
  </si>
  <si>
    <t>s38–48. 10 × unit allowance. New / duplicate / rental allocations.</t>
  </si>
  <si>
    <t>Travel luggage, tickets and false identities</t>
  </si>
  <si>
    <t>s31–61. 6 × unit allowance. New / duplicate / rental allocations.</t>
  </si>
  <si>
    <t>Casino and surveillance hand props</t>
  </si>
  <si>
    <t>s5–7. 5 × unit allowance. New / duplicate / rental allocations.</t>
  </si>
  <si>
    <t>Cabin books, tea service and computers</t>
  </si>
  <si>
    <t>s63–83. 6 × unit allowance. New / duplicate / rental allocations.</t>
  </si>
  <si>
    <t>Mother bear and cubs, winter wilderness, bus travel, armed apartment entry and recurring cabin return.</t>
  </si>
  <si>
    <t>Bear and cub material uses licensed plates, creature inserts and compositing. Winter wilderness is a managed practical location. City, Canada and</t>
  </si>
  <si>
    <t>Colorado material is block-shot at regional doubles.</t>
  </si>
  <si>
    <t>301  GREEN LIGHT</t>
  </si>
  <si>
    <t>53 source scene headings. 24 explicitly marked night/dusk/dawn.</t>
  </si>
  <si>
    <t>30 speaking labels. Extras and featured non-speaking cast are additional.</t>
  </si>
  <si>
    <t>Lead scheduling factor 1.30 × shoot days, rounded up.</t>
  </si>
  <si>
    <t>Includes semi / bus premium in the featured set and vehicle scope.</t>
  </si>
  <si>
    <t>Christmas trees, netting and semi-cab dressing</t>
  </si>
  <si>
    <t>s10–19. 10 × unit allowance. New / duplicate / rental allocations.</t>
  </si>
  <si>
    <t>Bandit pistol, shotgun and collection sack</t>
  </si>
  <si>
    <t>s37–38. 5 × unit allowance. New / duplicate / rental allocations.</t>
  </si>
  <si>
    <t>Passports, tickets and border forms</t>
  </si>
  <si>
    <t>s20–30. 8 × unit allowance. New / duplicate / rental allocations.</t>
  </si>
  <si>
    <t>Pinatas, celebration grapes and market goods</t>
  </si>
  <si>
    <t>s45–46. 8 × unit allowance. New / duplicate / rental allocations.</t>
  </si>
  <si>
    <t>Travel packs, phone and clothes purchases</t>
  </si>
  <si>
    <t>s20–53. 6 × unit allowance. New / duplicate / rental allocations.</t>
  </si>
  <si>
    <t>Casino chips, cards and bus signs</t>
  </si>
  <si>
    <t>s1–9. 5 × unit allowance. New / duplicate / rental allocations.</t>
  </si>
  <si>
    <t>Forty seniors and casino bus, semi-truck travel, border crossing, bus bandits, fireworks and cliff approach.</t>
  </si>
  <si>
    <t>A charter bus, semi cab and controllable road locations are included. Fireworks and city festivities use licensed plates with a modest practical</t>
  </si>
  <si>
    <t>crowd in lean tiers. Minors and controlled firearms receive separate support.</t>
  </si>
  <si>
    <t>302  TREEHOUSE</t>
  </si>
  <si>
    <t>82 source scene headings. 28 explicitly marked night/dusk/dawn.</t>
  </si>
  <si>
    <t>Treehouse tools, lumber inserts and rigging</t>
  </si>
  <si>
    <t>s6–14. 10 × unit allowance. New / duplicate / rental allocations.</t>
  </si>
  <si>
    <t>Inert rifles, pistols and rubber knife</t>
  </si>
  <si>
    <t>16 units</t>
  </si>
  <si>
    <t>s20–35, s53. 16 × unit allowance. New / duplicate / rental allocations.</t>
  </si>
  <si>
    <t>Coca-field foliage and fake drug dressing</t>
  </si>
  <si>
    <t>s20–35. 10 × unit allowance. New / duplicate / rental allocations.</t>
  </si>
  <si>
    <t>Chris-Craft navigation and cabin props</t>
  </si>
  <si>
    <t>s63–81. 7 × unit allowance. New / duplicate / rental allocations.</t>
  </si>
  <si>
    <t>Cash bundles, phone and translated-screen inserts</t>
  </si>
  <si>
    <t>s42–82. 8 × unit allowance. New / duplicate / rental allocations.</t>
  </si>
  <si>
    <t>Monkey interaction and fire duplicates</t>
  </si>
  <si>
    <t>s79–80. 5 × unit allowance. New / duplicate / rental allocations.</t>
  </si>
  <si>
    <t>Treehouse construction, cartel compounds, truck fire, oceanfront estate, motorboat and fifteen monkeys.</t>
  </si>
  <si>
    <t>Treehouse is a low-height practical set with elevated views composited. Fires use controlled effects or inserts. Monkey interaction uses licensed</t>
  </si>
  <si>
    <t>footage, puppetry and compositing. Estate and boats are hired, with marine crew.</t>
  </si>
  <si>
    <t>303  CENOTES</t>
  </si>
  <si>
    <t>74 source scene headings. 23 explicitly marked night/dusk/dawn.</t>
  </si>
  <si>
    <t>Lead scheduling factor 1.50 × shoot days, rounded up.</t>
  </si>
  <si>
    <t>Captive restraints, bedding and rescue gear</t>
  </si>
  <si>
    <t>s14–19. 8 × unit allowance. New / duplicate / rental allocations.</t>
  </si>
  <si>
    <t>Inert rifles, pistol and holster duplicates</t>
  </si>
  <si>
    <t>s14–19, s42–43. 12 × unit allowance. New / duplicate / rental allocations.</t>
  </si>
  <si>
    <t>Blood, injury makeup inserts and bandages</t>
  </si>
  <si>
    <t>s2, s16–17, s43. 6 × unit allowance. New / duplicate / rental allocations.</t>
  </si>
  <si>
    <t>Sailboat lines, charts and navigation props</t>
  </si>
  <si>
    <t>s67–72. 7 × unit allowance. New / duplicate / rental allocations.</t>
  </si>
  <si>
    <t>Cenote tour items, maps and travel documents</t>
  </si>
  <si>
    <t>s7–10, s55–66. 6 × unit allowance. New / duplicate / rental allocations.</t>
  </si>
  <si>
    <t>Phones, SUV inserts and picture food</t>
  </si>
  <si>
    <t>s10–72. 6 × unit allowance. New / duplicate / rental allocations.</t>
  </si>
  <si>
    <t>Cenote location, jungle kidnappers, injured captives, nightclub shooting, wedding and sailing passage.</t>
  </si>
  <si>
    <t>A controlled cenote or practical pool/cave double is assumed, not unrestricted underwater work. Captive injuries and gunshots use safe effects.</t>
  </si>
  <si>
    <t>Sailboat days include an operator and rescue coverage.</t>
  </si>
  <si>
    <t>304  BLUEBERRY MAPLE</t>
  </si>
  <si>
    <t>75 source scene headings. 23 explicitly marked night/dusk/dawn.</t>
  </si>
  <si>
    <t>15 speaking labels. Extras and featured non-speaking cast are additional.</t>
  </si>
  <si>
    <t>Winch, lines, harness and sail duplicates</t>
  </si>
  <si>
    <t>s1–12. 12 × unit allowance. New / duplicate / rental allocations.</t>
  </si>
  <si>
    <t>Wreckage, wet luggage and first-aid kit</t>
  </si>
  <si>
    <t>s10–15. 8 × unit allowance. New / duplicate / rental allocations.</t>
  </si>
  <si>
    <t>Dead-shark practical insert</t>
  </si>
  <si>
    <t>s27. 1 × unit allowance. New / duplicate / rental allocations.</t>
  </si>
  <si>
    <t>RV interior dressing and travel purchases</t>
  </si>
  <si>
    <t>s25–75. 8 × unit allowance. New / duplicate / rental allocations.</t>
  </si>
  <si>
    <t>Cash, jewelry and identity paperwork</t>
  </si>
  <si>
    <t>s25, s58. 8 × unit allowance. New / duplicate / rental allocations.</t>
  </si>
  <si>
    <t>Phones, navigation screens and tracking inserts</t>
  </si>
  <si>
    <t>s1–75. 7 × unit allowance. New / duplicate / rental allocations.</t>
  </si>
  <si>
    <t>Sailboat storm, capsizing and shipwreck, lightning, night swimming, dead shark prop, RV and coastal travel.</t>
  </si>
  <si>
    <t>Storm is staged on a partial boat in controlled water, using rain, wind, stunt doubles, miniatures and composites. No live storm sailing is</t>
  </si>
  <si>
    <t>assumed. Higher tiers add tank days and larger practical builds.</t>
  </si>
  <si>
    <t>305  RUNGS</t>
  </si>
  <si>
    <t>77 source scene headings. 25 explicitly marked night/dusk/dawn.</t>
  </si>
  <si>
    <t>13 speaking labels. Extras and featured non-speaking cast are additional.</t>
  </si>
  <si>
    <t>Pistols, holsters and rubber duplicates</t>
  </si>
  <si>
    <t>s10, s51–58. 10 × unit allowance. New / duplicate / rental allocations.</t>
  </si>
  <si>
    <t>Breakaway bricks and impact materials</t>
  </si>
  <si>
    <t>s28. 5 × unit allowance. New / duplicate / rental allocations.</t>
  </si>
  <si>
    <t>Surveillance phones, laptops and van controls</t>
  </si>
  <si>
    <t>s17–66. 7 × unit allowance. New / duplicate / rental allocations.</t>
  </si>
  <si>
    <t>Delivery bags, files and hotel dressing</t>
  </si>
  <si>
    <t>s10–58. 6 × unit allowance. New / duplicate / rental allocations.</t>
  </si>
  <si>
    <t>Picture meals and bar items</t>
  </si>
  <si>
    <t>s46–58, s77. 5 × unit allowance. New / duplicate / rental allocations.</t>
  </si>
  <si>
    <t>Prison dream insert and continuity props</t>
  </si>
  <si>
    <t>s69–75. 4 × unit allowance. New / duplicate / rental allocations.</t>
  </si>
  <si>
    <t>Urban pursuit, brick impacts, armed hotel confrontation, surveillance van and prison dream footage.</t>
  </si>
  <si>
    <t>Urban streets and hotel interiors are consolidated. Prison dream and pilot flashback reuse commissioned episode 101 material, avoiding a second</t>
  </si>
  <si>
    <t>full prison build and crowd. New dream inserts remain budgeted.</t>
  </si>
  <si>
    <t>306  64UID</t>
  </si>
  <si>
    <t>58 source scene headings. 7 explicitly marked night/dusk/dawn.</t>
  </si>
  <si>
    <t>Button camera, laptops and removable storage</t>
  </si>
  <si>
    <t>s27, s49–57. 8 × unit allowance. New / duplicate / rental allocations.</t>
  </si>
  <si>
    <t>Shotgun, Glock and pistol replicas</t>
  </si>
  <si>
    <t>s12, s23, s49. 8 × unit allowance. New / duplicate / rental allocations.</t>
  </si>
  <si>
    <t>Immigration cage dressing and paperwork</t>
  </si>
  <si>
    <t>s29–30. 6 × unit allowance. New / duplicate / rental allocations.</t>
  </si>
  <si>
    <t>Evidence bags, cash and pillowcase duplicates</t>
  </si>
  <si>
    <t>s49–57. 6 × unit allowance. New / duplicate / rental allocations.</t>
  </si>
  <si>
    <t>Food, coffee and restaurant kitchen props</t>
  </si>
  <si>
    <t>s27, s31. 5 × unit allowance. New / duplicate / rental allocations.</t>
  </si>
  <si>
    <t>Badges, personal items and surveillance screens</t>
  </si>
  <si>
    <t>s1–58. 6 × unit allowance. New / duplicate / rental allocations.</t>
  </si>
  <si>
    <t>Vehicle stop with shotgun, apartment infiltration, button-camera coverage, laptop and remote desktop screens.</t>
  </si>
  <si>
    <t>Most work is on recurring FBI, apartment and street locations. Immigration holding area is a dressed standing room. Screen content is produced</t>
  </si>
  <si>
    <t>and cleared; flash images reuse earlier series photography.</t>
  </si>
  <si>
    <t>307  NO QUESTIONS ASKED</t>
  </si>
  <si>
    <t>49 source scene headings. 9 explicitly marked night/dusk/dawn.</t>
  </si>
  <si>
    <t>Evidence files, settlement papers and agreements</t>
  </si>
  <si>
    <t>s1–27. 8 × unit allowance. New / duplicate / rental allocations.</t>
  </si>
  <si>
    <t>Cashier checks, bank cash and deed inserts</t>
  </si>
  <si>
    <t>s27–32. 7 × unit allowance. New / duplicate / rental allocations.</t>
  </si>
  <si>
    <t>Inert pistols, badges and handcuffs</t>
  </si>
  <si>
    <t>s11, s23. 7 × unit allowance. New / duplicate / rental allocations.</t>
  </si>
  <si>
    <t>Spa dining, pool and restaurant hand props</t>
  </si>
  <si>
    <t>s18–21. 5 × unit allowance. New / duplicate / rental allocations.</t>
  </si>
  <si>
    <t>Author books, manuscripts and display items</t>
  </si>
  <si>
    <t>s34–49. 6 × unit allowance. New / duplicate / rental allocations.</t>
  </si>
  <si>
    <t>Phones, laptops and luggage duplicates</t>
  </si>
  <si>
    <t>s1–49. 6 × unit allowance. New / duplicate / rental allocations.</t>
  </si>
  <si>
    <t>Federal plaza armed confrontation, airport transfer, spa pool, prison insert, bank and mountain-property finale.</t>
  </si>
  <si>
    <t>Attorney, bank and prison interiors use practical doubles. Airport transfer uses a grounded aircraft package. Pool access and water safety are</t>
  </si>
  <si>
    <t>costed. Mountain material is a short regional unit block.</t>
  </si>
  <si>
    <t>ATTUNIST — source scene breakdown</t>
  </si>
  <si>
    <t>Exact scene headings from the uploaded FDX. Scene numbers here are episode-local extraction ordinals.</t>
  </si>
  <si>
    <t>Scene</t>
  </si>
  <si>
    <t>Source heading</t>
  </si>
  <si>
    <t>INT / EXT</t>
  </si>
  <si>
    <t>Explicit night</t>
  </si>
  <si>
    <t>Speaking character labels</t>
  </si>
  <si>
    <t>Opening action excerpt</t>
  </si>
  <si>
    <t>Words</t>
  </si>
  <si>
    <t>EXT. TEXAS STATE PENITENTIARY, HUNTSVILLE - DAY</t>
  </si>
  <si>
    <t>EXT</t>
  </si>
  <si>
    <t>No</t>
  </si>
  <si>
    <t>AUTHOR</t>
  </si>
  <si>
    <t>A news drone glides over a red-brick fortress ringed in razor wire. Hundreds of LAW ENFORCEMENT OFFICERS, REPORTERS and FAMILIES crowd the gates. The prison yard is empty. Too quiet. A low roar rises inside the cellblocks. Louder. Louder. The doors BURST OPEN. INMATES in orange p</t>
  </si>
  <si>
    <t>EXT. SUBURBAN HOUSE UNDER REMODEL, NEAR THE PRISON - CONTINUOUS</t>
  </si>
  <si>
    <t>A quarter mile away, high on a SCAFFOLD beside a two-story house, a MAN in dark gas-station sunglasses and a maroon Texas A&amp;M cap lowers his gaze from the prison wall. He breathes out. His hands are shaking. A mockingbird lands on the scaffold rail beside him. Looks at him. Think</t>
  </si>
  <si>
    <t>EXT. ATTUNIST'S LOG CABIN, BACK DECK - DAWN</t>
  </si>
  <si>
    <t>Yes</t>
  </si>
  <si>
    <t>ATTUNIST</t>
  </si>
  <si>
    <t>SUPER: "The Rocky Mountains. Three months earlier." Sunrise turns a snow-patched pine forest orange. No neighbors for a mile and a half. ATTUNIST (early 40s, average build, average everything -- which is the point) sits wrapped in a heavy coat in a chaise lounge, breath fogging o</t>
  </si>
  <si>
    <t>INT. ATTUNIST'S LOG CABIN, LIVING ROOM - NIGHT</t>
  </si>
  <si>
    <t>INT</t>
  </si>
  <si>
    <t>DR. LLOYD, ATTUNIST, DR. GORDON</t>
  </si>
  <si>
    <t>A stone fireplace roars. Antiques. Old West furniture. On the coffee table: a book titled "THE SQL WHISPERER." DR. GREGORY GORDON (late 60s, silver hair, unflappable) and DR. DAVID LLOYD (46, salt-and-pepper hair, a glint of mischief in his eyes he never quite hides) sit across f</t>
  </si>
  <si>
    <t>EXT. TEXAS STATE PENITENTIARY, HUNTSVILLE, YARD - DAY</t>
  </si>
  <si>
    <t>CAR THIEF, WRINKLED INMATE</t>
  </si>
  <si>
    <t>SUPER: "Huntsville, Texas." Gray sky. Raw wind. Three INMATES in faded orange walk the yard, away from the guards and the rival gangs along the fence. One, a CAR THIEF with a scar through his eyebrow, keeps his voice low. The Wrinkled Inmate smiles without warmth.</t>
  </si>
  <si>
    <t>EXT. APARTMENT PARKING LOT, BURKE, VIRGINIA - DAWN</t>
  </si>
  <si>
    <t>CARLA</t>
  </si>
  <si>
    <t>Freezing rain. Wind whips ice in a blistering whirlwind. CARLA BRIGHT (30s, striking, Greek accent, the stillest hands you'll ever see) scrapes her windshield like she's mad at it. The car radio: "...I-395 is backed up behind an ice-related incident at Little River Turnpike..." S</t>
  </si>
  <si>
    <t>INT. FBI FIELD OFFICE 7, WASHINGTON, DC - MORNING</t>
  </si>
  <si>
    <t>OLDER AGENT</t>
  </si>
  <si>
    <t>A small, old-school office. An OLDER AGENT (60s, twenty-two years in the same chair) gives Carla the world's shortest tour. He holds up a coffee can full of change. Carla opens her mouth to tell him it's actually the opposite -- and doesn't. She doesn't have the heart. He hurries</t>
  </si>
  <si>
    <t>INT. FBI FIELD OFFICE 7, MARTIN DERDEN'S OFFICE - LATER</t>
  </si>
  <si>
    <t>CARLA, DERDEN</t>
  </si>
  <si>
    <t>MARTIN DERDEN (50s, department head, perpetually in motion) looks up as Carla sets the folder on his desk. He stacks FOUR MORE FOLDERS into her arms. Every one stamped "COLD." Carla smiles. It costs her something.</t>
  </si>
  <si>
    <t>EXT. 7TH AVENUE, THEATER DISTRICT - NIGHT</t>
  </si>
  <si>
    <t>SUPER: "New York City." From a high-rise balcony: 7th Avenue below. A GANG in red bandanas walks four abreast down the middle of the sidewalk. Pedestrians suddenly remember an errand in the bookstore. Those who don't get shoved, or spat on. Attunist watches from his tiny balcony</t>
  </si>
  <si>
    <t>INT. ELUCIDATE RESEARCH LABORATORIES (ERL), MAIN LAB - DAY</t>
  </si>
  <si>
    <t>DR. LLOYD, ATTUNIST, DR. BERTRAM, AL, DR. GORDON</t>
  </si>
  <si>
    <t>A windowless lab. Servers. Medical equipment. In the center: a state-of-the-art ELECTROENCEPHALOGRAPH (EEG) beside a very nice leather recliner. Dr. Lloyd walks Attunist through the lab. DR. CAROL BERTRAM (42, glasses, all business until she isn't) looks up from a monitor. The wh</t>
  </si>
  <si>
    <t>INT. CROWDED BAR NEAR GEORGETOWN, WASHINGTON, DC - NIGHT</t>
  </si>
  <si>
    <t>WYNN, WAITRESS, CARLA, U.S. MARSHAL</t>
  </si>
  <si>
    <t>SUPER: "Weeks later." A jukebox blares. In a back booth, MITCHELL "MITCH-HELL" WYNN (60s, silver hair, the easy menace of a man who's never paid for anything) sips bourbon across from his NEPHEW (20s, sweating through his shirt). A WAITRESS in a black apron sets down two fresh dr</t>
  </si>
  <si>
    <t>INT. ERL, MAIN LAB - DAY</t>
  </si>
  <si>
    <t>DR. BERTRAM</t>
  </si>
  <si>
    <t>A new real-time graphing interface on the big monitor. Attunist's work. It's beautiful. Attunist reclines in the EEG chair, leads glued to his scalp with white paste. Bertram, Al and Lloyd crowd the monitor. Gordon watches from the back, arms folded. The screen flashes: SEND. Att</t>
  </si>
  <si>
    <t>INT. COURTROOM - DAY (FLASHBACK)</t>
  </si>
  <si>
    <t>SUPER: "Denver. Five years ago." A younger Attunist on the witness stand, jaw clenched. A slick DEFENSE ATTORNEY taps the same model of silver Cross pen against bullet points on an easel pad: "POLICE BIAS." "UNRELIABLE WITNESS." At the defense table, the DEFENDANT smirks at Attun</t>
  </si>
  <si>
    <t>INT. ERL, MAIN LAB - CONTINUOUS</t>
  </si>
  <si>
    <t>DR. LLOYD, AL, ATTUNIST, DR. GORDON, DR. BERTRAM</t>
  </si>
  <si>
    <t>The graph SPIKES -- every wave blows straight off the top of the screen. Attunist closes his eyes. Tries. Nothing. Flat line. Attunist thinks. Then: Al's eyes light up. He can't help himself. Faster now. Attunist stares at the ceiling, holding the whole board in his head -- and t</t>
  </si>
  <si>
    <t>EXT. CENTRAL PARK, STRAWBERRY FIELDS - LATE AFTERNOON</t>
  </si>
  <si>
    <t>ATTUNIST, WOMAN</t>
  </si>
  <si>
    <t>Spring. Warm sun. Attunist, jacket over his shoulder, wanders up to the black-and-white "IMAGINE" mosaic. Someone has laid red and yellow ROSES around it in the shape of a peace sign. A gust scatters a few roses. Eight STRANGERS rise from benches at once and carefully put every r</t>
  </si>
  <si>
    <t>EXT. CENTRAL PARK, BRIDLE PATH - DUSK</t>
  </si>
  <si>
    <t>LEADER</t>
  </si>
  <si>
    <t>Dark falls fast. The park empties. Attunist, chilled, hurries toward 7th Avenue. A MAN leans against a tree, smoking. Attunist walks past. A SECOND MAN beside the path nods once -- -- and THREE MORE step out of the shadows. A sixth closes from behind. Surrounded. They're TEENAGER</t>
  </si>
  <si>
    <t>EXT. CENTRAL PARK, BRIDLE PATH - CONTINUOUS</t>
  </si>
  <si>
    <t>The Leader's hand goes LIMP. The pistol drops into the gravel. Seven people stare at it. Nobody can believe it. The Leader backs away, shaking his dead hand, terrified. A SECOND PUNK lunges for the gun -- Attunist KICKS him in the face like a punter and DIVES. He can't grab it in</t>
  </si>
  <si>
    <t>EXT. BROADWAY - NIGHT</t>
  </si>
  <si>
    <t>Attunist, dusting gravel off his jacket, wipes the pistol with his jacket lining and drops it into a blue U.S. MAILBOX. It CLATTERS down inside, impossibly loud. He freezes. Looks around. A dozen New Yorkers walk right past. Not one of them looks up.</t>
  </si>
  <si>
    <t>INT. ATTUNIST'S CONDO BUILDING, ELEVATOR - NIGHT</t>
  </si>
  <si>
    <t>Alone. Attunist clenches his fist in front of his face and stares at it. Focuses. Nothing. He keeps staring. His hand starts to look... unreal. Like it isn't his. He shivers. The elevator DINGS. The doors open. He shakes it off and walks out.</t>
  </si>
  <si>
    <t>INT. ATTUNIST'S CONDO, BALCONY - LATER</t>
  </si>
  <si>
    <t>A tiny high-rise balcony over 7th Avenue. A sandwich, untouched. Below, a GANG with studded faces shoves pedestrians off the sidewalk while everyone pretends not to notice. Attunist holds out his hand. Remembers the gun pointed at his chest. Gets angry. Focuses. A tiny pulse shoo</t>
  </si>
  <si>
    <t>INT. ATTUNIST'S CONDO, LIVING ROOM - 1:00 A.M.</t>
  </si>
  <si>
    <t>Laptop glow. Browser tabs stacked twenty deep. Attunist reads aloud to himself, scrolling fast. He sits back. Rubs his eyes. He looks at his own hand. Flexes it. He doesn't finish. He shuts the laptop.</t>
  </si>
  <si>
    <t>INT. FBI FIELD OFFICE 7, ATRIUM - SAME NIGHT</t>
  </si>
  <si>
    <t>CARLA, JONATHAN DOYHURST</t>
  </si>
  <si>
    <t>Washington. Carla, last one out, laptop bag over her shoulder, passes the night SECURITY GUARD, JONATHAN DOYHURST (60s). She laughs. It almost sounds real.</t>
  </si>
  <si>
    <t>INT. CARLA'S APARTMENT, BURKE, VIRGINIA - NIGHT</t>
  </si>
  <si>
    <t>Carla eats a pint of BLUE BELL HOMEMADE VANILLA on the couch, a mandarin orange slice on every bite, half-watching a recorded TV drama. On the end table, a faded photo: YOUNG CARLA (8) and her MOTHER, squinting into the sun. Her mother's smile doesn't reach her eyes. Her phone si</t>
  </si>
  <si>
    <t>INT. ATTUNIST'S CONDO, KITCHEN - MORNING</t>
  </si>
  <si>
    <t>Four hours of sleep. Attunist bounces off the doorframe on the way to the kettle. One eye open. On the chair: his sports jacket. Grass and mud ground into the elbow. It all comes flooding back. He pours hot water into his favorite MUG -- hand-painted, a sunset behind a mountain,</t>
  </si>
  <si>
    <t>INT. MANHATTAN BANK - MORNING</t>
  </si>
  <si>
    <t>PAUL</t>
  </si>
  <si>
    <t>Saturday. No ropes, no "WAIT HERE" sign. Attunist has picked the slowest line in New York. Ahead of him, PAUL (40s, nice suit, loud) deposits a thick stack of CASH while the TELLER counts it twice. He laughs at his own joke -- loud. Attunist watches the twenties and fifties pile</t>
  </si>
  <si>
    <t>INT. 7TH AVENUE RESTAURANT, WINDOW TABLE - LATER</t>
  </si>
  <si>
    <t>Attunist eats cedar-plank shrimp at a front window. Across the street: Paul, coming out of a DIFFERENT bank. Checking his watch. Scanning the crowd. Acting casual and very bad at it. Paul walks two doors down and into a THIRD bank. Outside, black clouds roll in. In two minutes, n</t>
  </si>
  <si>
    <t>INT. THIRD BANK - CONTINUOUS</t>
  </si>
  <si>
    <t>PAUL, ATTUNIST</t>
  </si>
  <si>
    <t>Attunist pretends to fill out a deposit slip. At the window, Paul's voice carries across the lobby. Attunist mouths it along with him. Then, quietly:</t>
  </si>
  <si>
    <t>EXT. MIDTOWN SIDEWALK - DAY</t>
  </si>
  <si>
    <t>ROSE SELLER</t>
  </si>
  <si>
    <t>Attunist trails Paul from a distance, pretending to chat with a ROSE SELLER on the corner. Attunist grins. Then -- Paul stops dead. A long black LINCOLN TOWN CAR rolls up. MIGUEL (huge, calm, terrifying) steps out and holds the back door open. Paul shrinks two sizes and climbs in</t>
  </si>
  <si>
    <t>INT. BAKERY AND COFFEE SHOP - CONTINUOUS</t>
  </si>
  <si>
    <t>Attunist ducks in, buys a coffee, watches the car through the window. The sky goes black. The bottom falls out -- a downpour. Through the rain: the Lincoln's door opens. Paul climbs out holding a BRIEFCASE. An UMBRELLA pokes out of the front window and JABS him in the ribs three</t>
  </si>
  <si>
    <t>EXT. MIDTOWN SIDE STREET - CONTINUOUS</t>
  </si>
  <si>
    <t>Rain. Attunist follows Paul under the borrowed umbrella. Everyone else hurries, splashing. Paul strolls. Attunist keeps gaining on him. Ten steps. Six. Four. Paul turns right. Attunist turns left, relieved -- -- onto a deserted street. The backside of a parking garage. No shops.</t>
  </si>
  <si>
    <t>INT. BLACK LINCOLN TOWN CAR - MOVING - CONTINUOUS</t>
  </si>
  <si>
    <t>COLOMBIAN BOSS, PAUL, ATTUNIST</t>
  </si>
  <si>
    <t>A GUN against Attunist's temple. Miguel on one side. Paul, dripping, on the other. A DRIVER. And in the front passenger seat, the COLOMBIAN BOSS (50s, cashmere scarf, thick accent). They pat him down. Badly. They miss the phone. They miss the umbrella. Miguel grins at Attunist. C</t>
  </si>
  <si>
    <t>EXT. HUDSON RIVER PIER, BEHIND A WAREHOUSE - CONTINUOUS</t>
  </si>
  <si>
    <t>The Lincoln skids to a stop in the mud. Construction fence. The river retaining wall. Nobody for a mile.</t>
  </si>
  <si>
    <t>INT. BLACK LINCOLN TOWN CAR - CONTINUOUS</t>
  </si>
  <si>
    <t>ATTUNIST, PAUL</t>
  </si>
  <si>
    <t>The Boss holds Miguel's eyes in the mirror. Gives a half-nod. Miguel sighs and returns the other half. He checks his pistol. One in the chamber. He opens the door and steps out into the pouring rain to haul Attunist out. Attunist focuses on the back of his head. Nothing. The rain</t>
  </si>
  <si>
    <t>EXT. HUDSON RIVER PIER - CONTINUOUS</t>
  </si>
  <si>
    <t>Paul drags the Driver out into the mud. The man's jacket falls open -- THREE PISTOLS in a shoulder rig. Paul stares at them. Attunist watches from the back seat. Paul grabs for a gun. He hits the car door face-first and slides into the mud. Never to make another bad decision. Att</t>
  </si>
  <si>
    <t>INT./EXT. BLACK LINCOLN TOWN CAR / MIDTOWN - LATER</t>
  </si>
  <si>
    <t>The rain eases to a mist. Every light is red. Attunist pops the briefcase on the passenger seat -- BUNDLES OF TWENTIES AND FIFTIES. He slams it shut.</t>
  </si>
  <si>
    <t>EXT. MIDTOWN LOADING ZONE - MOMENTS LATER</t>
  </si>
  <si>
    <t>The Lincoln parked in a loading zone. Attunist, scarf around his hand, WHISPERS into Paul's phone. He wipes the phone with the scarf, tosses it onto the Lincoln's front seat, and walks away.</t>
  </si>
  <si>
    <t>INT. BAKERY AND COFFEE SHOP - MOMENTS LATER</t>
  </si>
  <si>
    <t>Attunist leans in the door without stepping inside -- and slips the borrowed umbrella back into the rack.</t>
  </si>
  <si>
    <t>INT. ATTUNIST'S CONDO - NIGHT</t>
  </si>
  <si>
    <t>Hair wet from the shower. Bundles of cash stacked on the kitchen table. He finishes counting. In the briefcase pocket: two Clint Eastwood DVDs, a camera, and a TORN CORNER OF PAPER: a hand-drawn map. "NEWARK -- OLD RAIL DEPOT. SUN 9PM." On the TV, four channels of news. Not one w</t>
  </si>
  <si>
    <t>EXT. QUEENS DRIVEWAY - DAY</t>
  </si>
  <si>
    <t>ATTUNIST, SELLER</t>
  </si>
  <si>
    <t>A clean four-year-old sedan with a FOR SALE sign. The SELLER (30s, exhausted, out of options) stares hungrily at the cash in Attunist's hand. Asking price: $3,500. The Seller looks up at an upstairs window. His very PREGNANT WIFE watches, a hand over her mouth. The Seller swallow</t>
  </si>
  <si>
    <t>DR. LLOYD, ATTUNIST, DR. BERTRAM, DR. GORDON, AL</t>
  </si>
  <si>
    <t>Monday. Attunist in the EEG chair. SEND. DELETE. ENTER. Every wave sits politely in range. Everyone nods, relieved. Except Dr. Gordon. The old man holds Attunist's eyes for a long, quiet moment -- his gaze flicking from one of Attunist's eyes to the other, like he's reading code.</t>
  </si>
  <si>
    <t>INT. FBI FIELD OFFICE 7, CONFERENCE ROOM - DAY</t>
  </si>
  <si>
    <t>DERDEN, AGENT LUPE</t>
  </si>
  <si>
    <t>Derden circles the table handing out agendas. Carla sits among a dozen MALE AGENTS. He reads it off the report like he can't believe it. Every head turns toward her. Not jealousy. Approval. She's stunned.</t>
  </si>
  <si>
    <t>INT. FBI FIELD OFFICE 7, CARLA'S OFFICE - LATER</t>
  </si>
  <si>
    <t>CARLA, 911 RECORDING</t>
  </si>
  <si>
    <t>Carla reads an email on her monitor. Her face lights up. ON SCREEN: "SUBJECT: Commendation for Agent Bright -- APPROVED." She reads further. Her smile freezes. ON SCREEN: "...Tell Agent Bright that the Bureau is proud of HIM, and glad to have men like HIM on board." She stares at</t>
  </si>
  <si>
    <t>EXT. ABANDONED RAIL DEPOT, NEWARK - NIGHT</t>
  </si>
  <si>
    <t>A burnt-out industrial wasteland. Concrete slabs where warehouses used to stand. One rotten little depot shack. Rusted tracks. A JET roars in low overhead for Newark Liberty -- so loud the windows rattle.</t>
  </si>
  <si>
    <t>INT. ATTUNIST'S CAR, ALLEY BETWEEN WAREHOUSES - NIGHT</t>
  </si>
  <si>
    <t>A quarter mile away, Attunist slouches behind the wheel, watching the depot. Smooth jazz on low. An OLD CLUNKER rolls past the depot -- slows -- then chugs off in a cloud of blue smoke. CLANG! Behind him. Inside the building to his left. Attunist whips around. Nothing. He kills t</t>
  </si>
  <si>
    <t>EXT. DIVE BAR, JERSEY CITY - NIGHT</t>
  </si>
  <si>
    <t>VOICE ON PHONE, ATTUNIST, DRIVER</t>
  </si>
  <si>
    <t>The clunker parked across from a neon-lit dive. The PASSENGER struts inside. The DRIVER (20s) stays behind the wheel, yakking on his cell phone through a half-open window. Attunist walks up along the wall, out of the Driver's sight line. Focuses on the Driver's neck. The Driver s</t>
  </si>
  <si>
    <t>INT. HIGH SCHOOL PARTY HOUSE, BEDROOM - NIGHT (FLASHBACK)</t>
  </si>
  <si>
    <t>A teenage girl -- Attunist's HIGH SCHOOL SWEETHEART -- lies still on a carpet under a police flashlight. White powder in the crease of her nostril. Her clothes torn. Abandoned by the boys who gave it to her. A teenage Attunist stands in the doorway as COPS hold him back. He can't</t>
  </si>
  <si>
    <t>EXT. DIVE BAR, JERSEY CITY - CONTINUOUS</t>
  </si>
  <si>
    <t>ATTUNIST, DRIVER, PASSENGER</t>
  </si>
  <si>
    <t>Attunist's jaw tightens. The Driver unloads a long, filthy string of curses -- and his hand slides toward a PISTOL wedged in the seat. Attunist focuses on his head. The Driver falls against the window. Done. Attunist waits in the shadows at the corner of the building. The bar doo</t>
  </si>
  <si>
    <t>INT. ATTUNIST'S CONDO, BEDROOM - NIGHT</t>
  </si>
  <si>
    <t>Attunist slips into bed. Lies on his back. Stares at the ceiling. Then he turns on his side and falls asleep. Instantly. Peacefully.</t>
  </si>
  <si>
    <t>EXT. DIVE BAR, JERSEY CITY - DAWN</t>
  </si>
  <si>
    <t>JERSEY CITY DETECTIVE, CARLA</t>
  </si>
  <si>
    <t>Police tape. The clunker. Two sheet-covered bodies. Carla, a week into New York and running on no sleep, crouches by the driver's window with a JERSEY CITY DETECTIVE (40s, coffee). She looks at the gun on the floorboard. Pushed out of reach. Carla stands. Looks up the empty stree</t>
  </si>
  <si>
    <t>INT. ATTUNIST'S CONDO, LIVING ROOM - EVENING</t>
  </si>
  <si>
    <t>NEWS ANCHOR, CAR THIEF, ATTUNIST</t>
  </si>
  <si>
    <t>SUPER: "Six weeks later." A NEWS ANCHOR on TV. A chyron: "BREAKING: HUNTSVILLE PRISON SIEGE -- DAY 5." Attunist on the couch, takeout carton in hand. The screen cuts to last year's DOCUMENTARY FOOTAGE: shackled men in orange. The CAR THIEF with the scarred eyebrow grins into the</t>
  </si>
  <si>
    <t>INT. ERL, ATTUNIST'S CUBICLE - FRIDAY, 2:15 P.M.</t>
  </si>
  <si>
    <t>AL, ATTUNIST</t>
  </si>
  <si>
    <t>Attunist pulls every CREDIT CARD from his wallet and lines them up neatly on his desk beside his PHONE. Slides an envelope of cash into his jacket. Across the lab, Al looks up from the chessboard set up on his desk. Their game, mid-play. Attunist goes. Al watches him leave. Then</t>
  </si>
  <si>
    <t>EXT. INTERSTATE HIGHWAYS - MONTAGE</t>
  </si>
  <si>
    <t>-- Midnight. A Virginia rest area. Attunist sleeps in the front seat, cash duffel under his knees. -- Sunrise over the Tennessee hills. Gas-station coffee. A sign: CHATTANOOGA 77. -- Alabama. Mississippi. A sign: SHREVEPORT 12.</t>
  </si>
  <si>
    <t>INT. LOUISIANA RIVERBOAT CASINO, SHREVEPORT - NIGHT</t>
  </si>
  <si>
    <t>CHIP, TEXAS GAMBLER, ATTUNIST</t>
  </si>
  <si>
    <t>Slot machines ring. Attunist, stretching his sore back, cuts through with a to-go box. A CROWD presses around a POKER TABLE. He stops. Two players left. A SOUR OLD MAN (60s) behind a mountain of chips. And CHIP GRANBERRY (35, boyish, blond hair under a beat-up black cowboy hat, i</t>
  </si>
  <si>
    <t>EXT. SAM HOUSTON NATIONAL FOREST - NIGHT</t>
  </si>
  <si>
    <t>Attunist sleeps in the back seat, windows cracked. Pine trees. A whisper of rain in the air. For a few hours, he's home.</t>
  </si>
  <si>
    <t>EXT. TEXAS STATE PENITENTIARY, HUNTSVILLE, MEDIA CAMP - MORNING</t>
  </si>
  <si>
    <t>TV CORRESPONDENT, ASSISTANT, AMBITIOUS YOUNG REPORTER, ATTUNIST</t>
  </si>
  <si>
    <t>SUPER: "Huntsville, Texas. Sunday." A media circus. Satellite trucks. Pop-up tents. Under a canopy, a law enforcement COMMAND CENTER sweats in body armor. Attunist walks through in gas-station SUNGLASSES and a maroon TEXAS A&amp;M CAP. A TV CORRESPONDENT (30s, perfect hair) rehearses</t>
  </si>
  <si>
    <t>INT./EXT. NETWORK NEWS VAN - CONTINUOUS</t>
  </si>
  <si>
    <t>TV CORRESPONDENT</t>
  </si>
  <si>
    <t>A crowd peers into an open van. On a monitor: a 3D ANIMATED LAYOUT of the prison. A glowing ARROW slides over one wing. Attunist, at the back of the crowd, stares at the screen. Memorizes it. He turns away -- and catches his OWN REFLECTION in the van's tinted window. Gas-station</t>
  </si>
  <si>
    <t>EXT. SUBURBAN HOUSE UNDER REMODEL, NEAR THE PRISON - MOMENTS LATER</t>
  </si>
  <si>
    <t>A quiet street behind the prison. A two-story house mid-remodel. Scaffolding up the side, half-hidden by a pecan tree. Nobody working on a Sunday. Attunist climbs.</t>
  </si>
  <si>
    <t>EXT. SCAFFOLD, ROOFTOP LEVEL - CONTINUOUS</t>
  </si>
  <si>
    <t>From the top he can see over the wall: the prison yard, the cellblocks, the administrative wing. Empty yard. On the wall, a HAWK settles, watching. Attunist takes off his sunglasses. Breathes. He focuses on the cellblock. Sweeps. Holds it. Nothing. No sound. No reaction. He tries</t>
  </si>
  <si>
    <t>EXT. PRISON YARD - CONTINUOUS</t>
  </si>
  <si>
    <t>The doors BURST open. Inmates pour into the yard, trampling each other. The Car Thief claws his way out over a fallen man, eyes wide with terror. Mattresses over the wire. The human chain starts up the wall. Gunfire from the towers. Men fall. More climb.</t>
  </si>
  <si>
    <t>Attunist watches the chain rise. Hesitates. The chain is almost to the top. A man at the top throws a brick at the guard tower. He focuses. The chain goes limp and tumbles. Then -- across the yard -- WAVE after WAVE. HOLD ON his face. Jaw locked. Eyes watering. Not blinking. He s</t>
  </si>
  <si>
    <t>EXT. PRISON GUARD TOWER - CONTINUOUS</t>
  </si>
  <si>
    <t>TOWER GUARD</t>
  </si>
  <si>
    <t>A TOWER GUARD climbs down, rifle up, and edges to the nearest inmate. Checks a pulse. Another. Another. He turns one over -- the CAR THIEF, scarred eyebrow, eyes open. The guard keys his radio, voice shaking. On the wall, the hawk lifts off into the silence.</t>
  </si>
  <si>
    <t>EXT. TEXAS STATE PENITENTIARY, HUNTSVILLE, MEDIA CAMP - CONTINUOUS</t>
  </si>
  <si>
    <t>Chaos. Reporters SHOUT into cameras, scrambling for the money spot. "BREAKING NEWS." Nobody knows anything. Everybody's live. Through the frenzy, a man in an Aggie cap walks the other way, unhurried. Nobody looks at him twice.</t>
  </si>
  <si>
    <t>INT. STRIP-MALL COFFEE SHOP, HIGHWAY 190 - DAY</t>
  </si>
  <si>
    <t>Attunist alone at a corner table. Bitter coffee. He can't stop seeing the yard. On the TV over the counter: FAMILIES at the prison gate. A WOMAN holds up a photo of a man in orange, screaming at the camera. A LITTLE BOY clings to her leg. The little boy looks straight into the ca</t>
  </si>
  <si>
    <t>EXT. COUNTRY STOP SIGN, OUTSIDE HUNTSVILLE - DAY</t>
  </si>
  <si>
    <t>YOUNG COWBOY, ATTUNIST</t>
  </si>
  <si>
    <t>Attunist idles at a stop sign, studying a printed map. A HORN blares. He nearly floors it. An old blue PICKUP pulls alongside. A grinning YOUNG COWBOY in a straw hat leans across his BLONDE GIRLFRIEND, who is sitting entirely on his side of the bench seat. Attunist blinks. Realiz</t>
  </si>
  <si>
    <t>INT. ATTUNIST'S CAR - I-45 NORTH - DAY</t>
  </si>
  <si>
    <t>NEWS ANCHOR, ATTUNIST</t>
  </si>
  <si>
    <t>The radio. Attunist stares at the radio. He sits back, stunned. It should feel like relief. It doesn't.</t>
  </si>
  <si>
    <t>RANGER MATTHEWS, CARLA, AGENT LUPE</t>
  </si>
  <si>
    <t>Every badge in America: sheriff's deputies, DEA, CIA, FBI, prison guards. An inflated CDC containment tent. An ANIMAL CONTROL OFFICER holds a clipboard and a catch-pole, looking for someone to explain why he's here. Carla steps out of a government sedan. Three men break from a hu</t>
  </si>
  <si>
    <t>INT. HUNTSVILLE COMMAND TRAILER - NIGHT (DAYS LATER)</t>
  </si>
  <si>
    <t>AGENT WHEELER, RANGER MATTHEWS, CARLA</t>
  </si>
  <si>
    <t>Exhausted investigators. Carla, Lupe and the Ranger crowd Wheeler's laptop. ON SCREEN: a man in dark sunglasses and a Texas A&amp;M cap catches his reflection in the van window. Does a double take. Laughs at himself. Walks out of frame. Carla replays it. Freezes on the laugh. Carla s</t>
  </si>
  <si>
    <t>EXT. HUNTSVILLE COMMAND TRAILER - LATER</t>
  </si>
  <si>
    <t>RANGER MATTHEWS, CARLA</t>
  </si>
  <si>
    <t>The Ranger shakes Carla's hand -- a grip that makes her wince.</t>
  </si>
  <si>
    <t>EXT. DEALEY PLAZA, DALLAS - DUSK</t>
  </si>
  <si>
    <t>The "grassy knoll." The Texas School Book Depository. Attunist stands on the sidewalk, cap low, staring at the white X painted on Elm Street -- the spot where President Kennedy was shot. His eyes are wet.</t>
  </si>
  <si>
    <t>EXT. PARKING LOT ABOVE THE GRASSY KNOLL - LATER</t>
  </si>
  <si>
    <t>ATTUNIST, AUTHOR</t>
  </si>
  <si>
    <t>Attunist opens his car door. The dome light doesn't come on. He turns the key. Click. Click. The headlight switch is ON. No cables. No flashlight. No one around. He exhales. A flashy little HYBRID swings around the corner -- and stops. The window comes down over a wailing jazz sa</t>
  </si>
  <si>
    <t>EXT. 7TH AVENUE COFFEE SHOP - NIGHT</t>
  </si>
  <si>
    <t>SUPER: "New York. Weeks later." Attunist at an outside table with a spicy chai, on public Wi-Fi. On his phone: news photos. The Huntsville prison, investigators in hazmat suits. The Jersey City dive bar. The Hudson River pier. He zooms in. The same WOMAN in all three. FBI windbre</t>
  </si>
  <si>
    <t>INT. STARBUCKS, WORTH AND LAFAYETTE, MANHATTAN - MORNING</t>
  </si>
  <si>
    <t>CARLA, ATTUNIST</t>
  </si>
  <si>
    <t>Friday. Across the park: the JAVITS FEDERAL BUILDING. Carla orders an absurd eight-word seasonal drink, embarrassed to say it. A flirty young BARISTA winks. She lights up like a teenager. Then she takes her cup to a table, and the agent comes back to her face. Her phone rings. UN</t>
  </si>
  <si>
    <t>INT. DINGY APARTMENT - NIGHT (FLASHBACK)</t>
  </si>
  <si>
    <t>Young Carla presses herself into a ratty couch as a MAN screams at her mother. He hits her. Young Carla SCREAMS -- and the man turns toward her. Her mother leaps onto his back to stop him. He throws her to the floor. His fist glances off Young Carla's head. She drops. Plays dead.</t>
  </si>
  <si>
    <t>INT. STARBUCKS - CONTINUOUS</t>
  </si>
  <si>
    <t>ATTUNIST, CARLA</t>
  </si>
  <si>
    <t>Carla's eyes snap back into focus. The line goes dead. Through the window: AGENTS sprinting out of the Javits building across Thomas Paine Park. She crouches at the merchandise display. TWO ENVELOPES are taped under the bottom shelf. She tears open the first. A PHONE and a NOTE:</t>
  </si>
  <si>
    <t>INT. ELEVENTH FLOOR CONFERENCE ROOM, JAVITS FEDERAL BUILDING - DAY (DAYS LATER)</t>
  </si>
  <si>
    <t>CARLA, KEN</t>
  </si>
  <si>
    <t>A wall of monitors. A dozen bleary AGENTS clicking through thousands of traffic-cam and webcam frames. Same streets. Same corners. Mind-numbing. At her station, Carla clicks. Clicks. Stops. ON HER MONITOR: a fuzzy frame from a camera over Thomas Paine Park. A MAN under the trees</t>
  </si>
  <si>
    <t>INT. CARLA'S CAR, PARKING GARAGE, JAVITS BUILDING - NIGHT</t>
  </si>
  <si>
    <t>Carla alone in the dark. She takes out the SECRET PHONE and powers it on for the first time. The contacts list has one name: "IMAGINE." She stares at it. Thumbs hovering. She types: "Okay. Let's talk." Her thumb hovers over SEND. Hovers. Sends.</t>
  </si>
  <si>
    <t>On the kitchen counter, beside the hand-painted bed-and-breakfast mug, a phone BUZZES. Attunist picks it up. Reads. A slow smile.</t>
  </si>
  <si>
    <t>INT. NEW YORK DELI - DAY</t>
  </si>
  <si>
    <t>DR. LLOYD, DR. BERTRAM, VOICE ON PHONE</t>
  </si>
  <si>
    <t>The ERL team -- Gordon, Lloyd, Bertram, Al and Attunist -- crammed around a table built for four, talking over each other. Al's phone rings. He steps away to answer it, smiling politely. A man's voice. In ARABIC. The smile drains from Al's face. He turns and looks back at his lau</t>
  </si>
  <si>
    <t>INT. ERL , DR. GORDON'S OFFICE - MORNING</t>
  </si>
  <si>
    <t>ATTUNIST, JEANNA, DR. GORDON, MATT</t>
  </si>
  <si>
    <t>SUPER: "Elucidate Research Laboratories. 34th Floor." Sunlight through the only window on the floor. DR. GORDON behind his desk, calm as ever. Attunist across from him, laptop open, running down a project list. JEANNA DOYEN (late 30s, the department administrator, crisp, endless</t>
  </si>
  <si>
    <t>INT. ERL, LABS - MONTAGE - MOMENTS LATER</t>
  </si>
  <si>
    <t>-- Attunist sweeps through lab after lab. "Everybody out! Now! Leave it!" -- A CHEMIST tries to save a petri dish. Attunist steers him to the door by the elbow. -- Attunist passes the Express lab. The EEG chair. On Al's desk: the chessboard, their game frozen mid-play. Al's chair</t>
  </si>
  <si>
    <t>INT. ERL, 33RD FLOOR HALLWAY - LATER</t>
  </si>
  <si>
    <t>DR. GORDON, HR DIRECTOR, ATTUNIST</t>
  </si>
  <si>
    <t>Attunist meets Gordon in the middle. With them: the HR DIRECTOR (50s, phone glued to her ear, eyes blazing). Something crosses the HR Director's face at the name.</t>
  </si>
  <si>
    <t>INT. ERL, DR. GORDON'S OFFICE - MINUTES LATER</t>
  </si>
  <si>
    <t>HR DIRECTOR</t>
  </si>
  <si>
    <t>Gordon pulls up Al's calendar. Email. Leave requests. Nothing. He looks up at the HR Director and shakes his head. She puts the phone back to her ear. A VOICE barks on the other end, loud enough for all of them to hear.</t>
  </si>
  <si>
    <t>INT. ERL, EAST STAIRWELL DOOR, 33RD FLOOR - CONTINUOUS</t>
  </si>
  <si>
    <t>WOMAN IN STAIRWELL, OLDER MAN, HR DIRECTOR</t>
  </si>
  <si>
    <t>Attunist opens the door to the east stairwell -- -- and it's PACKED. Wall-to-wall people, frozen on the stairs. Nobody is moving. A WOMAN on the verge of tears pushes toward the open door. An OLDER MAN in thick glasses claws at the door frame. People SURGE toward the door. Attuni</t>
  </si>
  <si>
    <t>INT. ERL, ELEVATOR BANK - CONTINUOUS</t>
  </si>
  <si>
    <t>ATTUNIST, DR. GORDON, HR DIRECTOR</t>
  </si>
  <si>
    <t>For the first time anyone can remember, Dr. Gordon is not calm. He JABS the elevator button. Again. Again. Glances up at the floor lights. Jabs it again. She swallows. Mutters to herself. Gordon stops pressing the button. Attunist doesn't move at all. TITLE CARD: ATTUNIST</t>
  </si>
  <si>
    <t>INT. ERL, EAST STAIRWELL - CONTINUOUS</t>
  </si>
  <si>
    <t>Attunist, Gordon and the HR Director squeeze into the human river. One step. Wait. One step. Gordon closes his eyes.</t>
  </si>
  <si>
    <t>INT. ERL, EAST STAIRWELL, LOWER FLOORS - HOURS LATER</t>
  </si>
  <si>
    <t>SUPER: "Three hours later." Floor 19. Ties loosened. Shoes off. People sitting on the steps. A PUDDLE of urine in a landing corner. The smell of sweat. Nobody's phone has a signal. Attunist sits on a step, staring at nothing. The memory --</t>
  </si>
  <si>
    <t>INT. ERL, MAIN LAB - DAY (FLASHBACK)</t>
  </si>
  <si>
    <t>AL, ATTUNIST, DR. GORDON</t>
  </si>
  <si>
    <t>Al across the chessboard at lunch, too confident. His first move -- unusually sharp. Not his style. BACK TO STAIRWELL He stops on the landing. The line moves. Two steps. They stand.</t>
  </si>
  <si>
    <t>INT. ERL, EAST STAIRWELL, 12TH FLOOR LANDING - LATER</t>
  </si>
  <si>
    <t>OLDER MAN, WOMAN IN STAIRWELL, ATTUNIST, DR. GORDON</t>
  </si>
  <si>
    <t>Rumors are the only thing flowing as freely as the urine. The OLDER MAN from upstairs holds his dead-signal phone up toward the ceiling like an offering. Nobody knows anything. After a while, nobody says anything. People retreat into their own heads. Attunist looks over the rail,</t>
  </si>
  <si>
    <t>INT. ERL, LOBBY - AFTERNOON</t>
  </si>
  <si>
    <t>HOMELAND SECURITY AGENT, DR. GORDON, ATTUNIST</t>
  </si>
  <si>
    <t>Daylight. The stairwell door opens and the line spills into a lobby full of NYPD officers checking every ID. People limp out, wrecked. A COP looks at Attunist's license, then Gordon's -- and waves at a knot of SUITS at the security desk. They converge. HOMELAND SECURITY AGENT (40</t>
  </si>
  <si>
    <t>The TV. Night-vision footage of FEDERAL AGENTS carrying evidence boxes out of a Queens apartment. ON TV: Al's ERL security badge photo. Smiling. Attunist mutes it. On the coffee table: his personal phone. And, beside it, a cheap burner -- the twin of the secret phone he left Carl</t>
  </si>
  <si>
    <t>INT. JAVITS FEDERAL BUILDING, FBI CONFERENCE ROOM - MORNING</t>
  </si>
  <si>
    <t>SENIOR AGENT, CARLA, TALL AGENT, EX-MARINE AGENT, AGENT MORGAN, KEN</t>
  </si>
  <si>
    <t>A dozen AGENTS around a long table. On the table, in an evidence bag, the DECOY PHONE from the Starbucks envelope. It's plugged into the wall monitor by USB. Carla sits nearest it. Beside her, KEN (30s, agent) and the SENIOR AGENT (50s, in charge). An EX-MARINE AGENT (large, mili</t>
  </si>
  <si>
    <t>INT. SUBWAY CAR, BLUE LINE - SAME TIME</t>
  </si>
  <si>
    <t>Attunist, in yet another hat, drops a phone into a cup of cold coffee and drops the battery in his shirt pocket. He takes out the other burner -- the one linked to Carla's secret phone. Looks at her "Okay. Let's talk." He doesn't reply. He puts it away.</t>
  </si>
  <si>
    <t>INT. JAVITS FEDERAL BUILDING, WOMEN'S RESTROOM - MOMENTS LATER</t>
  </si>
  <si>
    <t>Carla locks herself in a stall. Takes out the secret phone. Looks at her own unanswered "Okay. Let's talk." Anger. Frustration. And something else she'd never admit to anyone. She jams the phone back in her pocket.</t>
  </si>
  <si>
    <t>EXT. PARKING GARAGE NEAR A BUSY BUILDING, MANHATTAN - EVENING</t>
  </si>
  <si>
    <t>A filthy garage half a block from a brownstone where too many well-dressed people go in and out after only two minutes. MEN in matching colors and too much gold loiter on its steps. A young man in a WHITE SHIRT AND TIE (late 20s) hurries out of the brownstone and back into the ga</t>
  </si>
  <si>
    <t>INT. BLACK SEDAN, PARKING GARAGE - CONTINUOUS</t>
  </si>
  <si>
    <t>WHITE SHIRT, ATTUNIST</t>
  </si>
  <si>
    <t>White Shirt drops into his driver's seat. Before he can close the door, Attunist yanks it open, slams it, and slides into the back seat. White Shirt twists to swing at him over the seat -- and his arm goes LIMP. He doesn't let the fear show. His other hand creeps toward the door</t>
  </si>
  <si>
    <t>INT. BROWNSTONE, THIRD FLOOR HALLWAY - NIGHT</t>
  </si>
  <si>
    <t>Attunist walks past the goons on the steps like he owns the building. Third floor. He slips on dark sunglasses and knocks quietly on 3B. A shadow of feet under the door. Someone looking through the peephole. Then -- the BEEP of a cell phone dialing. Attunist focuses through the d</t>
  </si>
  <si>
    <t>EXT. BROWNSTONE STEPS - CONTINUOUS</t>
  </si>
  <si>
    <t>Three more GOONS on the steps look up at him. He points up the stairs. They run inside past him. None of them makes it to the second floor. He tucks their guns into the back of his belt and walks away down the block.</t>
  </si>
  <si>
    <t>INT. BROWNSTONE, THIRD FLOOR - 4:00 A.M.</t>
  </si>
  <si>
    <t>DETECTIVE, CARLA</t>
  </si>
  <si>
    <t>Bodies on two flights of stairs and in the hallway. CRIME SCENE TECHS. Carla, pounding headache, kneels by a pistol, painstaking. A DETECTIVE stands over the dead woman with a coffee cup, sloshing. The Detective stares. His coffee tips toward a pistol on the floor. They step back</t>
  </si>
  <si>
    <t>INT. ERL, VARIOUS LABS - MONTAGE - DAYS</t>
  </si>
  <si>
    <t>-- A lab manager peels a project name off a door. -- Scientists carry cardboard boxes past the security desk, never to return. -- Attunist at a workstation helps a weeping RESEARCHER copy her personal files to a thumb drive before IT wipes the machine. -- The cafeteria. Half-empt</t>
  </si>
  <si>
    <t>INT. ERL, EXPRESS LAB - DAY</t>
  </si>
  <si>
    <t>ATTUNIST, DR. BERTRAM, DR. LLOYD</t>
  </si>
  <si>
    <t>SUPER: "Five weeks later." Half-empty. Monitors unplugged. Cardboard boxes. The EEG chair is wrapped in plastic. Dr. Lloyd tapes a box shut. Dr. Bertram stacks binders. Nobody talks. He closes the laptop. Al's desk. The chessboard is still there. Their game. Attunist looks at it</t>
  </si>
  <si>
    <t>INT. ERL, DR. GORDON'S OFFICE - DAY</t>
  </si>
  <si>
    <t>DR. GORDON, ATTUNIST</t>
  </si>
  <si>
    <t>Gordon puts the last framed diploma into a box. Attunist in the doorway. Gordon gives him the same look he gave him the Monday after the solar flare. Eye to eye to eye. Reading code. They shake hands. Gordon picks up his box and walks out. He doesn't look back.</t>
  </si>
  <si>
    <t>INT. ERL, ADMINISTRATIVE OFFICE - DAY</t>
  </si>
  <si>
    <t>ATTUNIST, JEANNA</t>
  </si>
  <si>
    <t>Jeanna packs her desk: a framed photo of her SON (8), a stapler she clearly owns, a plant. Attunist knocks on the open door. She stares at him. Then laughs -- the first real laugh anyone has had in this building in five weeks. They shake on it.</t>
  </si>
  <si>
    <t>INT. SMALL BUSINESS CONSORTIUM OFFICE, MIDTOWN - DAY (LATER)</t>
  </si>
  <si>
    <t>A shared floor in an old office building. Attunist at a laptop, typing fast. On screen: a crude program shuffling MONEY between fake "suppliers" and fake "customers." Across the room, Jeanna on the phone, in her element. She hangs up. Writes something on a whiteboard: "REAL CLIEN</t>
  </si>
  <si>
    <t>INT. JAVITS FEDERAL BUILDING, SENIOR AGENT'S OFFICE - DAY</t>
  </si>
  <si>
    <t>SENIOR AGENT, CARLA</t>
  </si>
  <si>
    <t>Carla stands in front of the SENIOR AGENT's desk. He holds up a stack of printed emails. Carla doesn't blink. The phone he means is the decoy, in an evidence locker downstairs. The real one is in her desk drawer. It's not even a lie. That's the part that bothers her.</t>
  </si>
  <si>
    <t>Attunist at the window. The burner in his hand. Carla's unanswered message. He turns the burner over in his hand.</t>
  </si>
  <si>
    <t>EXT. MIDTOWN STREET CORNER - NIGHT (WEEKS EARLIER)</t>
  </si>
  <si>
    <t>A DRUG CORNER. Attunist, in a hood, sits on a bus bench watching BUYERS come and go. He studies their faces. Too old. Too short. Too tattooed. Later, he's on his phone at the same bench, scrolling a public arrest database. One face after another: "WARRANTS." He crosses them off a</t>
  </si>
  <si>
    <t>EXT. MIDTOWN SIDEWALK - NIGHT (WEEKS EARLIER)</t>
  </si>
  <si>
    <t>STEVE, ATTUNIST</t>
  </si>
  <si>
    <t>A rumpled man steps into Attunist's path. Same height. Same jaw. Ten years harder. This is STEVE. Attunist studies his face. It's like looking in a dirty mirror. Attunist hands him a five. Steve walks off without a thank you. Attunist watches him go.</t>
  </si>
  <si>
    <t>INT. GRAINGER INDUSTRIAL SUPPLY, W. 54TH STREET - DAY</t>
  </si>
  <si>
    <t>Attunist wanders the aisles of an enormous industrial supply store, fascinated. Two hours in, he's holding one item: a bag of NYLON ZIP TIES.</t>
  </si>
  <si>
    <t>EXT. DE WITT CLINTON PARK, MANHATTAN - EVENING</t>
  </si>
  <si>
    <t>A park along 12th Avenue, by the Hudson. Children on a playground. A softball game. Traffic roaring on the Joe DiMaggio Highway below a retaining wall. Attunist sits in the grass under a shade tree, watching a man at the corner of the park buy something from a DEALER. STEVE ANDRE</t>
  </si>
  <si>
    <t>EXT. SHRUBBERY ABOVE THE RETAINING WALL - CONTINUOUS</t>
  </si>
  <si>
    <t>Steve, high, his back against the fence, sees him coming and scrambles to his feet -- -- and drops back down, paralyzed from the shoulders down. Terrified. Attunist sits on the grass beside him. Lets him breathe.</t>
  </si>
  <si>
    <t>EXT. W. 54TH STREET, OUTSIDE GRAINGER - NIGHT</t>
  </si>
  <si>
    <t>Attunist buckles Steve into the passenger seat of his car. Nylon zip ties bind Steve's wrists to the seat belt. Steve's eyes are wet.</t>
  </si>
  <si>
    <t>INT. ATTUNIST'S CAR / EXT. ABANDONED RAIL DEPOT, NEWARK - NIGHT</t>
  </si>
  <si>
    <t>ATTUNIST, STEVE</t>
  </si>
  <si>
    <t>The burnt-out wasteland from before. A jet SCREAMS overhead toward Newark Liberty. Attunist waits for it to pass. Steve stares at him, overwhelmed. Nothing. Steve says nothing. Just looks at him, lost. His nose is running. He can't wipe it. Steve's face crumples. A funny look --</t>
  </si>
  <si>
    <t>EXT. ALLEY BETWEEN TWO OLD BUILDINGS, NEWARK - LATER</t>
  </si>
  <si>
    <t>A dumpster full of broken-down cardboard boxes. Attunist empties a one-gallon can of gasoline over it. He strikes a match. Drops it. The dumpster goes up with a WHOOMP. He walks back to his car, Steve's wallet in his hand. Behind him, the fire roars up the brick wall.</t>
  </si>
  <si>
    <t>INT. STEVE ANDREWS' APARTMENT, QUEENS - NIGHT</t>
  </si>
  <si>
    <t>A rough little two-room flat by LaGuardia. A jet rattles the windows every ninety seconds. Attunist, in surgical gloves, goes through drawers. Bills. Past-due notices. A box of papers. He pulls out a BIRTH CERTIFICATE. Reads. "MOTHER'S MAIDEN NAME: SMITH" BACK TO SCENE In the clo</t>
  </si>
  <si>
    <t>INT. ATTUNIST'S CONDO - MORNING</t>
  </si>
  <si>
    <t>Attunist on a cheap prepaid phone. He hangs up. Exhales.</t>
  </si>
  <si>
    <t>INT. LAGUARDIA AIRPORT, TSA CHECKPOINT - DAY</t>
  </si>
  <si>
    <t>TSA AGENT</t>
  </si>
  <si>
    <t>Attunist in Steve's plaid shirt, hair grown out and combed exactly like the license photo. He hands over Steve's license and a boarding pass. Heart pounding. The TSA AGENT studies the license a long time. Glances at him for half a second. Hands it back.</t>
  </si>
  <si>
    <t>EXT. NIAGARA FALLS, OBSERVATION RAILING - DAY</t>
  </si>
  <si>
    <t>Thunder. Mist. Rainbows. Attunist at a wrought-iron railing, staring at the falls. He walks the railing, looking for something. Frustrated. Then he smiles, CROUCHES down to the height of a five-year-old -- and looks through the iron curls in the railing. The view lines up perfect</t>
  </si>
  <si>
    <t>The burner on the table. Carla's message, still unanswered. On his laptop: an online store. "ACCUTRACKING PHONE -- GPS LOCATION BY TEXT EVERY 10 MINUTES." He clicks BUY.</t>
  </si>
  <si>
    <t>EXT. MT. PLEASANT CEMETERY, NEWARK - NIGHT</t>
  </si>
  <si>
    <t>An iron fence along the street. On the cemetery side, in the shadows between headstones, a DEALER (20s) passes small bags through the bars to BUYERS on the sidewalk. Cash back through. Across the street, Attunist in a hooded sweatshirt and shades watches. A buyer walks off. Anoth</t>
  </si>
  <si>
    <t>EXT. APARTMENT COMPLEX PARKING LOT, OPPOSITE THE CEMETERY - MORNING</t>
  </si>
  <si>
    <t>Dawn. Police tape around the cemetery fence. Dozens of out-of-work RESIDENTS watch from the parking lot. Attunist mixes in among them in old sweats over his clothes. A government sedan pulls up. Carla gets out. Tired. Coffee. Furious at the hour. Attunist watches her walk to the</t>
  </si>
  <si>
    <t>EXT. MT. PLEASANT CEMETERY - CONTINUOUS</t>
  </si>
  <si>
    <t>Carla crouches beside the dead dealer. A veteran NEWARK OFFICER (50s) pulls packet after packet of crack from the dead man's pockets and bags them.</t>
  </si>
  <si>
    <t>EXT. APARTMENT COMPLEX PARKING LOT - CONTINUOUS</t>
  </si>
  <si>
    <t>Attunist slides one hand into a surgical glove inside his pocket. Pulls a toboggan cap down. Eases along the fence toward the one car with GOVERNMENT PLATES. He looks across at the Newark Officer. Focuses on his knees.</t>
  </si>
  <si>
    <t>NEWARK OFFICER, CARLA</t>
  </si>
  <si>
    <t>The Newark Officer COLLAPSES beside the body. A SECOND OFFICER rushes to grab him -- and HIS knees buckle too. Everyone scrambles away from the body. Carla backs up, hand on her weapon, scanning.</t>
  </si>
  <si>
    <t>The crowd ducks and flinches like it's gunfire. Attunist "ducks for cover" between two cars -- -- and slides under Carla's sedan on his back. Powers on the tracking phone. Duct tape. Slaps it on top of the transmission, where no inspection mirror will see it. He rolls out, stands</t>
  </si>
  <si>
    <t>EXT. MT. PLEASANT CEMETERY - LATER</t>
  </si>
  <si>
    <t>A HAZMAT TEAM with sniffer dogs works the scene. The dogs find nothing. A dozen agencies argue jurisdiction in a circle. Carla stands apart, watching them. Under her breath:</t>
  </si>
  <si>
    <t>EXT. CEMETERY FENCE, SIDEWALK - LATER</t>
  </si>
  <si>
    <t>YOUNG NEWARK DETECTIVE, CARLA</t>
  </si>
  <si>
    <t>Carla walks the sidewalk side of the fence, slow, eyes on the ground. A YOUNG NEWARK DETECTIVE trails her. She stops. Crouches. A partial SHOE PRINT in the mud by the curb. She photographs it with her phone. Carla turns slowly and scans the crowd in the apartment parking lot acro</t>
  </si>
  <si>
    <t>JEANNA, ATTUNIST</t>
  </si>
  <si>
    <t>Attunist and Jeanna at a window table. She's glowing. She looks at him. She wants to hug him. She doesn't -- strictly professional -- but it's right there on her face.</t>
  </si>
  <si>
    <t>INT. ATTUNIST'S CONDO - DAY</t>
  </si>
  <si>
    <t>Attunist in his massage chair with a mug of Earl Grey. His burner BUZZES on the armrest. "VEHICLE MOVING. I-87 NORTH. 64 MPH." BACK TO SCENE It's Friday afternoon. He sets the tea down. He's already reaching for his jacket.</t>
  </si>
  <si>
    <t>INT. ATTUNIST'S CAR - I-87 NORTH - DUSK</t>
  </si>
  <si>
    <t>The text messages tick in every ten minutes. Albany. Saratoga. Lake George.</t>
  </si>
  <si>
    <t>INT. ATTUNIST'S CAR - ADIRONDACK PARK - NIGHT</t>
  </si>
  <si>
    <t>Endless dark forest. The burner shows NO SERVICE. He pulls into a rest stop. Paces. Stretches. Looks at the dead phone. He looks around the empty rest stop. Nobody. The phone BUZZES. "PLATTSBURGH, NY. STATIONARY."</t>
  </si>
  <si>
    <t>INT. ATTUNIST'S CAR - NEAR MOOERS, NY - NIGHT</t>
  </si>
  <si>
    <t>SUPER: "Two miles from the Canadian border." 10:30 p.m. Farm roads. No motels. No town. The burner: "UNKNOWN LOCATION. STATIONARY." He's about to give up -- and, through the trees, catches a GLOW. Deep in the forest. Spread wide. Like candlelight.</t>
  </si>
  <si>
    <t>EXT. PRIVATE DIRT DRIVEWAY, WOODS - NIGHT</t>
  </si>
  <si>
    <t>A rustic mailbox. A cattle guard. Attunist walks up the dirt drive in the dark, his eyes adjusting. The road curves right. The glow is to his left. He leaves the road and climbs a small rise through the trees --</t>
  </si>
  <si>
    <t>EXT. HILLTOP ABOVE THE HAMLET - CONTINUOUS</t>
  </si>
  <si>
    <t>-- and stops dead. Below him: a perfect little EIGHTEENTH-CENTURY ENGLISH HAMLET. Three dozen stone and half-timbered cottages with thatched roofs. Two cobblestone lanes crossing in the center. Oil lanterns hung beside every door. A clock tower. Hitching posts and watering trough</t>
  </si>
  <si>
    <t>EXT. GRAVEL PARKING LOT - MOMENTS LATER</t>
  </si>
  <si>
    <t>Over the hill, around the curve: a gravel lot, dimly lit. A dozen cars. One with government plates. He checks for cameras. None. He gets down in the gravel, slides under her car, and peels the tracking phone off the transmission. He weighs it in his hand. He looks back toward the</t>
  </si>
  <si>
    <t>INT. COTTAGE, SOUTHAMPTON SUITE - NIGHT</t>
  </si>
  <si>
    <t>A small, cozy cottage. A feather bed. Carla, exhausted, drops her bag, kicks off her shoes, and falls onto the bed fully clothed. She smiles at the ceiling. Her one place.</t>
  </si>
  <si>
    <t>INT. COTTAGE, SOUTHAMPTON SUITE - LATER (DREAM)</t>
  </si>
  <si>
    <t>PASSERBY</t>
  </si>
  <si>
    <t>Carla, as a college student, late for a final exam, runs down a sunny campus sidewalk -- -- and a LOBSTER blocks her path, snapping at her ankles. She kicks at it. It lunges. A PASSERBY strolls past. He keeps walking.</t>
  </si>
  <si>
    <t>INT. COTTAGE, SOUTHAMPTON SUITE - MORNING</t>
  </si>
  <si>
    <t>Carla's eyes pop open. She lies there a moment. Then laughs out loud.</t>
  </si>
  <si>
    <t>EXT. HAMLET, HEATED POOL - MORNING</t>
  </si>
  <si>
    <t>Carla swims laps around the rock walls and the waterfall. For once, not like she's trying out for the Olympics again. Slow. Easy.</t>
  </si>
  <si>
    <t>INT. COTTAGESHIRE CAFE - LATER</t>
  </si>
  <si>
    <t>Carla alone at a table with an Earl Grey, steeping it carefully, watching the color. A GUEST at the next table closes her eyes over her plate. Pure bliss. Carla smiles. She looks around at the fireplace, the old beams, the window onto the creek. She came here first in college, wi</t>
  </si>
  <si>
    <t>EXT. COUNTRY ROAD TURNOUT, NEAR MOOERS - NIGHT</t>
  </si>
  <si>
    <t>Attunist, walking back to his car in the pitch dark, the tracking phone in his pocket. Feeling pretty good about himself. Fifty feet from his car, he FREEZES. Something is moving on the passenger side. Black against black. He crouches. Waits. The clouds part. A sliver of moonligh</t>
  </si>
  <si>
    <t>EXT. COUNTRY ROAD TURNOUT - CONTINUOUS</t>
  </si>
  <si>
    <t>Attunist focuses on its chest. The bear STUMBLES -- and keeps coming, faster. He focuses on its NECK. Hard. The bear COLLAPSES. It skids through the gravel and stops three feet from his shoes. Its eyes are open. Furious. It can't move. Attunist breathes. He crouches by its snout,</t>
  </si>
  <si>
    <t>INT. FBI FIELD OFFICE, JAVITS BUILDING - CARLA'S DESK - DAY (WEEKS LATER)</t>
  </si>
  <si>
    <t>KEN, CARLA</t>
  </si>
  <si>
    <t>Carla types a report. Her eyes drift to her desk drawer. She opens it. The secret phone, battery dead. She stares at it. Ken leans in. She closes the drawer.</t>
  </si>
  <si>
    <t>Attunist on his laptop. A booking page for "THE OLDE ENGLISH HAMLET RESORT." He scrolls past the cottages to the most expensive one: "THE NOTTINGHAM SUITE." The date field. He types in the same weekend as last month. Hesitates. He clicks BOOK.</t>
  </si>
  <si>
    <t>INT. NOTTINGHAM SUITE - THURSDAY - DAY</t>
  </si>
  <si>
    <t>Rain on a thatched roof. Attunist wakes in an enormous bed in the resort's best suite, rolls over, and goes right back to sleep. LATER: a fire roaring in a pass-through stone fireplace. A pot of coffee. He sinks into a Jacuzzi on the enclosed back porch while rain hammers the cre</t>
  </si>
  <si>
    <t>INT. COTTAGESHIRE CAFE - THURSDAY - DAY</t>
  </si>
  <si>
    <t>Thunder. Hail. He's the only guest in the restaurant, at the table by the central fireplace, eating the best brunch of his life.</t>
  </si>
  <si>
    <t>INT. BUSINESS AND MEDIA CENTER - DAY</t>
  </si>
  <si>
    <t>He types into a search engine: "owl call two notes answer lower." Clicks.</t>
  </si>
  <si>
    <t>EXT. HAMLET, HEATED POOL - FRIDAY - DUSK</t>
  </si>
  <si>
    <t>ATTUNIST, WOMAN IN THE FOG</t>
  </si>
  <si>
    <t>The storm has passed. Several GUESTS in the steaming pool. As the sun sets, the air goes cold and a thick fog rises off the warm water. Attunist leans against the pool's edge in two feet of water. He can't see ten feet in front of him. Voices in the mist. A WOMAN floats out of th</t>
  </si>
  <si>
    <t>INT. CARLA'S CAR - I-87 NORTH - FRIDAY - NIGHT</t>
  </si>
  <si>
    <t>Wipers on high. Five hours of driving in the rain. In her jacket pocket: the dead secret phone and its charger. And the USB thumb drive. She argues with herself. Out loud. She grips the wheel. The rain thins as she drives out of the storm. Her eyes narrow. She nods. That's the pl</t>
  </si>
  <si>
    <t>EXT. NOTTINGHAM SUITE, BACK PORCH - NIGHT</t>
  </si>
  <si>
    <t>10:45 p.m. Attunist in a robe on his porch over the creek, a cup of tea going cold. From here he can just see the corner of the parking lot. Headlights crunch up the gravel drive. A sedan. Government plates. He lets out a breath he's been holding for two days.</t>
  </si>
  <si>
    <t>EXT. THE OLDE ENGLISH HAMLET, COMMUNITY POOL DECK - SATURDAY - DAY</t>
  </si>
  <si>
    <t>Bright, unseasonably warm autumn. A large heated pool fed by a waterfall tumbling over boulders. The forest blazing yellow, red and orange all around. At the far end of the deck, in the best lounge chair -- the one that juts out into the old-growth forest -- Attunist reads a tatt</t>
  </si>
  <si>
    <t>EXT. POOL DECK - LATER</t>
  </si>
  <si>
    <t>Carla wakes with a big, luxurious stretch -- and a squeaky little GROWL. Attunist glances over. A woman in a straw hat, robe spilled open over two excellent legs. He goes back to his book. She pulls a phone from her robe pocket. Powers it on. One contact: "IMAGINE." No new messag</t>
  </si>
  <si>
    <t>INT. BUSINESS AND MEDIA CENTER - LATER</t>
  </si>
  <si>
    <t>A recliner by the window overlooking the pool. Attunist pretends to read. Watches. Carla wakes. Notices he's gone. Gets up -- and moves straight into the chair he left. The one out over the forest. She sits with her chin on her folded arms on the railing, watching CARDINALS dart</t>
  </si>
  <si>
    <t>EXT. FOREST BEHIND THE HAMLET - SUNDAY - DAWN</t>
  </si>
  <si>
    <t>5:00 a.m. Attunist in jeans, boots and a sweatshirt, binoculars around his neck, walks the perimeter in the cold. He checks her cottage. Dark. The parking lot. No new cars. He pushes into the woods.</t>
  </si>
  <si>
    <t>EXT. FOREST - CONTINUOUS</t>
  </si>
  <si>
    <t>Golden maples, buckthorn, arrowwood. He squats, still and quiet. A bright red male CARDINAL flits away from him -- leading him off. Attunist looks the OTHER way. In a pokeberry bush: a NEST. The female sitting on her eggs. The male returns with a berry in his beak and feeds her.</t>
  </si>
  <si>
    <t>EXT. EDGE OF THE PROPERTY - LATER</t>
  </si>
  <si>
    <t>The trees end at a farmer's field. On the far side, a poorly paved road and a tiny guardhouse with two gates. Both gates are UP. The guardhouse is empty. A car drives through, heading south. Another heads north. Attunist looks at the farm fence. The worn footpath beside it, runni</t>
  </si>
  <si>
    <t>EXT. HAMLET - MORNING</t>
  </si>
  <si>
    <t>From the cover of the trees by the pool, Attunist watches. A doe and her fawn walk past him, nibbling. No new cars. No new people. Carla comes out to the pool in her robe. She sits in her favorite chair at the end of the deck, out over the forest. Stares into the trees a while. O</t>
  </si>
  <si>
    <t>INT. COTTAGE, SOUTHAMPTON SUITE - LATE MORNING</t>
  </si>
  <si>
    <t>Carla in front of the mirror in a navy pantsuit. She studies herself. All business. She takes it off. Puts on her comfortable vacation clothes instead. She clips her holster on her belt. Her GLOCK. Then she puts a jacket on over it. Her phone buzzes. "Are we still on for lunch?"</t>
  </si>
  <si>
    <t>INT. NOTTINGHAM SUITE - LATE MORNING</t>
  </si>
  <si>
    <t>Attunist, fresh from the shower, in front of the mirror. Jeans. Sports jacket. He tries on the dark sunglasses. Takes them off. Puts them back on. He empties his pockets onto the bed: keys, cash, gift card. He takes nothing else. Not even a pocketknife.</t>
  </si>
  <si>
    <t>EXT. HAMLET, COBBLESTONE LANE - CONTINUOUS</t>
  </si>
  <si>
    <t>From a corner by the clock tower, Attunist watches her walk out. He studies the line of her jacket. No body armor. No vest. No radio. He exhales.</t>
  </si>
  <si>
    <t>INT. COTTAGESHIRE CAFE - CONTINUOUS</t>
  </si>
  <si>
    <t>MAITRE D', CARLA, ATTUNIST, WAITRESS</t>
  </si>
  <si>
    <t>Period music. A central stone fireplace. The MAITRE D' (60s) meets Carla at the door. He leads her to a cozy booth by the fireplace. Empty. She sits with her back to the wall. Facing the door. Her right hand slides inside her jacket and stays there. She takes a sip of water. Her</t>
  </si>
  <si>
    <t>The plates are empty. They've been trading bites off each other's plates like old friends. A fresh pot of loose-leaf Earl Grey between them. He glances at the clock. Two and a half hours have gone by. He waves over the waitress, and hands her a card instead of asking for the bill</t>
  </si>
  <si>
    <t>EXT. THE OLDE ENGLISH HAMLET, COMMUNITY POOL DECK - AFTERNOON</t>
  </si>
  <si>
    <t>The far end of the deck, jutting out over the blazing autumn forest. Their spot. Nobody else around. Attunist drags one lounge chair close to another. She looks out into the trees, half expecting a gadget hidden in the underbrush. Then she shrugs and stretches out on the chair. H</t>
  </si>
  <si>
    <t>EXT. POOL DECK - CONTINUOUS</t>
  </si>
  <si>
    <t>He focuses on her upper thighs. He lets go. She thrusts her arm out at him, eager as a kid. He glances at her shoulder. Her arm drops like a dead fish onto the armrest. He looks into her eyes over his sunglasses. She takes that in. He can see her mind working behind her eyes -- p</t>
  </si>
  <si>
    <t>The light going amber. They've been talking for hours. She fires question after question, casual as small talk. She files it away. He watches her file it away. The sky ignites: deep blue, red, orange. Mid-sunset. Carla shivers. He starts to take off his jacket. She stands, stretc</t>
  </si>
  <si>
    <t>INT. SOUTHAMPTON SUITE - NIGHT</t>
  </si>
  <si>
    <t>Small, surprisingly clean and organized. Three outfits lie on the bed -- the pantsuit and two rejects. Carla scoops them up the second they walk in, folds them in half and stuffs them in her suitcase with a sheepish grin. He has no idea what the fuss is about. He gets the feeling</t>
  </si>
  <si>
    <t>INT. SOUTHAMPTON SUITE - LATER</t>
  </si>
  <si>
    <t>Midnight. One. Two. Files everywhere. Case reports built for prosecutors, not for hunting. They read side by side, pointing, scribbling on hotel stationery. He looks at her. Writes down the address. He stops. She looks up. She smiles. Writes something on her pad. He tries to see</t>
  </si>
  <si>
    <t>INT. SOUTHAMPTON SUITE - 3:00 A.M.</t>
  </si>
  <si>
    <t>Carla has moved to the bed, the only other place to sit, and stacked her pillows against the headboard. He's in the easy chair, mid-sentence, making some point. He looks over. She's asleep. He smiles. Gets up quietly. Takes a spare blanket from the closet and lays it over her, so</t>
  </si>
  <si>
    <t>INT. SOUTHAMPTON SUITE - MORNING</t>
  </si>
  <si>
    <t>It feels like he barely closed his eyes when the alarm clock BLARES. Carla's hand flashes out like lightning and slaps it off before he can even focus. She rolls over -- sees him in the chair -- GASPS -- gives him her mean look -- then lifts her blanket to check how dressed she i</t>
  </si>
  <si>
    <t>INT. CARLA'S CAR, TACONIC PARKWAY - MORNING</t>
  </si>
  <si>
    <t>Carla drives south, hair still wet, yesterday's clothes. Fall color streams past on both sides. She glances at the passenger seat. The thumb drive sits there. She picks up the thumb drive. She laughs once. Shakes her head.</t>
  </si>
  <si>
    <t>INT. JAVITS FEDERAL BUILDING, CONFERENCE ROOM - DAY</t>
  </si>
  <si>
    <t>SENIOR AGENT, CARLA, KEN</t>
  </si>
  <si>
    <t>Carla slips in late. The SENIOR AGENT is already mid-rant at the head of the table. KEN and a dozen AGENTS sit in silence. He sees Carla taking a seat. The whole table looks at her. Ken leans over to her. She gives him her mean look. He goes back to his notepad.</t>
  </si>
  <si>
    <t>INT. ATTUNIST'S CONDO, BALCONY - NIGHT</t>
  </si>
  <si>
    <t>Attunist peers over the railing with BINOCULARS at the streets below. Corners. Doorways. The same young faces, night after night. He lowers the binoculars and checks the address in his notebook against Carla's printout.</t>
  </si>
  <si>
    <t>INT. ATTUNIST'S CAR - VARIOUS - DAY AND NIGHT</t>
  </si>
  <si>
    <t>He drives the city at different hours. Morning. Lunch. Two a.m. Notes places where the shadiest characters gather. Some corners: the same teens and pre-teens every time. Other places: a stream of different people who don't stay long. Old ragged jeans. Business suits. He circles t</t>
  </si>
  <si>
    <t>EXT. MANHATTAN STREET - DAY</t>
  </si>
  <si>
    <t>A warm afternoon. Attunist sits in his parked car, a city map open across the steering wheel, peering over it in case anyone has spotters. Across the street, a building where dozens of people go in and come right back out two or three minutes later. A clutch of MEN loiter at the</t>
  </si>
  <si>
    <t>INT. ATTUNIST'S CONDO, KITCHEN - NIGHT</t>
  </si>
  <si>
    <t>Carla's file on the tower spread across the table. Arrest reports. A grainy surveillance photo of the entrance. A building inspector's notice: "CONDEMNED. ASBESTOS. NO ENTRY." He texts. "Going to look at the office tower tonight." BACK TO SCENE The reply comes fast. "Look. Don't</t>
  </si>
  <si>
    <t>INT. ATTUNIST'S CONDO, CLOSET - NIGHT</t>
  </si>
  <si>
    <t>He pulls out an old TRENCH COAT. Turns it inside out and puts it on. Pulls a toboggan down over his ears. Looks in the mirror. He looks homeless. Or a little psychotic.</t>
  </si>
  <si>
    <t>EXT. CONDEMNED OFFICE TOWER, MANHATTAN - NIGHT</t>
  </si>
  <si>
    <t>A dark tower, every window broken. A dirty, rough neighborhood three or four blocks from where he parked. A hole cut in the chain-link fence. It's nowhere near cold enough for the coat or the hat. He crawls through the hole anyway.</t>
  </si>
  <si>
    <t>INT. CONDEMNED OFFICE TOWER, GROUND FLOOR - CONTINUOUS</t>
  </si>
  <si>
    <t>ATTUNIST, WOMAN, WIRY MAN</t>
  </si>
  <si>
    <t>No electricity. Darkness broken by small fires and candles. The stench of urine and unwashed bodies hits him. He gags and buries his face in his upturned collar. Filthy, mean, drugged-up MEN stare him down. Another new face. Dozens of hushed conversations echo into a low, eerie b</t>
  </si>
  <si>
    <t>INT. CONDEMNED OFFICE TOWER, STAIRWELL - CONTINUOUS</t>
  </si>
  <si>
    <t>Pitch dark. Worse air. No windows. Little bits of light trickle in from the open doorways at each landing. He steps around people sleeping on the landings. Around others who cringe from the new face intruding on their space. Second floor: what looks like an open door is no door a</t>
  </si>
  <si>
    <t>INT. CONDEMNED OFFICE TOWER, MIDDLE FLOOR - CONTINUOUS</t>
  </si>
  <si>
    <t>Here a few doors are still attached. Metal ones. Each with a tiny wire-reinforced window. He peers through one. Spray-painted over from the inside. He puts his ear to the door. Murmuring. Someone in there is doing something. He decides he doesn't want to know who's doing what. He</t>
  </si>
  <si>
    <t>INT. CONDEMNED OFFICE TOWER, UPPER FLOOR - CONTINUOUS</t>
  </si>
  <si>
    <t>ATTUNIST, THREE-TOOTHED MAN</t>
  </si>
  <si>
    <t>The top floors. Black. Not a single candle. No light from the street this high. Mostly empty, as far as he can tell. Nobody up here looks like they're selling anything. Nobody he'd care to ask. He turns to go back down and can't see the doorway. He pulls out his phone and switche</t>
  </si>
  <si>
    <t>Dark. Attunist doesn't move. Crouched. Ready. A minute. Two. The yelling and complaining in the stairwell dies down to grumbling. He presses the power button. The glow returns. A RAT scurries across the floor in front of him. That was the sound. Nothing else moves. No one in the</t>
  </si>
  <si>
    <t>He waits on a dark landing. When someone malicious comes up -- a man with a pipe, a man with a knife -- he drops them. The merely curious, he lets turn back. He looks down the stairwell, toward the faint glow of the fires on the ground floor. All those people. Fifteen minutes. Th</t>
  </si>
  <si>
    <t>He walks out looking irritated, glancing around like he's searching for the source of the ruckus. Just another annoyed squatter. He passes the little girl. She's looking at him. He can't look back at her. He keeps walking.</t>
  </si>
  <si>
    <t>EXT. STREET OUTSIDE THE TOWER - NIGHT</t>
  </si>
  <si>
    <t>He pulls off the trench coat to turn it right side out. It reeks of smoke and urine. He can't stand the thought of it touching the rest of his clothes. An OLD HOMELESS WOMAN pushes a shopping cart past. He holds out the coat and the toboggan. She takes them cautiously. No thanks.</t>
  </si>
  <si>
    <t>INT. ATTUNIST'S CONDO, SHOWER - NIGHT</t>
  </si>
  <si>
    <t>Scalding water. He scrubs his hair. His arms. Again. Again. Trying to get the filth of the place off his body. It's not coming off.</t>
  </si>
  <si>
    <t>INT. ATTUNIST'S CONDO - MONDAY - MORNING</t>
  </si>
  <si>
    <t>PHONE RECORDING, CPS SUPERVISOR, ATTUNIST</t>
  </si>
  <si>
    <t>Attunist on the phone. A clock on the wall reads 9:02. He hangs up. Dials again. A different recording. Hangs up. Dials again. The clock reads 9:20. Third call. On hold. The clock reads 9:41. Fourth call. A CPS SUPERVISOR finally answers. He gives it. Silence on the line. Typing.</t>
  </si>
  <si>
    <t>INT. JAVITS FEDERAL BUILDING, CARLA'S OFFICE - DAY</t>
  </si>
  <si>
    <t>Carla reads a report on her monitor: "DECEASED (11). CONDEMNED OFFICE BUILDING. NO CAUSE OF DEATH DETERMINED." She closes her eyes. Her secret phone buzzes in the drawer. She checks the hallway, then reads it. "Kids in that building. 3 that I saw. Called CPS. They won't go in. As</t>
  </si>
  <si>
    <t>EXT. CONDEMNED OFFICE TOWER - DAY</t>
  </si>
  <si>
    <t>CPS SUPERVISOR, CARLA</t>
  </si>
  <si>
    <t>Daylight makes it worse. Broken glass. Trash blown against the chain-link. Two NYPD cruisers at the curb. A CORONER'S VAN. Carla, in an FBI windbreaker and a paper dust mask, stands at the hole in the fence with the CPS SUPERVISOR from the phone (50s, rumpled, holding a clipboard</t>
  </si>
  <si>
    <t>Flashlights. Cops picking their way between cardboard rooms. The squatters glare. Carla crouches in front of the LITTLE GIRL. Her mother is asleep, or something like it. The girl just stares at her. The girl stares at her. Then, very slightly, nods. Carla holds out her hand. Afte</t>
  </si>
  <si>
    <t>INT. CONDEMNED OFFICE TOWER, UPPER FLOOR - LATER</t>
  </si>
  <si>
    <t>DETECTIVE</t>
  </si>
  <si>
    <t>A CORONER'S TECH zips a body bag. A DETECTIVE shines a light over the bodies -- the three-toothed man, the others. A pipe. A knife. A shattered cinder block. Carla looks down the dark stairwell toward the ground floor. Toward the little girl, now sitting in the back of a CPS car</t>
  </si>
  <si>
    <t>EXT. THEATER DISTRICT - NIGHT</t>
  </si>
  <si>
    <t>Attunist drives out of the dark, dirty streets into the bright lights of the Theater District. Marquees. Crowds. Couples in good coats.</t>
  </si>
  <si>
    <t>EXT. JAZZMEN CLUB, THEATER DISTRICT - NIGHT</t>
  </si>
  <si>
    <t>Big, blue, evenly glowing letters: "JAZZMEN." Musical notes, cocktail glasses. A doorman greeting guests. College kids running the valet. A line of taxis. Potted jasmine shrubs on pedestals flank the door, strung with tiny white lights. Attunist, in a sport coat, smiles at the ja</t>
  </si>
  <si>
    <t>INT. JAZZMEN CLUB - CONTINUOUS</t>
  </si>
  <si>
    <t>Dim. Smoky. A jazz band -- sax and trumpet blowing around a PIANO MAN in traditional dark shades, a tall stringy BASSIST plucking an upright bass in the back. They're very good. Attunist's head starts a sideways nod in spite of himself. His foot taps. He orders a bottled water fr</t>
  </si>
  <si>
    <t>INT. JAZZMEN CLUB - LATER</t>
  </si>
  <si>
    <t>The piano man leans into his mic and calls last call. The Man in the Silk Shirt rises. Handshakes -- hand-holding, really -- all the way to the door. He's popular. Attunist slips out ahead of him.</t>
  </si>
  <si>
    <t>EXT. JAZZMEN CLUB - CONTINUOUS</t>
  </si>
  <si>
    <t>ATTUNIST, TAXI DRIVER</t>
  </si>
  <si>
    <t>Attunist takes a deep breath of New York air. Even polluted, it's never smelled so fresh. He climbs into a taxi at the curb. A bodyguard hands a valet a ticket. The valet brings around a STRETCH LIMOUSINE. The Man in the Silk Shirt gets in. Attunist memorizes the plate. The TAXI</t>
  </si>
  <si>
    <t>He types the plate into one public records site after another. "NO RESULTS." "NO RESULTS." "NO RESULTS." He texts Carla. "Can you run a plate for me? Stretch limo. Jazzmen guy." BACK TO SCENE A minute. The phone buzzes. "Not w/o a reason I can write down. Find another way." BACK</t>
  </si>
  <si>
    <t>EXT. JAZZMEN CLUB - FRIDAY - NIGHT</t>
  </si>
  <si>
    <t>A week later. Attunist in his own car a block away, reading a good book, glancing up at the club every page. The stretch limo pulls up out front. He sets the book on the seat and starts the engine.</t>
  </si>
  <si>
    <t>EXT. I-95 NORTH - NIGHT</t>
  </si>
  <si>
    <t>He follows the limo out of the city, three cars back.</t>
  </si>
  <si>
    <t>EXT. NEW ROCHELLE, TREE-LINED STREET - NIGHT</t>
  </si>
  <si>
    <t>A light rain. Sugar maples arch over both sides of the street, forming a living tunnel. Lush magnolias. Weeping willows dancing with the wind. Giant Norway spruce drooping with bluish foliage. Sidewalks weave through the tree trunks like suburban stitches. Old homes on big lots,</t>
  </si>
  <si>
    <t>EXT. NEW ROCHELLE, NATURE TRAIL - SATURDAY - MORNING</t>
  </si>
  <si>
    <t>8:30. Cool, forty-five or fifty degrees, patched with light and thick fog. Under the trees it's warmer, the fog evenly spread. Every element of the forest has an eerie glow. The maintenance crew keeps the trail trimmed into a tunnel through thick woods. Unseen birds call in the b</t>
  </si>
  <si>
    <t>EXT. NEW ROCHELLE STREET - MORNING</t>
  </si>
  <si>
    <t>A dog barks far away. It only makes the neighborhood quieter. Attunist walks the winding sidewalk like he lives here.</t>
  </si>
  <si>
    <t>EXT. DRUG DEALER'S HOUSE, NEW ROCHELLE - MORNING</t>
  </si>
  <si>
    <t>A beautiful old house. Robins hop on the lawn. Attunist rings the bell. Pulls an ENVELOPE from his back pocket and slaps it rhythmically against his palm. Footsteps on hardwood inside. They stop. Nobody opens the door. He knocks hard on the doorframe, as if the bell must be broke</t>
  </si>
  <si>
    <t>INT. DRUG DEALER'S HOUSE, FOYER - CONTINUOUS</t>
  </si>
  <si>
    <t>From the street, it looks like the man let him in. Attunist stands perfectly still. Listening. Expensive furniture. Oil paintings. Pottery. All under a layer of filth. Crusty paper plates and overflowing ashtrays on the coffee table. Fast food sacks and wads of blackened foil on</t>
  </si>
  <si>
    <t>INT. DRUG DEALER'S HOUSE, STAIRS - CONTINUOUS</t>
  </si>
  <si>
    <t>He climbs slowly. A window on the landing throws his shadow ahead of him. Six steps from the top, four feet of hallway to the first door -- he can't get any lower or any closer without his shadow falling across it. He holds his breath. Waits. A cloud passes over the sun. The hall</t>
  </si>
  <si>
    <t>INT. SPARE ROOM - CONTINUOUS</t>
  </si>
  <si>
    <t>HUNDREDS of bags of drugs. At least a dozen guns. Pistols, fully automatic weapons, assault rifles. Ammunition stacked against the walls. Hundreds of rounds. Maybe thousands. Attunist stares at it.</t>
  </si>
  <si>
    <t>INT. MASTER BEDROOM - LATER</t>
  </si>
  <si>
    <t>ATTUNIST, MAN IN SILK SHIRT</t>
  </si>
  <si>
    <t>The BODYGUARD lies still. He never woke up. The Man in the Silk Shirt is on the floor, thrashing, his face twisted in agony. He fell off the bed a while ago. Attunist crouches beside him, calm. Whatever he's doing stays out of frame. HOLD ON the Man's face. He leans in close. His</t>
  </si>
  <si>
    <t>INT. CLOSET, MASTER BEDROOM - LATER</t>
  </si>
  <si>
    <t>MAN IN SILK SHIRT</t>
  </si>
  <si>
    <t>The Man spins the dial of a large SAFE with shaking hands. Stops. Attunist glances at him. He spins it again. The heavy door swings open. Stacks of cash. Floor to shelf. It becomes very obvious why he didn't want to open it.</t>
  </si>
  <si>
    <t>INT. MASTER BATHROOM - LATER</t>
  </si>
  <si>
    <t>The Man empties bag after bag into the toilet -- a little marijuana, thousands of dollars' worth of crack, heroin and pills. Flushes. Again. Again. It's the last thing he ever does.</t>
  </si>
  <si>
    <t>INT. HOME OFFICE - LATER</t>
  </si>
  <si>
    <t>Attunist taps on the dealer's keyboard with the eraser end of a pencil, using the password the man so graciously supplied. A fax program. In the number field, he types: 9-1-1. "SEND AT 11:30 P.M. ON FAILURE, REDIAL EVERY 5 MINUTES." He clicks SCHEDULE.</t>
  </si>
  <si>
    <t>A roll of masking tape. Plastic bags. Attunist tapes bundles of cash all over his torso and thighs. Bag after bag after bag. He squeezes his sweats back on over all of it and turns to the closet mirror. He looks like he's gained seventy pounds. He picks up a plastic grocery bag h</t>
  </si>
  <si>
    <t>INT. ATTUNIST'S CAR - I-95 SOUTH - DAY</t>
  </si>
  <si>
    <t>Attunist drives exactly the speed limit. Both hands on the wheel. Turn signal for every lane change. Sweating through eight hundred thousand dollars. He rounds a bend -- A STATE TROOPER on the shoulder, radar gun pointed at the fast lane. Attunist doesn't breathe. Doesn't blink.</t>
  </si>
  <si>
    <t>He bolts the door. Closes the drapes. Rips the bags of money off his body -- tape and chest hair -- wincing. Stacks of cash on the coffee table. On the couch. On the floor.</t>
  </si>
  <si>
    <t>INT. ATTUNIST'S CONDO - LATER</t>
  </si>
  <si>
    <t>Two and a half hours later. The last bundle counted. He sits back, staring at a notepad full of tallies. He looks around the room at it. All that money that will never buy another bag of poison.</t>
  </si>
  <si>
    <t>INT. ATTUNIST'S CONDO, KITCHEN - SUNDAY - MORNING</t>
  </si>
  <si>
    <t>ASSISTANT PROSECUTOR, ATTUNIST</t>
  </si>
  <si>
    <t>A yin and yang breakfast: bacon and whole-wheat pancakes. A mug of tea. A political talk show plays on the TV in the living room, the HOST interrupting one shouting match after another. One guest doesn't shout. An ASSISTANT NEW YORK PROSECUTOR (40s, clean-cut, calm) waits out the</t>
  </si>
  <si>
    <t>EXT. DRUG DEALER'S HOUSE, NEW ROCHELLE - DAY</t>
  </si>
  <si>
    <t>BUSYBODY, UNIFORMED OFFICER, CARLA</t>
  </si>
  <si>
    <t>Crime scene tape around the beautiful old house. Neighbors on the sidewalk. A UNIFORMED OFFICER (40s, patient) tries to interview the neighborhood BUSYBODY (70s) -- binoculars still around her neck. He looks around at the gorgeous, perfectly kept street. Shakes his head, very qui</t>
  </si>
  <si>
    <t>INT. DRUG DEALER'S HOUSE - DAY</t>
  </si>
  <si>
    <t>TECHS everywhere. Evidence bags. Cigarette butts and roaches tweezed into envelopes. Carla walks right past all of it.</t>
  </si>
  <si>
    <t>INT. MASTER CLOSET - CONTINUOUS</t>
  </si>
  <si>
    <t>Carla in latex gloves in front of the open safe. Empty.</t>
  </si>
  <si>
    <t>INT. MASTER BATHROOM - CONTINUOUS</t>
  </si>
  <si>
    <t>UNIFORMED OFFICER, CARLA</t>
  </si>
  <si>
    <t>Dozens of empty drug bags scattered around the toilet. Trace powder on the rim. The UNIFORMED OFFICER from out front leans in the doorway.</t>
  </si>
  <si>
    <t>INT. HOME OFFICE - CONTINUOUS</t>
  </si>
  <si>
    <t>Carla leans over the computer. The fax log: "9-1-1. FAILED. REDIALING. FAILED. REDIALING." Page after page. She looks at the keyboard. Not a smudge on it.</t>
  </si>
  <si>
    <t>INT. CARLA'S CAR, OUTSIDE THE HOUSE - LATER</t>
  </si>
  <si>
    <t>Carla alone behind the wheel. She takes out her secret phone. Types so hard the phone shakes. "New Rochelle. The deal was NOTHING against the people at the top without me." BACK TO SCENE INTERCUT - ATTUNIST'S CONDO / CARLA'S CAR Attunist on his couch, surrounded by neat stacks of</t>
  </si>
  <si>
    <t>Carla stands in front of the desk. The Senior Agent reads her report. Ken leans on the filing cabinet. Every word true. She doesn't blink. He rubs his eyes. He studies her. Then waves her out. In the hallway, Ken falls into step beside her. Carla keeps walking.</t>
  </si>
  <si>
    <t>INT. NEW YORK PUBLIC LIBRARY, READING ROOM - DAY</t>
  </si>
  <si>
    <t>SUPER: "Winter." Long tables. Green lamps. Attunist reads a book. Carla sits down two chairs away with her own book. She sets a USB drive on the table between them. He slides an identical one over. They switch. Neither one looks up.</t>
  </si>
  <si>
    <t>EXT. CENTRAL PARK, BENCH - DAY</t>
  </si>
  <si>
    <t>Snow. Attunist on a bench, feeding pigeons from a paper bag. Carla sits on the far end, gloved hands around a coffee. He throws a handful of crumbs. The pigeons swarm. A long pause. She sets her drive on the bench between them. He sets his beside it. She picks up his. He picks up</t>
  </si>
  <si>
    <t>INT. JAVITS FEDERAL BUILDING, BULLPEN - DAY</t>
  </si>
  <si>
    <t>CARLA, AGENT MORGAN, ATTUNIST</t>
  </si>
  <si>
    <t>Carla hands assignments to Agent Morgan and another junior agent. Photos. Known associates. Places these people are likely to be alone.</t>
  </si>
  <si>
    <t>INT. NYPD PRECINCT, FRONT DESK - NIGHT</t>
  </si>
  <si>
    <t>TATTOOED MAN, DESK SERGEANT, ATTUNIST</t>
  </si>
  <si>
    <t>A heavily tattooed MAN walks in out of the rain and puts both hands flat on the desk in front of a startled DESK SERGEANT. He glances up at the ceiling. Terrified. The man points straight up. At the ceiling. Doesn't take his eyes off it. The sergeant looks up at the water-stained</t>
  </si>
  <si>
    <t>INT. BRONX CONDO BUILDING, HALLWAY - THURSDAY - NIGHT</t>
  </si>
  <si>
    <t>SUPER: "The Bronx. Thursday. After the massage." A MASSAGE THERAPIST steps into the elevator with her folding table. The doors close. Attunist, in a hat and dark glasses, knocks on the condo door.</t>
  </si>
  <si>
    <t>INT. DISTRIBUTOR'S CONDO - CONTINUOUS</t>
  </si>
  <si>
    <t>The DISTRIBUTOR (40s) opens it in a robe, expecting the therapist forgot something -- sees a stranger and tries to slam it. Attunist's foot stops the door. He focuses on the man's torso. The Distributor collapses heavily onto the hardwood. Attunist pushes in. The man opens his mo</t>
  </si>
  <si>
    <t>INT. DISTRIBUTOR'S CONDO - LATER</t>
  </si>
  <si>
    <t>ATTUNIST, KNIFE MAN</t>
  </si>
  <si>
    <t>Both men sit back to back on the floor, gagged with their own belts and wads of junk mail, tied together. Attunist collapses onto their couch, out of breath. Muffled cursing. Attunist spreads open the slice in his jacket. Right through the zipper. He looks at the cut a little lon</t>
  </si>
  <si>
    <t>KNIFE MAN, ATTUNIST</t>
  </si>
  <si>
    <t>Both men ungagged, talking over each other. Names. Addresses. Shipments. Stash houses. The recorder's red light glows. Attunist considers it.</t>
  </si>
  <si>
    <t>The two men, retied with a lamp cord, sit in silence. Heroin divided evenly into both their pockets. More hidden in the freezer and the toilet tank. In front of them, a handwritten NOTE is pinned to the hardwood floor by the very sharp knife: "DRUGS IN THE FREEZER, THE TOILET TAN</t>
  </si>
  <si>
    <t>EXT. BRONX STREET - NIGHT</t>
  </si>
  <si>
    <t>Attunist on the sidewalk below with their two cell phones. Dials 911 on one. Whispers the address. Dials 911 on the other. Whispers it again. He takes out his own burner and texts.</t>
  </si>
  <si>
    <t>INT. JAVITS FEDERAL BUILDING, CARLA'S OFFICE - NIGHT</t>
  </si>
  <si>
    <t>Late. The floor empty. Carla's secret phone buzzes. "Bronx address. Two of them tied up with heroin, a note, and a confession. Get someone there before they wiggle loose. Recording on your next drive. (-`," BACK TO SCENE She reads it twice. Picks up her desk phone. She hangs up.</t>
  </si>
  <si>
    <t>EXT. MIDTOWN MANHATTAN, SIDEWALK ACROSS FROM A HOTEL - MORNING</t>
  </si>
  <si>
    <t>ATTUNIST, PEDESTRIANS, NATIVE NEW YORKER, OLD MAN</t>
  </si>
  <si>
    <t>SUPER: "Early spring." Bright sun. Attunist leans against a lamppost across the street from a mid-range HOTEL, a coffee in his hand, a folded printout in his pocket. Carla's list. Three photos of three hard-looking men. He watches the hotel canopy. Then something else catches his</t>
  </si>
  <si>
    <t>EXT. AWNING, ACROSS FROM THE HOTEL - CONTINUOUS</t>
  </si>
  <si>
    <t>Wind gusts blow the rain up under the awning into everyone's faces. People push umbrellas into it. Hold newspapers over their heads. Except one man. A plain black suit, bright white shirt, thin black tie. He walks right down the sidewalk in the downpour, not caring how wet he get</t>
  </si>
  <si>
    <t>EXT. MIDTOWN STREET - MOMENTS LATER</t>
  </si>
  <si>
    <t>The shower stops as fast as it started. Out between two buildings: a brilliant spring RAINBOW. Then Attunist notices a second one above it. A DOUBLE rainbow. He steps out into the street between two parked cars to get a better look -- and there it is. Faint, but there. A THIRD. H</t>
  </si>
  <si>
    <t>EXT. STREET CORNER - CONTINUOUS</t>
  </si>
  <si>
    <t>A clean-shaven MAN IN CAMO -- brand-new fatigues, still with fold creases from the store shelf, pants tied tight at the ankles, hair far too long for the military -- marches briskly up to a corner trash can with two big sagging DUFFEL BAGS. He has an odd, faraway look on his face</t>
  </si>
  <si>
    <t>EXT. STREET CORNER - LATER</t>
  </si>
  <si>
    <t>Sun. Warming fast. The rainbows melted away. The Camo Man sits on a low windowsill. He raises the coffee cup -- the one full of everyone else's dregs -- and drinks. Attunist GAGS. The Camo Man downs it all. Looks into the cup with disgust. Spits something back into it. Then he st</t>
  </si>
  <si>
    <t>EXT. HOTEL CANOPY - CONTINUOUS</t>
  </si>
  <si>
    <t>A HUMMER cuts off two cabs and swerves under the hotel canopy. FOUR MEN inside. Three get out -- the three faces on Carla's printout. The fourth drives off. Attunist checks the printout once. Folds it. Crosses the street.</t>
  </si>
  <si>
    <t>INT. HOTEL LOBBY - CONTINUOUS</t>
  </si>
  <si>
    <t>The three wait at the elevator bank. The doors open just as Attunist walks up. He slips in behind them before they can close.</t>
  </si>
  <si>
    <t>INT. HOTEL ELEVATOR - CONTINUOUS</t>
  </si>
  <si>
    <t>Tight. Attunist in his hat and dark sunglasses presses the top floor. One of the THUGS presses 6. High in the corner: a small black dome. A CAMERA. Nobody looks at it. Nobody looks at anybody. DING. Six. The thugs step out and turn right. The doors close. Attunist punches 7.</t>
  </si>
  <si>
    <t>INT. HOTEL, SEVENTH FLOOR - CONTINUOUS</t>
  </si>
  <si>
    <t>He rushes down the hall to the stairwell door. Bangs through it.</t>
  </si>
  <si>
    <t>INT. HOTEL STAIRWELL - CONTINUOUS</t>
  </si>
  <si>
    <t>Down one flight, two steps at a time. He grabs the door to six and yanks it open, planning to see which room they enter --</t>
  </si>
  <si>
    <t>INT. HOTEL, SIXTH FLOOR HALLWAY - CONTINUOUS</t>
  </si>
  <si>
    <t>-- and steps right into all three of them, face to face. Not good. The THUG IN THE BACK recognizes him from the elevator. Attunist FREEZES -- and that confirms it. The Thug draws like an Old West gunslinger and points it between his partners' shoulders. The other two draw theirs.</t>
  </si>
  <si>
    <t>THUG ONE, ATTUNIST</t>
  </si>
  <si>
    <t>Concrete. Metal railings. A long drop down the open well in the middle. Usually the guy making the smart-ass remark is the only one who enjoys it. Nobody laughs. THUG ONE leans over the railing and looks down six stories. No hesitation. THUG THREE raises his pistol by the barrel</t>
  </si>
  <si>
    <t>INT. HOTEL STAIRWELL - MOMENTS LATER</t>
  </si>
  <si>
    <t>He goes through their pockets fast. Three guns from the floor. Two more pistols. Spare clips. Three phones. Folded papers. A hotel ACCESS CARD. He flips the card over. No room number. Below, a stairwell door OPENS a couple of floors down. Footsteps on the stairs. Coming up? Going</t>
  </si>
  <si>
    <t>ATTUNIST, MAN</t>
  </si>
  <si>
    <t>He looks down the long hall at a dozen doors and the useless card in his hand. Then the ELEVATOR DINGS at the far end. A MAN steps out -- maybe the Hummer driver, maybe not -- and walks his way. Attunist turns casually to the VENDING MACHINE at the end of the hall. Digs in his wa</t>
  </si>
  <si>
    <t>MAN, ATTUNIST</t>
  </si>
  <si>
    <t>The two of them, side by side. The man dials again. The phone in Attunist's pocket stays silent. They both watch the numbers count down. High in the corner, the little black dome of the CAMERA watches them both.</t>
  </si>
  <si>
    <t>EXT. MIDTOWN STREET - DAY</t>
  </si>
  <si>
    <t>Attunist crosses the street, makes the block, and hails a cab.</t>
  </si>
  <si>
    <t>INT. TAXI - MOVING - DAY</t>
  </si>
  <si>
    <t>He tries the stolen phones one by one. "ENTER PASSCODE." "ENTER PASSCODE." "ENTER PASSCODE." He pulls the batteries out of all three and pockets them. Fifteen blocks. He gets out and heads for the subway.</t>
  </si>
  <si>
    <t>INT. ATTUNIST'S OFFICE SUITE - DAY</t>
  </si>
  <si>
    <t>A bright, busy little office. Five desks. Real windows. Phones ringing. EMPLOYEES on calls. The company that started as a front for drug money is very much a real company now. JEANNA DOYEN's office has the biggest window. She looks up from three monitors as he walks in. Through h</t>
  </si>
  <si>
    <t>EXT. RANDOM INTERSECTION, MANHATTAN - 4:45 P.M.</t>
  </si>
  <si>
    <t>Attunist comes up out of the subway at a corner he's never used before. He looks up and around. Traffic poles. Store fronts. ATM cameras. No cameras pointed his way. He snaps the battery into "their" phone and texts. "I have info and hardware. Can we meet?" BACK TO SCENE He waits</t>
  </si>
  <si>
    <t>INT. HOTEL, SECURITY OFFICE - EARLIER THAT DAY</t>
  </si>
  <si>
    <t>SECURITY CHIEF, KEN, DETECTIVE, CARLA</t>
  </si>
  <si>
    <t>A cramped back room. A wall of monitors. A HOTEL SECURITY CHIEF (60s, retired cop) rewinds footage for Carla, KEN and two NYPD DETECTIVES. On screen: the elevator. Three men. And a fourth, in a hat and dark glasses. Ken leans in. He advances the footage. Later: the hat again, rid</t>
  </si>
  <si>
    <t>INT. HOTEL STAIRWELL - DAY</t>
  </si>
  <si>
    <t>Three bodies on the landing. Crime scene techs work around them. Carla looks down the open stairwell. Six stories. A DETECTIVE holds up an evidence card. She looks at the bodies. Three men who were about to throw someone over that railing. She looks at the evidence bag of tapes i</t>
  </si>
  <si>
    <t>INT. CARLA'S CAR, HOTEL PARKING GARAGE - LATER</t>
  </si>
  <si>
    <t>Alone. Doors locked. The evidence bag of tapes on the passenger seat. She stares at it. She picks up the bag. Puts it down. She looks at the dashboard. Out the windshield. She takes out her secret phone. There's a text waiting. "I have info and hardware. Can we meet?" She closes</t>
  </si>
  <si>
    <t>INT. JAVITS FEDERAL BUILDING, EVIDENCE INTAKE - LATE AFTERNOON</t>
  </si>
  <si>
    <t>An EVIDENCE CLERK behind a cage window holds out his hand. Waiting. Carla's hand is on the bag of tapes in her tote. She walks away.</t>
  </si>
  <si>
    <t>INT. JAVITS FEDERAL BUILDING, A/V ROOM - CONTINUOUS</t>
  </si>
  <si>
    <t>Empty. A bulk tape degausser sits on a shelf -- a big gray magnet for wiping tapes. Carla looks over her shoulder. Closes the door. She takes the elevator tape out of the bag. Looks at it a long moment. She runs it slowly over the degausser. Once. Twice. A low HUM. She puts the b</t>
  </si>
  <si>
    <t>INT. JAVITS FEDERAL BUILDING, HALLWAY - CONTINUOUS</t>
  </si>
  <si>
    <t>She steps out of the A/V room right into the SENIOR AGENT, coffee in hand. The smallest pause. He walks off. Carla stands in the hallway with the tote bag on her shoulder. Every word she said was true. She walks to the evidence cage and checks the tapes in.</t>
  </si>
  <si>
    <t>INT. CARLA'S APARTMENT - EVENING</t>
  </si>
  <si>
    <t>Carla stands at her bathroom mirror, half in her work clothes, half not. She looks at herself a long time. She pulls the pins out of her hair. Shakes it loose. She pulls it back up into a ponytail. Opens her closet. Skips the pantsuits. Takes out a low-cut blouse she hasn't worn</t>
  </si>
  <si>
    <t>INT. ATTUNIST'S CONDO - EVENING</t>
  </si>
  <si>
    <t>Attunist stands in front of his closet. He's put on a sport coat. Takes it off. Pulls on loose-fitting jeans. Running shoes. A light jacket. He looks at himself in the mirror. He ties his running shoes double-knotted. At the kitchen table, in rubber gloves, he wraps the thugs' gu</t>
  </si>
  <si>
    <t>EXT. BRYANT PARK - NIGHT</t>
  </si>
  <si>
    <t>The first spring concert. Strings of lights. A stage at the far end. A YOUNG BAND wailing about the horrific injustices of being young, broke and ignorant. A crowd on the lawn, on folding chairs, on the walls. Attunist arrives a few minutes early. He sits behind a row of potted E</t>
  </si>
  <si>
    <t>EXT. 42ND STREET - NIGHT</t>
  </si>
  <si>
    <t>Later. The concert over. They walk west, the shopping bag of guns swinging from Carla's hand like a bag of groceries. He takes her free hand. She lets him. They walk. At the top of the subway stairs she stops. Turns. Looks at him.</t>
  </si>
  <si>
    <t>INT. CARLA'S APARTMENT, BEDROOM - DAWN</t>
  </si>
  <si>
    <t>Gray light through the blinds. Attunist wakes up somewhere unfamiliar. Her pillow beside him is empty and still warm. From the kitchen: a kettle beginning to whistle. Carla humming something. Off-key. He lies there and listens to it. On the nightstand: her Glock, her badge, and a</t>
  </si>
  <si>
    <t>INT. CARLA'S APARTMENT, KITCHEN - MORNING</t>
  </si>
  <si>
    <t>Small, tidy, sunny. A kettle on the stove. A bowl of fresh berries. Two mugs of hot tea. Attunist at the table in yesterday's jeans and an undershirt. Carla at the stove in his shirt. Only his shirt. They are both smiling. A lot. More than either of them has in a very long time.</t>
  </si>
  <si>
    <t>INT. CARLA'S APARTMENT, KITCHEN - CONTINUOUS</t>
  </si>
  <si>
    <t>She knows exactly what he means by Texas. She lets it go. She doesn't have an answer for that. He raises an eyebrow. Tilts his head. A concession. She studies him. Then: Without a word, they both get up and start cleaning the small mess from breakfast. Side by side at the sink. B</t>
  </si>
  <si>
    <t>EXT. METROPOLITAN MUSEUM OF ART, STEPS - DAY</t>
  </si>
  <si>
    <t>They climb the great steps together. She takes his arm at the top.</t>
  </si>
  <si>
    <t>INT. METROPOLITAN MUSEUM OF ART, GALLERY - DAY</t>
  </si>
  <si>
    <t>They stand in front of a huge painting. She's reading the placard. He's watching her read the placard.</t>
  </si>
  <si>
    <t>EXT. EMPIRE STATE BUILDING, OBSERVATION DECK - DAY</t>
  </si>
  <si>
    <t>Wind. The whole city at their feet. Carla points out the Javits building, tiny in the distance. He points out the river. Their shoulders touch and stay touching. She looks away from the water.</t>
  </si>
  <si>
    <t>INT. BROADWAY THEATER - NIGHT</t>
  </si>
  <si>
    <t>A musical. Carla heard it was decent. In the dark, she leans over and whispers. She laughs out loud. People turn and SHUSH them.</t>
  </si>
  <si>
    <t>EXT. CENTRAL PARK, NEAR THE LOEB BOATHOUSE - SUNDAY - DAY</t>
  </si>
  <si>
    <t>A bench by the lake. Rowboats drift by. They share a BLACK AND WHITE COOKIE, breaking it carefully down the middle. Nearby, FOUR GUYS WITH BRASS -- trumpet, trombone, sax, tuba -- play "Saturday in the Park" to a small crowd. The song ends. Applause. One of the players glances at</t>
  </si>
  <si>
    <t>INT. CARLA'S APARTMENT, DOORWAY - MONDAY - DAWN</t>
  </si>
  <si>
    <t>Gray light. He has his jacket on. She's in a robe, coffee in her hand, already half in work mode. Neither of them moves. He goes. She closes the door. Leans her back against it. And smiles.</t>
  </si>
  <si>
    <t>The money. All of it, out of its hiding places. Stacks on the table. He bundles cash into separate packets with rubber bands. Weighs a stack in his hand. Packs bundles into a money belt. Into the lining of a duffel. Into a hollowed-out paperback.</t>
  </si>
  <si>
    <t>On his laptop: the Katsu Maru's barebones website. "BAR HARBOR - HALIFAX - BAR HARBOR. CASH ONLY AT DOCK. $1,000 INCLUDES PASSAGE, GAMING PRIVILEGES AND $500 IN CHIPS." He calls the number. He hangs up. Writes on a pad: "2 x $2,000 bundles. In case."</t>
  </si>
  <si>
    <t>INT. VARIOUS RESTAURANTS - NIGHTS</t>
  </si>
  <si>
    <t>Two dinners. Candles at one. Noodles out of cartons on Carla's couch at the other. Maps spread across the coffee table between the cartons. Carla pointing at mountain passes. Him writing down distances.</t>
  </si>
  <si>
    <t>Carla sets a form on his desk. He reads it. Looks up over his glasses.</t>
  </si>
  <si>
    <t>INT. JAVITS FEDERAL BUILDING, BULLPEN - CONTINUOUS</t>
  </si>
  <si>
    <t>Carla walks back to her desk. Ken looks up from his. She sits. Stops smiling. Turns on her monitor. She lasts about two seconds. The smile comes right back. Ken shakes his head and goes back to his work.</t>
  </si>
  <si>
    <t>INT. LAGUARDIA AIRPORT, GATE - EVENING</t>
  </si>
  <si>
    <t>Attunist drops into a seat, winded from the security line. Steve Andrews' driver's license goes back in his wallet. He pulls out his laptop and opens the company's new online financials. The pages load instantly. He scrolls. Revenue. Accounts. Payroll. Then six old accounts at th</t>
  </si>
  <si>
    <t>INT. LAGUARDIA AIRPORT, GATE - CONTINUOUS</t>
  </si>
  <si>
    <t>Attunist pockets his phone. Smiles. Over the PA: boarding for Bar Harbor, Maine. He picks up his bag. Somewhere inside it, two two-thousand-dollar bundles. He walks down the jetway.</t>
  </si>
  <si>
    <t>EXT. BAR HARBOR, TOWN PIER - DAWN</t>
  </si>
  <si>
    <t>Frenchman Bay. The twilight going from vivid orange to brilliant pale yellow. Fresh ocean air. Attunist leans on the corner of the dock railing with a Styrofoam cup of bad motel coffee, watching the sun come up. Alone. Taking in every second. Out on the water, a POD OF DOLPHINS s</t>
  </si>
  <si>
    <t>INT. KATSU MARU, MAIN CABIN - MORNING</t>
  </si>
  <si>
    <t>GRIZZLED GAMBLER</t>
  </si>
  <si>
    <t>A HOSTESS -- hired, at least in part, for her willingness to show off spectacular cleavage -- checks Steve Andrews' license and takes his thousand dollars. She hands him a tray of chips. The cabin is lush. Art. Leather. A snack buffet that rivals any he's ever seen. Windows on th</t>
  </si>
  <si>
    <t>EXT. TOWN PIER - CONTINUOUS</t>
  </si>
  <si>
    <t>A yellow TAXI skids to a stop on the dock. CHIP GRANBERRY -- boyish, blond, in a beat-up black cowboy hat with the initials "D.B." worn into the brim -- scrambles out and sprints up the gangplank. Attunist stops on the gangway. Stares. Chip jogs past him without a glance.</t>
  </si>
  <si>
    <t>INT. KATSU MARU, MAIN CABIN - CONTINUOUS</t>
  </si>
  <si>
    <t>HOSTESS, CREWMAN</t>
  </si>
  <si>
    <t>Chip pays. The hostess calls up toward the bridge. They pull in the gangway and seal the door.</t>
  </si>
  <si>
    <t>EXT. KATSU MARU, STERN - MORNING</t>
  </si>
  <si>
    <t>The yacht heads out of Frenchman Bay. The dolphins play in the wake. Then the swells grow, and the dolphins fall back and disappear.</t>
  </si>
  <si>
    <t>INT. KATSU MARU, MAIN CABIN - LATER</t>
  </si>
  <si>
    <t>RETIRED SAILOR, ATTUNIST, CAPTAIN, ROBSTOWN DEALER</t>
  </si>
  <si>
    <t>Attunist eats bacon and whole-wheat pancakes off a china plate while the crew sets up the tables. In the buffet line beside him, a broad-shouldered MAN (60s) in a faded NAVY ball cap loads his plate with eggs. He nods at Attunist's pancakes. He raps his knuckles on the wooden buf</t>
  </si>
  <si>
    <t>INT. KATSU MARU, ROBSTOWN TABLE - LATER</t>
  </si>
  <si>
    <t>Attunist folds. Folds. Folds. Then wins three of seven small pots. Conservative. Folds anything less than great. Two PLAYERS across the table start winning everything and betting high. Reading tells. Probably his. He wins one big pot. Loses some of it. Stacks his chips. He walks</t>
  </si>
  <si>
    <t>INT. KATSU MARU, BLACKHAWK TABLE - CONTINUOUS</t>
  </si>
  <si>
    <t>BLACKHAWK DEALER, PLAYER ONE, PLAYER TWO, PLAYER THREE, OLD MAN AT TABLE, WOMAN WITH A BOOK, ATTUNIST</t>
  </si>
  <si>
    <t>Three Card Declared Fame. TWO DECKS -- one blue, one red. A seat opens. Attunist slides in. The dealer picks up the red deck. The players start calling out. The dealer plucks out two jacks and a five. Sets them aside. A nine, a two and a five. A ten, a two and a four. With a devi</t>
  </si>
  <si>
    <t>INT. KATSU MARU, BLACKHAWK TABLE - LATER</t>
  </si>
  <si>
    <t>He hasn't won a hand. Every deal -- like clockwork -- the queasy lurch. The déjà vu. He rubs the back of his neck. Across the table, CHIP pulls in another pot. And another. Every time he bets big, he wins. His stacks are towering. His blue eyes dart around the table, reading ever</t>
  </si>
  <si>
    <t>EXT. KATSU MARU, DECK - CONTINUOUS</t>
  </si>
  <si>
    <t>Fresh ocean air. Gray swells. He breathes deep. The queasiness fades. The déjà vu stops.</t>
  </si>
  <si>
    <t>INT. KATSU MARU, MAIN CABIN - EVENING</t>
  </si>
  <si>
    <t>Hours later. More than half the passengers have lost everything or quit. Attunist has a respectable tower of chips -- up over eighteen hundred dollars. The dealers consolidate the last players into two tables. Chip sits down at Attunist's table. Pulls the brim of his old hat. Smi</t>
  </si>
  <si>
    <t>INT. KATSU MARU, ROBSTOWN TABLE - CONTINUOUS</t>
  </si>
  <si>
    <t>ATTUNIST, ODD MAN</t>
  </si>
  <si>
    <t>A big hand. A PLAYER goes ALL IN. Another raises. Chip considers. The lurch hits Attunist again. Harder. DÉJÀ VU. He grips the edge of the table. Chip calls. Wins. Next hand. Several players raising. Chip's eyes go distant for just a moment -- Lurch. DÉJÀ VU. Chip wins again. Bet</t>
  </si>
  <si>
    <t>INT. KATSU MARU, MAIN CABIN - NIGHT</t>
  </si>
  <si>
    <t>CAPTAIN, WOMAN WITH A BOOK, ATTUNIST</t>
  </si>
  <si>
    <t>Docked in Halifax. Melville Cove. The CAPTAIN stands at the door to the gangplank. A few passengers hurry out. Most lounge. Attunist stands with a fistful of chips, nearly triple his entry fee, looking around like a man with no plans. The Woman with a Book peeks up from her couch</t>
  </si>
  <si>
    <t>The sun sets behind Halifax harbor. Gold on the water. Gulls. Attunist leans on the rail with his winnings in his pocket. He turns to go back inside. Through the cabin window -- Chip Granberry stands on the other side of the glass in his old cowboy hat, counting a thick stack of</t>
  </si>
  <si>
    <t>EXT. HALIFAX, MELVILLE COVE - DAWN</t>
  </si>
  <si>
    <t>SUPER: "Halifax. The morning after." Mist on the water. The Katsu Maru at the dock, gangway down. Attunist walks up from town with a paper cup of real tea -- finally -- and a bag of Nova Scotia scones. On deck, the WOMAN WITH A BOOK waves to a WOMAN hurrying down the pier with a</t>
  </si>
  <si>
    <t>EXT. ATLANTIC OCEAN, OFF NOVA SCOTIA - DAY</t>
  </si>
  <si>
    <t>The KATSU MARU cuts through gray-green swells, rounding the southern tip of Nova Scotia.</t>
  </si>
  <si>
    <t>GRIZZLED GAMBLER, WOMAN WITH A BOOK, CAPTAIN, PASSENGER</t>
  </si>
  <si>
    <t>Cards flying. Chips clicking. The WOMAN WITH A BOOK and her GIRLFRIEND share a couch. CHIP GRANBERRY, at the far table, stacks his chips into perfect towers. Attunist plays at the Robstown table. He folds. Glances at Chip. Chip doesn't look up. The yacht LEANS. A hard turn to por</t>
  </si>
  <si>
    <t>EXT. KATSU MARU, BOW - CONTINUOUS</t>
  </si>
  <si>
    <t>The crew lines the rail, facing forward. Steady. Life rings in hand. Attunist steps out onto the deck behind them, the wind in his face. As they close in, the plume becomes two shapes. TWO SHIPS. Both going down. A big FREIGHTER, bow under, stern lifted high out of the water, pro</t>
  </si>
  <si>
    <t>The engines strain below the deck. Attunist feels it through his shoes. They're pushing everything she has. And it still feels painfully slow. Beside him, a DEALER (20s) chews her fingernails down to nothing.</t>
  </si>
  <si>
    <t>RETIRED SAILOR, ATTUNIST</t>
  </si>
  <si>
    <t>Passengers pressed to the windows. The RETIRED SAILOR in his faded Navy cap pushes to the glass and pounds on it to get the FIRST MATE's attention on the deck below. The first mate puts his radio to his ear. Says something nobody can hear. Seconds later, the cabin door bangs open</t>
  </si>
  <si>
    <t>PASSENGER, SURVIVOR WOMAN</t>
  </si>
  <si>
    <t>Closer now. Close enough to read the lettering on the pleasure yacht's tilted bow. Sleek. Elegant. Soft green. "S. L. OLIVER." A dozen hands point at once -- ahead and to starboard. An ARM waving above the whitecaps. The yacht swings hard toward it. It looks like they'll run righ</t>
  </si>
  <si>
    <t>INT. KATSU MARU, BELOW DECK, INFIRMARY - CONTINUOUS</t>
  </si>
  <si>
    <t>SURVIVOR WOMAN</t>
  </si>
  <si>
    <t>A CREWMAN who doubles as a medic and the HOSTESS lead the woman to a bunk. She's crying uncontrollably.</t>
  </si>
  <si>
    <t>RETIRED SAILOR, CHIP, ATTUNIST</t>
  </si>
  <si>
    <t>From the southwest: a much larger ship, coming fast. White hull. A slash of red near the bow. The Katsu Maru stops again less than two hundred feet from the sinking S. L. Oliver. Life preservers sail over the side. Everyone scans the water around the wreck. Debris. Cushions. A li</t>
  </si>
  <si>
    <t>WOMAN WITH A BOOK</t>
  </si>
  <si>
    <t>Quiet. Nobody's touched a card. The Woman with a Book moves through the cabin with a laundry bag, collecting dry clothes from passengers about the survivors' size. He sniffs it. Withdraws it. Offers a different one.</t>
  </si>
  <si>
    <t>Attunist carries the bag of dry clothes down the narrow stairs. The MEDIC stitches the bleeding man's scalp. The man sits perfectly still for it, eyes on the porthole. The Survivor Woman shivers under three blankets. As Attunist sets the bag beside her, she grabs his wrist. Hard.</t>
  </si>
  <si>
    <t>EXT. ATLANTIC OCEAN - DAY</t>
  </si>
  <si>
    <t>Helicopters overhead. Ships crowding the horizon. The Coast Guard cutter pulls alongside the Katsu Maru. A loudhailer orders the Katsu Maru to idle her engines. The cutter holds three or four feet off their starboard rail. Perfectly. Expertly. The two SURVIVORS, wrapped in blanke</t>
  </si>
  <si>
    <t>Nobody gambled the rest of the trip. Every gambler with money left stuffs bills into the tip jar. Fifties. Hundreds. The Grizzled Gambler empties his whole wallet. Someone tries to tip the retired sailor. He looks at the money like it insulted him. Attunist finds him at the rail,</t>
  </si>
  <si>
    <t>INT. KATSU MARU, BAR - EVENING</t>
  </si>
  <si>
    <t>NEWS ANCHOR</t>
  </si>
  <si>
    <t>Bar Harbor lights on the horizon. Attunist alone at the bar with a bottled water. On the TV over the bar, a NEWS ANCHOR. A graphic: "COLLISION AT SEA OFF NOVA SCOTIA." Attunist turns from the window.</t>
  </si>
  <si>
    <t>EXT. BAR HARBOR, TOWN PIER - EVENING</t>
  </si>
  <si>
    <t>The Katsu Maru ties up. Passengers file off slowly. Hardly a word between them.</t>
  </si>
  <si>
    <t>INT. CARLA'S APARTMENT - NIGHT</t>
  </si>
  <si>
    <t>Carla opens the door. Attunist stands there with his bag over his shoulder. She pulls him inside.</t>
  </si>
  <si>
    <t>INT. CARLA'S APARTMENT, LIVING ROOM - LATER</t>
  </si>
  <si>
    <t>Tea. Takeout. They sit on the couch. He tells her. Her face changes as he goes. She takes his hand. They sit with it for a moment. Carla studies him. Professional now. She writes it down on a napkin. Folds it into her pocket.</t>
  </si>
  <si>
    <t>INT. LAW OFFICE, MIDTOWN - DAY</t>
  </si>
  <si>
    <t>CORPORATE ATTORNEY, JEANNA, ATTUNIST</t>
  </si>
  <si>
    <t>A glass conference room. A CORPORATE ATTORNEY (50s, bow tie) slides a thick stack of papers across the table. Little yellow "SIGN HERE" flags all down the edges. Jeanna sits across from Attunist in her best suit, clutching a pen like it might escape. Attunist signs. Slides the st</t>
  </si>
  <si>
    <t>EXT. BOOKSTORE, NEAR LITTLE ITALY - DAY</t>
  </si>
  <si>
    <t>An independent bookstore where Little Italy runs into the East Village. A sidewalk sign: "BOOK SIGNING &amp; DISCUSSION TODAY: THE SCRAPBOOK LECTURE."</t>
  </si>
  <si>
    <t>INT. BOOKSTORE - CONTINUOUS</t>
  </si>
  <si>
    <t>CARLA, ATTUNIST, CLERK</t>
  </si>
  <si>
    <t>Narrow aisles. The smell of old paper. Attunist and Carla step in -- and from the back of the store: SHOUTING. Several voices trying to talk over each other. Getting louder. They look at each other. How rude. They both treat bookstores like libraries. Carla pulls a hardback off a</t>
  </si>
  <si>
    <t>INT. BOOKSTORE, BACK ROOM - CONTINUOUS</t>
  </si>
  <si>
    <t>OVERZEALOUS ENTHUSIAST, AUTHOR, ATTUNIST, CARLA, CALM ENTHUSIAST, SEVERAL PEOPLE</t>
  </si>
  <si>
    <t>A small, LOUD CROWD stands around a few folding chairs. In the middle, behind a table stacked with books, sits the AUTHOR (40s, blond, a smile that's there more often than not). Quiet. Listening. An OVERZEALOUS ENTHUSIAST jabs a finger at him. Lots of nods. Everyone turns to the</t>
  </si>
  <si>
    <t>AUTHOR, ATTUNIST</t>
  </si>
  <si>
    <t>Click. The CROWD GASPS. Some recoil from the horror of it. Others are shocked for a different reason. His head is knocked unmistakably FORWARD. The sequence plays over and over in slow motion. Forward. Forward. Forward. The Overzealous Enthusiast turns red. He and another man STO</t>
  </si>
  <si>
    <t>INT. BOOKSTORE CAFE - CONTINUOUS</t>
  </si>
  <si>
    <t>ATTUNIST, CARLA, CLERK, AUTHOR</t>
  </si>
  <si>
    <t>The Author in line. Attunist and Carla slip in behind him. The CLERK rings up the Author's sandwich and coffee. He holds out a credit card -- Attunist reaches around it and hands the girl a twenty. The Author turns, gracious. He doesn't recognize Attunist. Not yet.</t>
  </si>
  <si>
    <t>INT. BOOKSTORE CAFE, CORNER TABLE - LATER</t>
  </si>
  <si>
    <t>AUTHOR, CARLA, ATTUNIST</t>
  </si>
  <si>
    <t>Carla arrives with two plates. The three of them settle in. Small talk. The Author sips a tiny amount of coffee between every bite. The Author stops chewing. Then a slow, delighted grin. He glances around. No one within earshot. Carla shifts her chair a little so she can see the</t>
  </si>
  <si>
    <t>AUTHOR, ATTUNIST, CARLA</t>
  </si>
  <si>
    <t>The Author finishes his sandwich without a word. Dabs his mouth with a napkin. He folds his napkin and sets it down. He starts to gather his things. Carla glances around. Leans in. The Author looks from one to the other. Skeptical. Not a worry in the world. Carla leans back, shak</t>
  </si>
  <si>
    <t>INT. AUTHOR'S HOTEL, MANHATTAN, ROOM - NIGHT</t>
  </si>
  <si>
    <t>A small table covered in legal pads. A digital recorder between them. The Author writes fast. Attunist talks. Carla on the bed with her shoes off, correcting dates. He looks up from his notepad. Attunist takes a long time to answer.</t>
  </si>
  <si>
    <t>INT. BOOKSTORE CAFE - DAY</t>
  </si>
  <si>
    <t>Another day. Another lunch. The Author's legal pad is half full.</t>
  </si>
  <si>
    <t>EXT. DENVER, AUTHOR'S BACK PORCH - DAY</t>
  </si>
  <si>
    <t>SUPER: "Denver." Mountains on the horizon. Blue sky. Attunist on a porch swing with a glass of iced tea, the recorder on the rail. He keeps looking at the mountains. Attunist doesn't answer. Sips his tea.</t>
  </si>
  <si>
    <t>A wheeled TRAVEL BAG open on the floor. Attunist in rubber gloves fills it with bricks of twenties and fifties. Packs them tight. He zips it. It barely closes.</t>
  </si>
  <si>
    <t>EXT. AUTHOR'S HOTEL, MANHATTAN - DAY</t>
  </si>
  <si>
    <t>Attunist wheels the bag up to the Author on the sidewalk. Hands him the handle. The Author looks at the bag. Tips it. Feels the weight. The Author considers that. Then nods, once. He wheels it away. Doesn't look back.</t>
  </si>
  <si>
    <t>INT. CARLA'S APARTMENT, LIVING ROOM - NIGHT</t>
  </si>
  <si>
    <t>Maps cover the coffee table, the floor, the couch. Satellite printouts taped to the wall. Distances penciled between camps. Carla on the floor with a highlighter. Attunist with a calculator and a pile of cash bundles, counting into separate stacks.</t>
  </si>
  <si>
    <t>Carla at her desk. Ken leans on her cubicle wall. He walks off. Carla's smile disappears. She looks at her phone. Then she runs one more search on her computer: "GRANBERRY, CHIP." The results load. A list of poker tournament standings. A blurry photo of a boyish man in a black co</t>
  </si>
  <si>
    <t>EXT. THE OLDE ENGLISH HAMLET RESORT - DAY</t>
  </si>
  <si>
    <t>The Southampton cottage again. Stone walls. A thatched roof. Off-season quiet. Woods all around. Carla walks through the door with a grocery bag. Attunist carries in two suitcases they will never unpack.</t>
  </si>
  <si>
    <t>INT. COTTAGE, SOUTHAMPTON SUITE - CONTINUOUS</t>
  </si>
  <si>
    <t>Carla plugs her phone into a charger on the kitchen counter. Sets it face down. She pats the phone like a dog she's leaving with a sitter. They walk out. She locks the door behind them.</t>
  </si>
  <si>
    <t>EXT. BAR HARBOR, MAINE - EVENING</t>
  </si>
  <si>
    <t>The harbor glowing at dusk. Sailboats. Lobster boats. Lights on the hills.</t>
  </si>
  <si>
    <t>INT. THE READING ROOM RESTAURANT, BAR HARBOR - NIGHT</t>
  </si>
  <si>
    <t>Candlelight. A window table over the water. Carla in a dress. Attunist in a jacket. Wine for her. Water for him. She laughs. Touches his hand across the table. He looks at Carla. She looks at him over her wine glass for a long moment.</t>
  </si>
  <si>
    <t>INT. BAR HARBOR INN, ROOM - NIGHT</t>
  </si>
  <si>
    <t>AUTHOR, ATTUNIST, ATTUNIST AND CARLA</t>
  </si>
  <si>
    <t>A suite with a view of the dark harbor. Carla sits cross-legged on the bed. Attunist holds his phone on speaker between them. The AUTHOR's voice comes through. The sound of the Author writing. A pause on the line. When the Author speaks again, his voice is different. Serious. Car</t>
  </si>
  <si>
    <t>The KATSU MARU, gleaming. The same crew. The same chain across the same gangway. Out in the bay, maybe the same pod of dolphins. Attunist and Carla stand on the pier with small bags. No phones. No laptops. Cash in money belts under their clothes. The crewman unhooks the chain.</t>
  </si>
  <si>
    <t>INT. KATSU MARU, MAIN CABIN - DAY</t>
  </si>
  <si>
    <t>The HOSTESS recognizes Attunist with a wink and takes two thousand dollars. They walk past the snack buffet, the tables. Attunist scans the room. No black cowboy hat. He relaxes. A little.</t>
  </si>
  <si>
    <t>PLAYER, CARLA, ATTUNIST, BLACKHAWK DEALER</t>
  </si>
  <si>
    <t>Three Card Declared Fame. Carla's eyes light up. The dealer deals. Carla peeks at her three cards. Her eyebrows go up. She lays them down. A NINE, a TWO and a FIVE. The table groans. Carla rakes in the pot, delighted.</t>
  </si>
  <si>
    <t>A table of HARD-EYED GAMBLERS. Card sharks. Silent. Expressionless. Attunist pushes in a stack. Loses it. Carla pushes in a stack. Loses it. They look at each other's dwindling chips.</t>
  </si>
  <si>
    <t>Docked in Halifax. Carla and Attunist step off the gangway with half their gambling budget gone. They walk off the dock into Halifax. Nobody stops them. Nobody even looks.</t>
  </si>
  <si>
    <t>INT. TAXI - MOVING - NIGHT</t>
  </si>
  <si>
    <t>Thirty minutes through the dark. Carla watches the road signs.</t>
  </si>
  <si>
    <t>INT. INN ON THE LAKE, HALIFAX - NIGHT</t>
  </si>
  <si>
    <t>A comfortable lobby. A friendly NIGHT CLERK. A lake glimmering through the windows.</t>
  </si>
  <si>
    <t>INT. INN ON THE LAKE, ROOM - NIGHT</t>
  </si>
  <si>
    <t>Carla on the room phone. Low voice. She's speaking in a lilting rhythm he's never heard her use. Making arrangements. She hangs up. Attunist is staring at her. He shakes his head. Lies back on the bed.</t>
  </si>
  <si>
    <t>EXT. INN ON THE LAKE - PRE-DAWN</t>
  </si>
  <si>
    <t>Dark. A beat-up DELIVERY TRUCK idles at the curb. A DRIVER (40s) leans across and pushes open the passenger door without a word.</t>
  </si>
  <si>
    <t>INT. DELIVERY TRUCK, CARGO AREA - MOVING - PRE-DAWN</t>
  </si>
  <si>
    <t>Carla and Attunist sit on crates in the back. Nothing but the hum of the road.</t>
  </si>
  <si>
    <t>EXT. HALIFAX AIRPORT, FREIGHT AREA - DAWN</t>
  </si>
  <si>
    <t>The truck rolls through a gate. Past a guard who doesn't look up. Between hangars. It stops beside the open cargo door of a FREIGHT PLANE. Money changes hands through the driver's window. The back of the truck rattles open. An IRISH CREWMAN (50s, red-faced, lively accent) hustles</t>
  </si>
  <si>
    <t>INT. FREIGHT PLANE, CARGO HOLD - CONTINUOUS</t>
  </si>
  <si>
    <t>IRISH CREWMAN</t>
  </si>
  <si>
    <t>Pallets. Crates strapped down with webbing. Dim red lights. The Irish Crewman points to a corner where several BURLAP SACKS are piled. He winks with genuinely feigned compassion. And he's gone. The cargo door CLOSES. Darkness. Red light. The engines spool up.</t>
  </si>
  <si>
    <t>INT. FREIGHT PLANE, CARGO HOLD - LATER</t>
  </si>
  <si>
    <t>Forty minutes in. FROST on the inside of the fuselage. Carla and Attunist are buried under burlap, pressed tight against each other. The floor vibrates relentlessly. Their breath clouds. She burrows deeper into his chest. He pulls the burlap tighter around them both.</t>
  </si>
  <si>
    <t>Asleep. Both of them. Tangled in burlap. Frost in Carla's eyelashes.</t>
  </si>
  <si>
    <t>INT. BELFAST, CARGO HANGAR - NIGHT</t>
  </si>
  <si>
    <t>IRISH CREWMAN, CARLA, ATTUNIST</t>
  </si>
  <si>
    <t>Rain drumming on a corrugated roof. Carla and Attunist climb stiffly out of the freight plane, burlap fibers stuck all over them. The Irish Crewman walks them across the hangar to a battered twin TURBOPROP with Turkish markings. Two TURKISH PILOTS lean on the wing, smoking. Carla</t>
  </si>
  <si>
    <t>EXT. SKY OVER EASTERN TURKEY - DAY</t>
  </si>
  <si>
    <t>SUPER: "Belfast. Then Turkey." A small, battered turboprop drones low over brown hills, scrub and stone. Below, a wide river winds through a valley. The TIGRIS.</t>
  </si>
  <si>
    <t>INT. TURBOPROP, CABIN - CONTINUOUS</t>
  </si>
  <si>
    <t>Two TURKISH PILOTS up front, smoking. Behind them, Carla and Attunist on jump seats. Carla leans to the little window. On the hills by the river: a city. Old stone and new concrete. Minarets and satellite dishes. SIIRT.</t>
  </si>
  <si>
    <t>EXT. SIIRT, STREET - DAY</t>
  </si>
  <si>
    <t>It doesn't. New cars on well-kept roads. A shopping mall. Young people in T-shirts with anything American printed on them -- a Yankees logo, a Coca-Cola can, the Statue of Liberty. A trendy coffee bar where two men yell into their phones across the same table. Carla and Attunist</t>
  </si>
  <si>
    <t>EXT. SIIRT, OPEN-AIR BAZAAR - CONTINUOUS</t>
  </si>
  <si>
    <t>VENDOR, ATTUNIST, CARLA</t>
  </si>
  <si>
    <t>Their hotel is built around a bazaar -- three sides of balconies, stories high, overlooking pure chaos. The only way to the front desk is straight through it. A WALL OF SOUND. Hundreds of TRADERS, all shouting at once, nobody using an indoor voice. Live chickens squawking. Goats</t>
  </si>
  <si>
    <t>INT. HOTEL LOBBY, EDGE OF THE BAZAAR - MOMENTS LATER</t>
  </si>
  <si>
    <t>Attunist stands at the desk with their luggage, holding a bag of roasted PISTACHIOS. He cracks one. Eats it. His eyes close. He turns around. Carla stands there holding an identical bag of pistachios. Laughing at their similar tastes. She's also wearing a new pair of SANDALS. And</t>
  </si>
  <si>
    <t>INT. HOTEL ROOM, SIIRT - DAY</t>
  </si>
  <si>
    <t>The window open on the balcony. The roar of the bazaar drifts up with the smell of spicy food on open grills. Carla sits cross-legged on the bed with a cheap LOCAL PHONE, a memory card slotted into it. Her notes spread around her. She speaks in halting TURKISH into the phone. Wri</t>
  </si>
  <si>
    <t>EXT. WALLED PARKING LOT, SIIRT - DAY</t>
  </si>
  <si>
    <t>RENTAL MAN</t>
  </si>
  <si>
    <t>High brick walls. Broken glass set in the mortar on top. Something that might once have been an office building. A RENTAL MAN (50s, mustache, gold watch) leans on a dusty old 4X4. He doesn't ask for identification. He doesn't ask about insurance. He counts the handful of cash Car</t>
  </si>
  <si>
    <t>INT. RENTED 4X4 - MOVING - DAY</t>
  </si>
  <si>
    <t>Attunist drives. Carla checks a map. The engine hums. Fine. Then it COUGHS. It chugs. Bucks. Runs rougher and rougher. They're not even to the edge of town. Carla dials the Rental Man. It rings. And rings. No answer.</t>
  </si>
  <si>
    <t>EXT. RESIDENTIAL STREET, SIIRT OUTSKIRTS - CONTINUOUS</t>
  </si>
  <si>
    <t>The 4x4 lurches to the curb in front of someone's house and DIES. Attunist pops the hood. Stares at an engine he doesn't recognize. Curtains move in the windows of the surrounding homes. Faces peek out. Carla redials. Again. Again. A BRAND-NEW PICKUP TRUCK screeches up behind the</t>
  </si>
  <si>
    <t>INT. NEW PICKUP TRUCK - MOVING - CONTINUOUS</t>
  </si>
  <si>
    <t>CARLA, ATTUNIST, TRUCK OWNER</t>
  </si>
  <si>
    <t>Carla takes the first right. Then a left. Slow. Calm. Like she's on her way to Uncle Coskun's house for tea. Her eyes keep flicking to the rearview mirror. Attunist digs in the glove box. Finds a phone charger with a coiled cord. He ties the man's wrists together and lashes them</t>
  </si>
  <si>
    <t>EXT. DRIVEWAY, SIIRT OUTSKIRTS - CONTINUOUS</t>
  </si>
  <si>
    <t>-- and drops where he stands. The other two raise their weapons -- -- and drop beside him. Quick. Merciful. Silence. A dog barks somewhere. In the truck, the father stares at his sons on the gravel. Carla nods. Attunist jumps out. Drags the three bodies out of the way. Throws the</t>
  </si>
  <si>
    <t>INT. NEW PICKUP TRUCK - MOVING - LATER</t>
  </si>
  <si>
    <t>ATTUNIST, TRUCK OWNER, CARLA</t>
  </si>
  <si>
    <t>Out of town. Open road. Brown hills. Few words. Finally Attunist turns to the father. The man's face is strangely empty. His voice cracks. Attunist hears it. The truck first. Then the sons. He nods at the GPS. Carla glances at it. He looks at the GPS. At her. She's one step ahead</t>
  </si>
  <si>
    <t>EXT. DESERT, EAST OF SIIRT - DAY</t>
  </si>
  <si>
    <t>Nine miles east of town, then two more miles off-road. Rock. Scrub. Heat shimmering off the hardpan. The truck stops. Attunist unties the father and walks him out of the cab. Takes his phone. Hands him a liter of water. The man takes the bottle. Doesn't drink. Doesn't say a word.</t>
  </si>
  <si>
    <t>Carla drives. In the side mirror, the man stands in the dust, getting smaller. Then he turns -- and starts RUNNING. Not away. Back toward the road. Back toward town. Before they're even out of sight. Carla doesn't see. She's punching the real coordinates into the GPS, eyes on the</t>
  </si>
  <si>
    <t>EXT. PARKING LOT, SIIRT OUTSKIRTS - DAY</t>
  </si>
  <si>
    <t>A big lot full of dozens of cars and trucks. Carla cruises slowly up and down the rows. A truck that looks almost exactly like theirs. Attunist jumps out with his pocketknife, uses the back of the blade on the screws, and swaps the plates in under a minute. Gets back in. Carla ke</t>
  </si>
  <si>
    <t>EXT. COUNTRY ROAD, SOUTH OF SIIRT - LATER</t>
  </si>
  <si>
    <t>Empty. Carla pulls onto the shoulder. They wait for a lone tractor to pass. Then they pull two AK-47s and two pistols from the truck bed. The rifles go behind the seat. Carla turns one of the pistols over in her hands. Drops the magazine. Checks it. Slaps it home. He laughs out l</t>
  </si>
  <si>
    <t>EXT. TINY TOWN, SOUTHWEST SIRNAK - AFTERNOON</t>
  </si>
  <si>
    <t>A town too small to be on their map. A single gas pump. A market with an awning. Attunist fills the tank and two five-gallon GAS CANS. Carla comes out of the market with her arms full: big jugs of bottled WATER, two heavy loaves of BREAD studded with black olives, a sack of DRIED</t>
  </si>
  <si>
    <t>EXT. TURKISH-SYRIAN BORDER - DUSK</t>
  </si>
  <si>
    <t>The truck crawls along a dirt road. To their left: Turkish farmland. To their right: Syrian farmland. Between them, nothing but a sagging BARBED-WIRE FENCE. In places it's just loose coils on the ground. The sun goes down blood-red over Syria. Carla shuts off the headlights. The</t>
  </si>
  <si>
    <t>EXT. GROVE OF SYRIAN MAPLES, TURKISH-SYRIAN BORDER - NIGHT</t>
  </si>
  <si>
    <t>SUPER: "Where Mardin and Sirnak meet the Syrian border." The stolen pickup squeezed deep into a thick cluster of trees. Crickets. A sliver of moon. Carla climbs out without a word and digs through her backpack. Fervently. Attunist gets out to stretch. She comes up with a big AERO</t>
  </si>
  <si>
    <t>EXT. GROVE - LATER</t>
  </si>
  <si>
    <t>Twenty minutes. The foam is hard. Attunist pulls the truck forward a couple of feet so they can spray the last strips of tread that were touching the ground. He saws the rough edges with the little blade on his pocketknife. By the last tire, the foam is so hard the saw blade bare</t>
  </si>
  <si>
    <t>They sit on the tailgate eating dried figs, watching the border road until there's not a single set of headlights for miles. Then they strap on the goggles.</t>
  </si>
  <si>
    <t>INT. PICKUP TRUCK - NIGHT - NIGHT VISION</t>
  </si>
  <si>
    <t>Everything in glowing green and white. Carla waves her hand in front of her own face.</t>
  </si>
  <si>
    <t>EXT. TURKISH-SYRIAN BORDER - CONTINUOUS - NIGHT VISION</t>
  </si>
  <si>
    <t>The truck backs out of the trees with no lights at all. It rolls to the coils of barbed wire. The foam-covered tires climb onto the wire. It creaks. Sags. Snaps flat. The truck rolls over it and into SYRIA. TITLE CARD: ATTUNIST</t>
  </si>
  <si>
    <t>EXT. SYRIAN FARMLAND - NIGHT - NIGHT VISION</t>
  </si>
  <si>
    <t>Flat, dry, rocky ground. The truck weaves around boulders and the edges of crop fields.</t>
  </si>
  <si>
    <t>INT. PICKUP TRUCK - MOVING - NIGHT</t>
  </si>
  <si>
    <t>Both of them in goggles. Attunist grips the wheel, leaning forward. A ROCK the size of a suitcase looms in the green. He swerves at the last second. They bounce hard. The truck's GPS glows on the dash. Coordinates ticking.</t>
  </si>
  <si>
    <t>EXT. SYRIAN VILLAGE, DISTANT - NIGHT - NIGHT VISION</t>
  </si>
  <si>
    <t>From a rise, they look down on a cluster of homes. A few dozen. Some stone. Some patched together with mismatched lumber. In the middle of it, one compound larger than all the rest. High stone walls all the way around.</t>
  </si>
  <si>
    <t>INT. PICKUP TRUCK - MOVING - LATER</t>
  </si>
  <si>
    <t>Another village. Then another. Two hundred homes. Twenty homes. Six homes. Every single one with one big house behind high walls.</t>
  </si>
  <si>
    <t>EXT. SYRIAN DESERT - NIGHT - NIGHT VISION</t>
  </si>
  <si>
    <t>Oil rigs. Dozens of them, nodding up and down in the dark like giant birds pecking at the ground. A new well being drilled, lit like a carnival. The truck skirts wide around it.</t>
  </si>
  <si>
    <t>EXT. ROAD CROSSING - NIGHT</t>
  </si>
  <si>
    <t>A rare paved road. The truck waits in a ditch, no lights, while a slow line of trucks rumbles past.</t>
  </si>
  <si>
    <t>INT. PICKUP TRUCK - CONTINUOUS</t>
  </si>
  <si>
    <t>They wait. Engine idling. Carla checks her watch. The last truck passes. They bump across the road and back into the dark.</t>
  </si>
  <si>
    <t>EXT. SYRIAN FARM TRACK - NIGHT - NIGHT VISION</t>
  </si>
  <si>
    <t>The truck rolls along a dirt track between two fields. Suddenly: HEADLIGHTS crest a rise ahead. A tractor. Or a truck. Coming straight toward them.</t>
  </si>
  <si>
    <t>He cuts the engine and coasts off the track into a shallow ditch. They sink down in their seats. The headlights grow. Engine noise. A rattling old farm truck rumbles past, ten feet away. Music on the radio. The DRIVER singing along. It doesn't slow down. The taillights fade. He s</t>
  </si>
  <si>
    <t>Carla lifts her goggles and checks the handheld GPS. He scans the flat, featureless ground.</t>
  </si>
  <si>
    <t>EXT. IRRIGATION POND - NIGHT - NIGHT VISION</t>
  </si>
  <si>
    <t>A crop water retaining pond. A shallow depression with low water and a mound of earth around it. The truck noses down inside the mound and parks on the bank near the water. From ten feet away, it disappears. They climb out. Carla tucks the second pistol into her waistband beside</t>
  </si>
  <si>
    <t>Walking. Rocks. Scrub. Ditches. Weed-like shrubs. Their breath loud in their own ears.</t>
  </si>
  <si>
    <t>EXT. SYRIAN DESERT - LATER - NIGHT VISION</t>
  </si>
  <si>
    <t>Still walking. Carla glances at her GPS. Shows him. ".6 MI."</t>
  </si>
  <si>
    <t>EXT. RIDGE NEAR THE CAMP - LATER - NIGHT VISION</t>
  </si>
  <si>
    <t>A SHOUT rips across the desert. Dozens of men at once. They both drop flat to the ground. Silence. Another SHOUT. Then two more, in unison. Menacing. They don't move. A minute. Two. More shouts. Rhythmic. Celebrating. Or training.</t>
  </si>
  <si>
    <t>EXT. TRAINING CAMP, OUTSKIRTS - NIGHT - NIGHT VISION</t>
  </si>
  <si>
    <t>They crawl up behind a low rise. Below: a small "village." A scatter of low buildings. And in the center, a compound behind high walls, light glowing over the top. The shouting comes from inside. Carla turns to him. Two glowing green goggle lenses. She watches the camp for a long</t>
  </si>
  <si>
    <t>EXT. TRAINING CAMP, OUTSKIRTS - CONTINUOUS - NIGHT VISION</t>
  </si>
  <si>
    <t>They move in, crouched low. Slow. Carla's hand lands on his arm. She points to the right. A SENTRY with an AK-47 slung on his shoulder walks around the corner of a building. Right toward them. They FREEZE. Nothing to hide behind. Nothing taller than knee-high scrub. And Carla is</t>
  </si>
  <si>
    <t>EXT. FIRST BUILDING - CONTINUOUS - NIGHT VISION</t>
  </si>
  <si>
    <t>They slip to the wall of the nearest building. Attunist presses close and focuses. Sweeps through the inside of it. Nothing. No sound. No way to know. He starts to peek around the corner. She tugs his arm. He turns. He turns back. She tugs his arm again. Harder. Pulls him close.</t>
  </si>
  <si>
    <t>EXT. TRAINING CAMP - CONTINUOUS - NIGHT VISION</t>
  </si>
  <si>
    <t>Building by building. He focuses on two at once. Silence. Moves on. Another. Another. Around the perimeter. Then -- a flicker of warm light in one window. Candlelight. He stops. He moves closer, clearing dwellings along the way. Fifteen feet from the candlelit window. Voices insi</t>
  </si>
  <si>
    <t>EXT. BEHIND THE BUILDING - CONTINUOUS - NIGHT</t>
  </si>
  <si>
    <t>The relentless gunfire. Attunist pats himself down frantically. Chest. Arms. Legs. No holes. No blood. He grabs Carla. Checks her. Arms. Shoulders. She's SHAKING. Hard. Her shoulders bouncing up and down. Her hand clamped over her mouth. He rips off his goggles to see her better.</t>
  </si>
  <si>
    <t>EXT. CANDLELIT WINDOW - MOMENTS LATER - NIGHT</t>
  </si>
  <si>
    <t>They peek around opposite corners. Nothing. They slip out of the shadows and kneel in the sand under the window. Both pull off their goggles. Slowly, they ease their faces up to the glass.</t>
  </si>
  <si>
    <t>INT. WORKSHOP - CONTINUOUS - THROUGH THE WINDOW</t>
  </si>
  <si>
    <t>Candles. A wooden table. THREE BEARDED YOUNG MEN. Two of them pack blocks of PLASTIC EXPLOSIVE in shotgun pellets, pressing the pellets into the putty with their thumbs. The third slides the finished pieces, each the size of a TV remote, into sewn pockets on the inside of khaki F</t>
  </si>
  <si>
    <t>EXT. CANDLELIT WINDOW - CONTINUOUS - NIGHT</t>
  </si>
  <si>
    <t>Carla sinks down below the sill. Her face has gone pale. Attunist doesn't move. He watches the men's hands. He waits. One of them sets down a block of explosive. Wipes his hands. The second reaches for the next -- -- sets it down too. No one is touching the explosives. The three</t>
  </si>
  <si>
    <t>EXT. TRAINING CAMP - LATER - NIGHT VISION</t>
  </si>
  <si>
    <t>A door creaks open on a low barracks. A TRAINEE (19, barefoot, half asleep) steps out to relieve himself against the wall. Yawning. He looks up. Sees the sentry crumpled in the sand. He opens his mouth -- -- and folds down beside the doorframe. Carla lets out a breath she's been</t>
  </si>
  <si>
    <t>EXT. COMPOUND COURTYARD - NIGHT</t>
  </si>
  <si>
    <t>The heavy gate stands open. Inside: a courtyard lit by a bonfire burning down to coals. Dozens of men lie where they fell around it. Spent shell casings everywhere, glittering. Rifles leaning on the walls. On a crate, a small TV plays a grainy video on a loop -- masked men, a bla</t>
  </si>
  <si>
    <t>INT. ARMORY - NIGHT</t>
  </si>
  <si>
    <t>A thick-walled stone room with a heavy steel door. Flashlights. Rifles stacked like firewood. Crates of ammunition. Rocket-propelled grenades. Mortar tubes. Carla sweeps her light over all of it. Attunist looks at the steel door. At the explosives. Thinking. Carla raises an eyebr</t>
  </si>
  <si>
    <t>INT./EXT. TRAINING CAMP - MONTAGE - NIGHT</t>
  </si>
  <si>
    <t>-- Carla and Attunist carry armloads of rifles from the buildings into the armory. -- They pull the explosive packets out of the suicide vests and pack them around the base of the stockpile. -- Carla, the steadiest hands on Earth, wires a DETONATOR. She runs a thin wire to the in</t>
  </si>
  <si>
    <t>INT. ARMORY DOORWAY - NIGHT</t>
  </si>
  <si>
    <t>They step back carefully. Look at their work. She checks the wire one more time with the very tip of her finger. Satisfied.</t>
  </si>
  <si>
    <t>The walk back. Exhausted. Carla looks down. Stops. Their FOOTPRINTS in the sand. Clear as a sidewalk, all the way back toward the pond. She sounds unnerved.</t>
  </si>
  <si>
    <t>They creep up to the mound around the pond. Slowly. Goggles on. They ease up. Peek over the edge of the mound. They both see it at the same time. And freeze. Thirty yards to their left, at the edge of the water: something on its hands and knees. Low. Hunched. Looking around. Then</t>
  </si>
  <si>
    <t>EXT. IRRIGATION POND - CONTINUOUS - NIGHT VISION</t>
  </si>
  <si>
    <t>The shape drinks. Lifts its head. Looks right at them, eyes glowing white-hot in the thermal image. Attunist studies it. The head is too small. The neck too thick. The back slopes down from the shoulders. He stands up. Walks straight toward the truck. The HYENA bolts. Scrambles u</t>
  </si>
  <si>
    <t>Goggles on. Bouncing over ravines. Carla navigating, the GPS in her lap. She looks at him. He keeps his eyes on the green, flat world in front of him. He stares out into the dark. She knows when. She lets it go. A long stretch of silence. The truck bounces through a dry wash. She</t>
  </si>
  <si>
    <t>The truck, tiny in the vast dark, crawling east. No lights at all.</t>
  </si>
  <si>
    <t>EXT. SYRIAN DESERT, NEAR A BLUFF - DAWN</t>
  </si>
  <si>
    <t>The first gray light. The truck tucked against a small bluff on its left, a ragged line of hills beyond that. On its right: a row of trees that are really just big bushes, and then wide open nothing.</t>
  </si>
  <si>
    <t>INT. PICKUP TRUCK - DAWN</t>
  </si>
  <si>
    <t>The engine ticks as it cools. Attunist pulls off his goggles. Red rings around his eyes. Carla unlaces her boots. She thinks about that. Nods slowly. She leans her head on his shoulder. He leans his head on hers.</t>
  </si>
  <si>
    <t>INT. PICKUP TRUCK - LATER</t>
  </si>
  <si>
    <t>Both of them asleep in their seats, goggles hanging around their necks.</t>
  </si>
  <si>
    <t>INT. PICKUP TRUCK - MORNING</t>
  </si>
  <si>
    <t>Heat. Sweat. The sun blazing through the windshield. Ninety degrees and climbing. A LOW RUMBLING. Attunist's eyes open. Carla's do too. The rumbling gets louder. They both look around frantically. He looks at their "cover." In daylight, it's nothing. The bluff. The bushes. And th</t>
  </si>
  <si>
    <t>EXT. SYRIAN DESERT - CONTINUOUS</t>
  </si>
  <si>
    <t>The herd hits. A deafening ROAR of hooves. The edge of the herd doesn't go around the truck -- it goes OVER it.</t>
  </si>
  <si>
    <t>Bodies flash past every window. Hooves SLAM onto the roof. The hood. The metal crumples like tinfoil. The truck rocks on its springs. A gazelle lands on the hood and launches off -- POP! -- a circular CRACK blooms in the lower corner of the windshield. Another one -- POP! -- righ</t>
  </si>
  <si>
    <t>A CHEETAH. Long and lean and flat out, chasing the tail of the herd. It singles out one of the slower animals and closes in like the gazelle is standing still. It LEAPS onto the gazelle's back. Clamps its jaws on the neck. Drags it to the ground in a spray of dust. They're close</t>
  </si>
  <si>
    <t>Carla lowers the pistols. She shoots him a look.</t>
  </si>
  <si>
    <t>The gazelle kicks for a full minute. Then lies still. The cheetah shakes it one last time. Lets go. Stretches out on the ground beside its kill, sides heaving. It lifts its head and looks around with watchful amber eyes. Right at the truck. Then past it. It rises wearily. Bites t</t>
  </si>
  <si>
    <t>It takes a second to land. Then she snaps her head toward him. He looks up at the roof. Hoofprint dents bulge down into the cab. He can tell she doesn't want to drive. He loves her more for offering. She sounds awfully sure of herself.</t>
  </si>
  <si>
    <t>EXT. HIGHWAY, NORTHWEST IRAQ - DAY</t>
  </si>
  <si>
    <t>SUPER: "Iraq." A busy two-lane highway. The battered pickup idles in the rocks on the west side, a hundred yards back. A convoy of U.S. ARMY HUMVEES whizzes past. Then another. Then a supply truck. Then more Humvees.</t>
  </si>
  <si>
    <t>Carla watches through binoculars. He backs the truck away from the road.</t>
  </si>
  <si>
    <t>EXT. ABANDONED DATE PALM ORCHARD - DAY</t>
  </si>
  <si>
    <t>An old grove of date palms planted in rows. Someone's orchard, once. Not tended in years. The truck pulls into the semi-shade between the rows. It's beautiful. Peaceful. Beside the orchard, a rocky hill covered in hundreds of wildflowers -- red, yellow, purple. At its foot, a rou</t>
  </si>
  <si>
    <t>EXT. ABANDONED DATE PALM ORCHARD - LATER</t>
  </si>
  <si>
    <t>The truck is a mound of dead palm fronds. Inside the cab, the two of them, very still. Through a gap in the fronds: the CAMEL RIDER passes in the distance. Closer to the highway than to them. Swaying. Unhurried. High above him, a tiny glint. The UAV swings wide around the orchard</t>
  </si>
  <si>
    <t>INT. PICKUP TRUCK, UNDER THE FRONDS - AFTERNOON</t>
  </si>
  <si>
    <t>Heat. Dappled light through the leaves. Attunist dozes against the window.</t>
  </si>
  <si>
    <t>INT. PICKUP TRUCK, UNDER THE FRONDS - DUSK</t>
  </si>
  <si>
    <t>He wakes up. Stretches. Looks over. Carla sits balled up in the smallest space possible on the seat. Knees pulled to her chest. Arms hugging her legs. Eyes wide open. Watching every leaf.</t>
  </si>
  <si>
    <t>EXT. ABANDONED DATE PALM ORCHARD - NIGHT</t>
  </si>
  <si>
    <t>The truck pushes out of its pile of fronds, dead leaves sliding off the roof like a shed skin. No lights. Carla, in goggles, leans forward and stares hard at the floorboard. Then at the seat. Then at the dash vents. The truck bumps out of the orchard, past the house that became a</t>
  </si>
  <si>
    <t>EXT. IRAQ - MONTAGE - DAY AND NIGHT</t>
  </si>
  <si>
    <t>-- The truck crawls along a dry riverbed at dawn, no lights. -- Carla on the hood with binoculars, scanning a ridgeline. She waves him forward. -- A SHEPHERD BOY on a hillside, maybe ten, with a dozen goats. He watches the dented truck crawl past. Attunist raises a hand. After a</t>
  </si>
  <si>
    <t>EXT. IRAQ-IRAN BORDER CROSSING - DAY</t>
  </si>
  <si>
    <t>SUPER: "The Iranian border." A remote crossing in the hills. A barrier arm. A cinderblock guard shack on the Iraqi side with a faded flag. Two hundred yards on, across no-man's-land, a smaller Iranian post. A desert-camo MILITARY TRUCK parked beside it. The pickup idles out of si</t>
  </si>
  <si>
    <t>Carla studies the crossing through binoculars. He takes the binoculars. Looks at the Iranian military truck. Fully enclosed. Small, thick windows.</t>
  </si>
  <si>
    <t>EXT. IRAQI GUARD SHACK - DAY</t>
  </si>
  <si>
    <t>CARLA, ATTUNIST, IRAQI GUARD</t>
  </si>
  <si>
    <t>Two IRAQI GUARDS (20s, bored, rifles slung) walk slowly around the dented pickup with the hoof-dented roof and the cracked windshield. One of them kicks a tire. Looks at the hard yellow foam. Raises an eyebrow at Carla. She speaks Arabic. Gestures at the truck. At the guards. At</t>
  </si>
  <si>
    <t>EXT. IRANIAN BORDER POST - CONTINUOUS</t>
  </si>
  <si>
    <t>Two IRANIAN BORDER GUARDS step out of the post. Young. Stiff. Rifles held across their chests. Carla smiles. Speaks to them politely. In Farsi. The lead IRANIAN GUARD answers sharply. Points back toward Iraq. Carla pulls out a stack of bills. Holds it out. The guard looks at the</t>
  </si>
  <si>
    <t>-- and his arm drops to his side. The radio clatters in the dirt. He stares at his arm. The lead guard's legs fold under him. He goes down hard on his knees. His rifle drops in the dust. Then they're both on the ground, unable to move anything below the neck. Eyes darting. Mouths</t>
  </si>
  <si>
    <t>EXT. IRANIAN BORDER POST, BEHIND THE SHACK - MINUTES LATER</t>
  </si>
  <si>
    <t>The two guards sit in their underwear, back to back against a post, tied tight. Paralysis wearing off. Tingling. Furious. Terrified. Attunist struggles into one of their uniforms. The jacket won't button. The sleeves stop halfway down his forearms. She bundles the second uniform,</t>
  </si>
  <si>
    <t>INT. IRANIAN MILITARY TRUCK - MOVING - DAY</t>
  </si>
  <si>
    <t>A Jeep-style transport encased entirely in a desert-camo shell. Small, thick windows, maybe bulletproof. A military radio crackles on the dash. Attunist drives, in the too-small uniform jacket. Carla navigates. Civilian cars on the highway drift away from them. Drivers look anywh</t>
  </si>
  <si>
    <t>INT. IRANIAN MILITARY TRUCK - MOVING - LATER</t>
  </si>
  <si>
    <t>The dash RADIO crackles. A man's voice in Farsi. Calm. Then again. Less calm. Carla turns it up. Listens. The voice repeats. Waits. Static. The voice comes again. Sharper. A different call sign. Then another voice joins in. He presses the accelerator. The heavy truck surges. He e</t>
  </si>
  <si>
    <t>EXT. IRANIAN HIGHWAY, SHOULDER - DUSK</t>
  </si>
  <si>
    <t>The military truck parked on the shoulder in the long shadows of the foothills. Traffic streams past.</t>
  </si>
  <si>
    <t>INT. IRANIAN MILITARY TRUCK - NIGHT</t>
  </si>
  <si>
    <t>They wait. Headlights pass. And pass. And pass. Hours. Finally the road goes dark. He pulls off the highway into the black. No lights. Over rocks. Up a slope. Until the rocks get too big for the truck.</t>
  </si>
  <si>
    <t>EXT. ZAGROS FOOTHILLS - NIGHT - NIGHT VISION</t>
  </si>
  <si>
    <t>On foot. Heavy backpacks. Goggles. Ravines and cliffs. They help each other down a sheer drop, hand to hand. Carla slips. He catches her by the backpack strap. Hauls her back up. They keep climbing.</t>
  </si>
  <si>
    <t>EXT. HILLSIDE ABOVE A PERSIAN VALLEY - DAWN</t>
  </si>
  <si>
    <t>They scramble the last few yards behind a jagged outcropping of rock on a hillside. Gasping. Below them, the light comes up on the valley. They both stop breathing. Snow-capped mountains surround a lush green valley floor dotted with trees. A small herd of DEER steps out of the f</t>
  </si>
  <si>
    <t>EXT. HILLSIDE - LATER</t>
  </si>
  <si>
    <t>They watch through binoculars. The trainees drill: teams bursting through a doorway, rifles up, "clearing" a room. Over and over. He studies the valley. The brook winds right past the main compound. She checks through the binoculars.</t>
  </si>
  <si>
    <t>EXT. CRAGGY FOOTHILL - DAY</t>
  </si>
  <si>
    <t>They pick their way down the slope in their sand-colored ponchos, blending into the rock. The sun full in their faces. Sweat pouring.</t>
  </si>
  <si>
    <t>EXT. WATERFALL POOL, BASE OF THE MOUNTAIN - DAY</t>
  </si>
  <si>
    <t>The brook drops over one last set of spectacular falls into a pool. They strip off the ponchos and step under the falling water, gasping at the cold. Sand sheets off their skin. Carla tips her face up into it, eyes closed. Carla catches a handful. Sniffs it. Shrugs. Doesn't drink</t>
  </si>
  <si>
    <t>EXT. CREEK BED - DAY</t>
  </si>
  <si>
    <t>Waist-high grass and wildflowers along the banks. They crouch low and work their way along the creek. Mud. Slick rocks. Heavy packs. Bent double. Halfway there, they collapse in the thin shade of a lone tree.</t>
  </si>
  <si>
    <t>EXT. HORSESHOE BEND IN THE CREEK - DAY</t>
  </si>
  <si>
    <t>Three-quarters of the way. The creek is too shallow to hide in anymore. Crawl -- or work from here. A horseshoe bend with just enough grass for cover. A little shade. They can smell spent gunpowder. Hear the trainees shouting. But they can see almost nothing of the camp. He think</t>
  </si>
  <si>
    <t>EXT. TRAINING CAMP, IRAN - CONTINUOUS</t>
  </si>
  <si>
    <t>A team about to burst through a training doorway goes down in a heap. The next team turns to look -- and drops. Screaming. Hardened radicals abandon their drills and RUN. Scattering in every direction. Most of them straight out into the open ground in front of the creek.</t>
  </si>
  <si>
    <t>EXT. HORSESHOE BEND - CONTINUOUS</t>
  </si>
  <si>
    <t>Attunist waits. Lets them come. Lets them get out into the open. Then he sweeps them. All of them. They fall in a long ragged line. Her hand lands on his shoulder and stays there. They scramble out of the creek and RUN for the nearest building. ENGINES START on the far side of th</t>
  </si>
  <si>
    <t>They reach the southeast corner of the nearest building. FOUR TRUCKS race away north across the valley, men hanging off the sides. Attunist plants his feet. Focuses hard. One by one, the trucks swing into slow, aimless arcs. Two of them curve right into each other and CRASH -- a</t>
  </si>
  <si>
    <t>EXT. TRAINING CAMP, ARMORY - LATER</t>
  </si>
  <si>
    <t>Nothing like the stockpile in Syria. Dozens of AK-47s. Thousands of rounds of ammunition. Attunist drives one of the camp's trucks right on top of the pile. Carla punches a hole in its fuel tank with a bayonet. Diesel glugs out over the guns. She strikes a match. Drops it. FLAMES</t>
  </si>
  <si>
    <t>EXT. FOOTHILL - CONTINUOUS</t>
  </si>
  <si>
    <t>The six-by-six grinds a hundred feet up the rugged slope and stalls against a wall of boulders. Behind them, ammunition starts POPPING in the fire like popcorn. Attunist splashes their spare fuel over the cab. Carla tosses a match. The truck goes up in flames. They set out on foo</t>
  </si>
  <si>
    <t>EXT. NEAR THE TOP OF THE PASS - DAY</t>
  </si>
  <si>
    <t>Scrambling over rough rock. Behind them in the valley, black smoke towers over the burning camp. Attunist stops. Points. Across the slope, far off on another hillside: a MAN. Standing still. Watching the camp burn. They drop behind a boulder. Carla raises the binoculars. Through</t>
  </si>
  <si>
    <t>EXT. DOWN THE FAR SIDE OF THE PASS - LATER</t>
  </si>
  <si>
    <t>They climb down. Every so often one of them looks back. Up the slope behind them. A shape between the rocks? Carla stops. Looks. Nothing. They keep going. Attunist looks back. A flicker of black and white, between two boulders. Gone. He turns. Looks up at the jumbled rocks above</t>
  </si>
  <si>
    <t>INT. JFK INTERNATIONAL AIRPORT, TSA SECONDARY SCREENING - DAY</t>
  </si>
  <si>
    <t>TSA AGENT, MAN</t>
  </si>
  <si>
    <t>SUPER: "New York." A beige room. A table. A TSA AGENT (40s) flips slowly through a passport. At a computer in the corner, a SECOND AGENT types, frowning at the screen. Across the table sits a polite, faintly arrogant MIDDLE EASTERN MAN in a tailored jacket. Patient. Hands folded.</t>
  </si>
  <si>
    <t>INT. TSA SECONDARY SCREENING - LATER</t>
  </si>
  <si>
    <t>The TSA AGENT comes back in, hands the credential case back with both hands. He stands. Buttons his jacket. Picks up a small carry-on. Turns toward the door -- -- and for the first time, his face is visible. ADHAM AL-SHAMRANI. AL. The missing chess player from the lab. The man ev</t>
  </si>
  <si>
    <t>EXT. IRANIAN HIGHWAY - DAY</t>
  </si>
  <si>
    <t>SUPER: "The heart of Iran." The desert-camo military truck rolls through heavy traffic on a modern four-lane highway.</t>
  </si>
  <si>
    <t>INT. IRANIAN MILITARY TRUCK - MOVING - CONTINUOUS</t>
  </si>
  <si>
    <t>Attunist drives, still in the too-small uniform jacket. Carla reads from a sheaf of printouts. He grips the wheel. He glances out the little thick window. And does a double take.</t>
  </si>
  <si>
    <t>EXT. IRANIAN CITY - CONTINUOUS - THROUGH THE WINDOW</t>
  </si>
  <si>
    <t>Glass towers. Sweeping, graceful architecture that could be in San Francisco. Signs in Farsi -- and in ENGLISH. Thousands of people on the sidewalks in jeans and blazers and sneakers. A billboard with a familiar red COCA-COLA logo.</t>
  </si>
  <si>
    <t>INT. IRANIAN MILITARY TRUCK - CONTINUOUS</t>
  </si>
  <si>
    <t>They drive on.</t>
  </si>
  <si>
    <t>EXT. WHEAT FIELD, CENTRAL IRAN - LATER</t>
  </si>
  <si>
    <t>Golden wheat to the horizon. Then, abruptly, jagged rocky hills shoulder up through the farmland like broken teeth. The military truck leaves the road and grinds up into the rocks.</t>
  </si>
  <si>
    <t>EXT. ROCKY HILLS - DAY</t>
  </si>
  <si>
    <t>MOHAMMED, OMAR</t>
  </si>
  <si>
    <t>From a ridgeline far above, a pair of expensive BINOCULARS follows the truck. The binoculars lower. MOHAMMED (late 20s, handsome, beautifully groomed beard, a gold watch, traditional Arab robes) sits atop a single-hump CAMEL. Around him, a handful of YOUNG MEN on camels. Traditio</t>
  </si>
  <si>
    <t>EXT. RAVINE - DAY</t>
  </si>
  <si>
    <t>The military truck noses up to the edge of a ravine. Steep walls. No way across in a vehicle. The engine dies. Carla and Attunist climb out. Stretch. Look across the ravine at more rocks, more hills. They pull on their backpacks. Fill their water bottles from the jugs in the back</t>
  </si>
  <si>
    <t>EXT. ROCKY TERRAIN - DAY</t>
  </si>
  <si>
    <t>Loose rock. Broken ground. They pick their way over it, slipping, catching each other.</t>
  </si>
  <si>
    <t>EXT. ROCKY TERRAIN - LATER</t>
  </si>
  <si>
    <t>Two solid hours. The rock gets smaller. Turns into loose soil. Then sand.</t>
  </si>
  <si>
    <t>EXT. SAND DUNES - DAY</t>
  </si>
  <si>
    <t>The rock gives way to DUNES. Every step sinks. Every step slides back half a step. Carla plods up a slope, sand pouring into her boots. The midday sun hammers them. Sweat runs down their faces. A layer of sand sticks to every inch of exposed skin. She throws a handful of sand at</t>
  </si>
  <si>
    <t>EXT. RAVINE, MILITARY TRUCK - EARLIER</t>
  </si>
  <si>
    <t>ABEEB, MOHAMMED</t>
  </si>
  <si>
    <t>Four YOUNG ARABS on camels follow the tire tracks right up to the stranded military truck. MOHAMMED. ABEEB (25, stocky, thick-browed, a skeptic's face). Two more. They dismount. Raise their expensive binoculars. The binoculars CLICK -- taking digital pictures. Abeeb looks at the</t>
  </si>
  <si>
    <t>EXT. MILITARY TRUCK - CONTINUOUS</t>
  </si>
  <si>
    <t>MOHAMMED</t>
  </si>
  <si>
    <t>Abeeb and RAFIQ creep toward the truck from two sides, rifles up. Abeeb reaches the driver's door. Breathes. He YANKS it open and jams his rifle inside -- Empty. Water jugs. Food. Spare gas cans. A torn Iranian uniform shirt on the seat. He looks back at Mohammed. Shakes his head</t>
  </si>
  <si>
    <t>EXT. SAND DUNES - LATER - DAY</t>
  </si>
  <si>
    <t>Carla and Attunist clear the pass between two dunes and stop. Below, between two more slopes: the CAMP. Two buildings. A small, low one. And a long, windowless warehouse. A firing range off to one side -- rows of human-shaped targets, shot to shreds. Sentries. A few men around a</t>
  </si>
  <si>
    <t>EXT. BEHIND THE TALLEST DUNE - LATE AFTERNOON</t>
  </si>
  <si>
    <t>They lie in the sand, sharing a water bottle, watching the camp through a notch. Out of the desert, lazily, a line of riders comes into camp on TWO-HUMP CAMELS. Five of them. They dismount. Talk with the men by the fire. A few minutes later, TEN RIDERS leave camp. Heading back th</t>
  </si>
  <si>
    <t>EXT. BEHIND THE TALLEST DUNE - DUSK</t>
  </si>
  <si>
    <t>An orange and black sky looming over the sand. They drink. And drink. Hydrating hard. Cinch their backpacks tight. They crawl to the crest.</t>
  </si>
  <si>
    <t>EXT. CAMP - CONTINUOUS</t>
  </si>
  <si>
    <t>A SENTRY on the warehouse roof drops. A second sentry by the range. Drops. Around the fire pit, SIX MEN eating and laughing. One after another, they slump. A bowl rolls across the sand. Silence. Just the crackle of the fire.</t>
  </si>
  <si>
    <t>EXT. TALLEST DUNE - CONTINUOUS</t>
  </si>
  <si>
    <t>Carla and Attunist look at each other. They wait. Five minutes. Fifteen.</t>
  </si>
  <si>
    <t>EXT. TALLEST DUNE - LATER</t>
  </si>
  <si>
    <t>Thirty minutes. The last light fading. A lone SENTRY strolls back into camp from the darkness, rifle on his shoulder, humming. He stops when he sees the men by the fire. Takes one step toward them -- -- and falls on his face. They wait again. Nothing else moves.</t>
  </si>
  <si>
    <t>EXT. CAMP - NIGHT</t>
  </si>
  <si>
    <t>They slide down the dune into camp. Flashlights low. The small building: a bunkhouse. Cots. Prayer rugs. Nobody.</t>
  </si>
  <si>
    <t>EXT. TARGETING RANGE - CONTINUOUS</t>
  </si>
  <si>
    <t>Carla's flashlight moves along the firing line. Plywood CUTOUTS, life-size, shot to splinters. A man with a briefcase. A woman with a shopping bag. A couple holding hands. And at the end of the row, a cutout of a SCHOOL BUS, the painted children in the windows riddled with holes.</t>
  </si>
  <si>
    <t>INT. WEAPONS WAREHOUSE - CONTINUOUS</t>
  </si>
  <si>
    <t>Carla's flashlight sweeps the interior. CRATES. Hundreds of them. Stacked to the rafters. Rifle crates. Ammunition. Long green tubes. Stenciled in English. In Russian. In Chinese. She sweeps the light across the rest of the crates. She moves closer to his back. Her light slides o</t>
  </si>
  <si>
    <t>INT./EXT. CAMP - MONTAGE - NIGHT</t>
  </si>
  <si>
    <t>-- They pry open the thermite crate. Gray powder in heavy bags. -- Carla pours thermite in long trails under the ammunition crates. Strategic. Precise. -- Attunist drags more ammunition crates on top of the rifle crates. -- The last of the sunset dies. Stars come out. -- Attunist</t>
  </si>
  <si>
    <t>EXT. RIDGE ABOVE THE CAMP - NIGHT</t>
  </si>
  <si>
    <t>On the far side of the camp, on a high dune, a line of figures lies flat in the sand. MOHAMMED, ABEEB, RAFIQ. And behind them: TWENTY OR MORE COURIERS who've arrived with rifles. Camels kneeling in a hollow behind them. Abeeb peers through the binoculars. Rifles come up all along</t>
  </si>
  <si>
    <t>EXT. BASE OF THE DUNE - CONTINUOUS</t>
  </si>
  <si>
    <t>Attunist kneels, the launcher on his shoulder. Carla loads the first rocket. Pats his arm. He sights on the dark shape of the warehouse. Breathes. Pulls the trigger. The rocket SCREAMS across the camp on a tail of fire --</t>
  </si>
  <si>
    <t>-- and SLAMS into the warehouse. KA-BOOOOM. A fireball. Then a chain reaction -- explosions large and small, popping and cracking, crates detonating one after another.</t>
  </si>
  <si>
    <t>EXT. RIDGE ABOVE THE CAMP - CONTINUOUS</t>
  </si>
  <si>
    <t>The couriers flatten into the sand, stunned. Sand rains down on them. Rifles come up again. All along the line. Aimed at the two figures below. He's not worried. He'll replace every gun. Spending his father's money is the thing he does best. He stands, binoculars to his eyes, the</t>
  </si>
  <si>
    <t>Explosions rocking the camp. Attunist lowers the launcher, grinning ear to ear. He hands it to her, still grinning. She drops to one knee. Shoulders the launcher. He slides in a rocket and pats her arm. She draws a breath. Holds it. Aims one last time.</t>
  </si>
  <si>
    <t>Through Mohammed's binoculars: the kneeling figure with the launcher. The ponytail. The shape of her. A WOMAN. His face changes. Calm becomes RAGE. His face contorts. The veins in his forehead and neck stand out, glistening in the yellow firelight.</t>
  </si>
  <si>
    <t>Carla pulls the trigger. The RPG flings itself across the camp three feet off the ground, lighting a trail of sand through the dark -- -- and hits within a couple of feet of where she aimed. Dead center of the warehouse. A HUGE FIREBALL mushrooms into the night. They both stare.</t>
  </si>
  <si>
    <t>The couriers stare at Mohammed. Waiting for the order. Every rifle on the woman. Mohammed lowers the binoculars. His jaw works.</t>
  </si>
  <si>
    <t>EXT. DESERT - NIGHT</t>
  </si>
  <si>
    <t>Carla and Attunist walk briskly away from the inferno, following their own footprints back the way they came. Easy to see. Even in the dark. Carla is practically skipping. Giddy. Adrenaline. Behind them, the thermite glow lights the whole sky white. Off to their left, a hundred y</t>
  </si>
  <si>
    <t>EXT. DESERT - LATER - NIGHT</t>
  </si>
  <si>
    <t>The wind steadily rising. Their footprints dissolving in front of them. The camel tracks dissolving off to the side. Carla lifts her goggles. Checks the GPS. They walk on into the wind.</t>
  </si>
  <si>
    <t>EXT. ROCKY TERRAIN - NIGHT</t>
  </si>
  <si>
    <t>They're back in the rocks. The wind is HOWLING now. Sand blasts into their eyes, their mouths, their noses. The temperature has plunged. Carla stumbles, shielding her face. He points. A big OUTCROPPING of rock. They stagger to the downwind side of it.</t>
  </si>
  <si>
    <t>EXT. ROCK OUTCROPPING, DOWNWIND SIDE - NIGHT</t>
  </si>
  <si>
    <t>Calmer. Barely. He spreads his poncho over a rock and pins it with stones -- a makeshift tent. They crawl under and wrap themselves in her poncho. Spooned together for warmth. Her flashlight on, pointed at the rock, lights her face indirectly. Sand in her hair. In her eyebrows. O</t>
  </si>
  <si>
    <t>EXT. DESERT HOLLOW, NEAR THE OUTCROPPING - NIGHT</t>
  </si>
  <si>
    <t>The wind screaming. Mohammed shouts to be heard. Around him, couriers and camels huddle in the lee of a dune. Mohammed turns to the other half. Omar SWELLS with pride. Mohammed swings up onto his camel. Abeeb, Rafiq and the others follow him out into the howling dark. Omar watche</t>
  </si>
  <si>
    <t>EXT. DESERT HOLLOW - LATER - NIGHT</t>
  </si>
  <si>
    <t>ATTUNIST, OMAR</t>
  </si>
  <si>
    <t>The wind dying down. Omar sits apart from the others with a small FLASHLIGHT, looking at a creased PHOTO: himself in a sweater on a Paris bridge, grinning with a group of university friends. Girls. Boys. A bottle of wine. He looks at it a long time. Then folds it and tucks it int</t>
  </si>
  <si>
    <t>EXT. ROCK OUTCROPPING - DAWN</t>
  </si>
  <si>
    <t>Gray light. The wind has died to a cool, gentle breeze. Under the poncho tent: Attunist's eyes POP open. Something woke him. A sound. A dream? He isn't sure.</t>
  </si>
  <si>
    <t>INT. PONCHO TENT - CONTINUOUS</t>
  </si>
  <si>
    <t>He lies perfectly still. Listening. Then slowly, slowly, lifts the edge of the poncho. The first light of sunrise. Rocks. Sand. Carla stirs. He puts a finger to her lips. Her eyes snap open. Groggy to full alert in less than a second. A SOUND. Soft. Shuffling. Neither of them can</t>
  </si>
  <si>
    <t>EXT. ROCK OUTCROPPING - CONTINUOUS</t>
  </si>
  <si>
    <t>-- and there it is. A lone CAMEL with an empty saddle behind its hump, trotting off into the distance. No rider. They watch it go. They both look the way the camel came from. Rocks. Hills. Nothing to see. Carla puts her lips against his ear. She's right. But he can't help looking</t>
  </si>
  <si>
    <t>EXT. ROCKY HILLS - MORNING</t>
  </si>
  <si>
    <t>Keeping the rising sun at their backs, they parallel the camel's tracks. Slow. Careful. Easing over every rise. At a big outcropping, Carla pulls a small SIGNAL MIRROR from her backpack. Holds it out at arm's length around the edge of the rock. Studies the reflection. They move o</t>
  </si>
  <si>
    <t>EXT. ANOTHER RISE - MORNING</t>
  </si>
  <si>
    <t>They don't have to go far. Sounds. CAMELS bleating. Grumbling. A low, gargling NUZZ. They drop to their bellies and crawl to the top of the hill. Peer out between a rock and a rare clump of bushes. Below, in a hollow: a CAMP. Camels hobbled in a line. Blankets. A dead fire. And M</t>
  </si>
  <si>
    <t>EXT. RISE ABOVE THE DEAD CAMP - CONTINUOUS</t>
  </si>
  <si>
    <t>She grabs the binoculars back. Refocuses. She stops. Lowers the binoculars. Looks at him. He doesn't have an answer. They lie there in silence, looking down at a dozen dead men with no marks on them. He scans the hills around the camp. Northwest, a hundred yards off -- something</t>
  </si>
  <si>
    <t>EXT. ROCKY HILLS, NEAR THE RAVINE - MORNING</t>
  </si>
  <si>
    <t>MOHAMMED, ATTUNIST, ABEEB</t>
  </si>
  <si>
    <t>Mohammed, Abeeb, Rafiq and FIVE COURIERS lead their camels along a dry wash. Mohammed walks fast. Abeeb walks behind him. Watching the back of Mohammed's head. Abeeb looks back over his shoulder. At the empty hills. Then follows.</t>
  </si>
  <si>
    <t>EXT. ROCKY TERRAIN - MIDDAY</t>
  </si>
  <si>
    <t>Brutal sun. Carla and Attunist trudge over broken rock. He walks backward half the time, watching behind them. He turns around. Walks normally for a while. His legs burning. His feet aching. Every breath like a blast of hot, dry air from an oven. She stops. Upends her water bottl</t>
  </si>
  <si>
    <t>The last mile. Slower now. Not from fatigue. From caution. The ravine is ahead. Where they left the truck. They crouch behind a lip of rock. Carla crawls to the edge with the binoculars. Peeks over. She makes a small, discouraged sound. She turns around. Slides down the wall of t</t>
  </si>
  <si>
    <t>EXT. RAVINE RIM - CONTINUOUS</t>
  </si>
  <si>
    <t>MOHAMMED, COURIERS</t>
  </si>
  <si>
    <t>Above them, flat on the rocks, Mohammed lowers his binoculars. His face twisted. He jabs his finger at four of his men. The four men slither off along the rim, rifles in their hands. Abeeb watches them go. Then looks back over his shoulder. At the empty hills behind them. Somethi</t>
  </si>
  <si>
    <t>EXT. RAVINE - CONTINUOUS</t>
  </si>
  <si>
    <t>CARLA, ATTUNIST AND CARLA, ATTUNIST</t>
  </si>
  <si>
    <t>Attunist freezes. Behind him -- the faintest scrape of a sandal on rock. Carla DRAWS. In one motion she leans around his body and OPENS FIRE up the ravine. BLAM BLAM BLAM -- And from behind him, more guns. Automatic fire. The ravine wall beside him EXPLODES into chips of stone. S</t>
  </si>
  <si>
    <t>EXT. RAVINE, FURTHER DOWN - CONTINUOUS</t>
  </si>
  <si>
    <t>Running. Carla is yelling something behind him. He can't make it out. Fog. Ringing. Survival mode. She tugs at his arm. He stops at a bend where they can see both ways. She's already ripping the sleeve off her shirt. He looks down at his right arm. A few inches above the wrist: a</t>
  </si>
  <si>
    <t>EXT. CREVICE - LATER</t>
  </si>
  <si>
    <t>Twenty minutes. Nothing. A camel GRUMBLES somewhere close. A low, gargling nuzz. She turns so he can dig in her backpack. He holds the SIGNAL MIRROR out at arm's length over the rim. Turns it slowly. Every direction. Rock. Sand. Sky. A camel strolling by, unconcerned. Nobody. Her</t>
  </si>
  <si>
    <t>EXT. RAVINE - LATER</t>
  </si>
  <si>
    <t>Back up the ravine. Slowly. Carla leads with the mirror around every bend. Attunist watches behind and above. She stops. Points at the ground. A smear of blood on the rocks. Drag marks.</t>
  </si>
  <si>
    <t>EXT. RAVINE, NEAR THE BURNED TRUCK - LATER</t>
  </si>
  <si>
    <t>At the edge of the ravine, near where they left the truck: a neat little PILE. CANTEENS. A MEDICAL KIT. Carla stops dead. They climb out of the ravine on the far side, giving the pile a very wide berth.</t>
  </si>
  <si>
    <t>EXT. BURNED MILITARY TRUCK - CONTINUOUS</t>
  </si>
  <si>
    <t>Blackened metal. Melted plastic. Nothing survived. Not one water jug. Hoofbeats. Soft. They spin, guns up -- THREE RIDERLESS CAMELS walk up together and stop near them. They stand there. Patiently. Expectantly. Chewing. Carla and Attunist look at each other. They both know it. Th</t>
  </si>
  <si>
    <t>EXT. BURNED MILITARY TRUCK - MOMENTS LATER</t>
  </si>
  <si>
    <t>Attunist approaches the first camel slowly, hand out. It doesn't flinch. He clicks his tongue. Tugs the lead rope gently down. The camel folds its front legs, then its back, and KNEELS. She climbs on. The camel lurches up -- back legs first -- pitching her forward. She grabs the</t>
  </si>
  <si>
    <t>EXT. DESERT - DAY</t>
  </si>
  <si>
    <t>High atop the camels, they can see for miles. Ahead in the rocks: BODIES. Six. Seven. Eight. The attackers. Lying in the sand. Their weapons in a neat PILE beside them. As they ride closer, Attunist sweeps them over and over with deadly focus. Just to be sure. One of them has a b</t>
  </si>
  <si>
    <t>EXT. DESERT - LATER</t>
  </si>
  <si>
    <t>They follow the rescuers' tracks a short way. Then stop. The tracks run off in nearly the opposite direction. She's done. He can hear it in her voice. Even she has limits. They turn the camels northwest.</t>
  </si>
  <si>
    <t>Less than two miles. Carla pulls up. A MAN on a far rise, waving both arms over his head. They look at each other. A long debate in a look. Attunist puts his hand over his heart. Holds it there toward the man. Thank you. Then they ride on northwest. Far off, the man gathers up hi</t>
  </si>
  <si>
    <t>A drumming of hooves. A GROUP OF RIDERS on running camels sweeps past them in the distance, paralleling their course. Fast. Well ahead, the riders swing left. Stop. Right in their path. Carla and Attunist both raise their binoculars. The riders all have their HANDS OVER THEIR HEA</t>
  </si>
  <si>
    <t>EXT. SUPPLY PILE - LATER</t>
  </si>
  <si>
    <t>They ride up. Canteens. Bread wrapped in cloth. A modern FIRST AID KIT. Attunist drinks. Long. Carla drinks. Longer. She opens the first aid kit. Alcohol. Gauze. Fresh bandages. She unwraps the bloody sleeve. The wound looks far worse than it feels. Then she pours the alcohol ove</t>
  </si>
  <si>
    <t>The riders are gesturing. Follow us. The dismounted man points at a SECOND small pile of supplies on a flat rock further east. This time he holds something up over his head. A big chunky PHONE with a fat antenna. Like something from the early nineties. The riders set the phone do</t>
  </si>
  <si>
    <t>EXT. FLAT ROCK - LATER</t>
  </si>
  <si>
    <t>CARLA, ATTUNIST, VOICE, AL, KEMAL</t>
  </si>
  <si>
    <t>They ride up to the rock. The satellite phone sits there. Waiting. In the distance, the riders have stopped. They're putting up a large TENT. Building a CAMPFIRE. Something roasting over it. The SATELLITE PHONE RINGS. They look at each other. At the tent. He picks it up. A pause.</t>
  </si>
  <si>
    <t>EXT. KEMAL'S CAMP - SUNSET</t>
  </si>
  <si>
    <t>The tent. The fire. A roasted bird on a spit. In the distance, a ring of RIDERS sits on their camels in a wide perimeter, facing outward. Far away. As far away as they can get. Carla and Attunist sit by the fire, eating with their fingers. Ravenous. He looks at her. She heard. Sh</t>
  </si>
  <si>
    <t>INT. KEMAL'S TENT - NIGHT</t>
  </si>
  <si>
    <t>Carla asleep on a pile of blankets, out cold before her head was all the way down. Attunist sits in the open tent flap. Wide awake. His arm throbbing. The satellite phone in his good hand. Out in the dark, the ring of riders. Watching outward. Afraid of him. He dials a number fro</t>
  </si>
  <si>
    <t>INT. TATTERED COVER BOOKSTORE, CAFE, DENVER - DAY</t>
  </si>
  <si>
    <t>A bookstore cafe. Rain on the windows. The AUTHOR sits alone at a corner table with a legal pad half full of notes and a cold cup of coffee. He stares at a silent PHONE. He turns a page of the legal pad. Underlines a word: "IRAN."</t>
  </si>
  <si>
    <t>EXT. KEMAL'S CAMP, IRANIAN DESERT - MORNING</t>
  </si>
  <si>
    <t>Blazing sun on the tent.</t>
  </si>
  <si>
    <t>INT. KEMAL'S TENT - CONTINUOUS</t>
  </si>
  <si>
    <t>Attunist wakes up in misery. His bandaged forearm throbs. His body aches everywhere. His ears RING -- a high, steady whine that doesn't stop. Sand grates under his clothes with every move. Carla's hand shakes his shoulder. Gently. He moans. The shaking gets more vigorous. And mor</t>
  </si>
  <si>
    <t>EXT. KEMAL'S CAMP - CONTINUOUS</t>
  </si>
  <si>
    <t>KEMAL, ATTUNIST, CARLA</t>
  </si>
  <si>
    <t>Outside the tent flaps, DETECTIVE KEMAL -- AL -- sits cross-legged on a corner of a big reddish-brown wool blanket beside the ashes of the campfire. Turkish military camo. A shemagh scarf around his neck. As they emerge, he lifts a cloth from their breakfast with a little flouris</t>
  </si>
  <si>
    <t>EXT. FIFTEEN-FOOT DUNE - DAY</t>
  </si>
  <si>
    <t>Carla and Attunist slog up the loose sand with their backpacks, sore from yesterday, groaning with every step. On the far side, two of yesterday's RESCUERS hold the reins of FOUR CAMELS. Bushy-eyebrowed PERSIANS in simple off-white thobes and black kufi caps. Three camels saddled</t>
  </si>
  <si>
    <t>EXT. IRANIAN DESERT, DUNES - DAY</t>
  </si>
  <si>
    <t>Kemal leads the pack camel northeast at a pace that seems impossibly fast. The camels DANCE across the shifting sand. Carla and Attunist bounce in their saddles, holding on for dear life.</t>
  </si>
  <si>
    <t>EXT. DUNES - LATER</t>
  </si>
  <si>
    <t>A walk. Letting the camels rest. Letting their legs rest. Attunist squeezes the saddle with his thighs. They're on fire.</t>
  </si>
  <si>
    <t>Faster again. Sweat in their eyes. Grit in their teeth.</t>
  </si>
  <si>
    <t>EXT. GRASSLAND - DAY</t>
  </si>
  <si>
    <t>CARLA, ATTUNIST, KEMAL</t>
  </si>
  <si>
    <t>The dunes end. Darker, firmer soil. Kemal kicks his camel into an even faster pace. Tufts of brown grass stand two or three feet high, dotting the ground for miles. The camels veer away from every single clump. And don't come back on course after. Carla's camel drifts left around</t>
  </si>
  <si>
    <t>EXT. GRASSLAND - LATER</t>
  </si>
  <si>
    <t>ATTUNIST, KEMAL</t>
  </si>
  <si>
    <t>He rides on.</t>
  </si>
  <si>
    <t>EXT. OASIS - DAY</t>
  </si>
  <si>
    <t>ATTUNIST, CARLA, KEMAL</t>
  </si>
  <si>
    <t>A stand of PALM TREES around a pool of water. It's straight out of a Hollywood movie. The camels head straight for it without being told. The camels drink from the murky water. The humans sip from canteens and stretch. Carla stretches and moans. Bends over. Moans more. Kemal, per</t>
  </si>
  <si>
    <t>The camels walking now. Resting. Attunist rides up beside Kemal. Carla a little way behind, fighting her camel's opinions about the grass. Attunist opens his mouth. Closes it. He clicks his tongue and his camel trots ahead.</t>
  </si>
  <si>
    <t>EXT. ISOLATED ROAD - DAY</t>
  </si>
  <si>
    <t>The four camels pick their way across a cracked, empty road. Then another. The only signs of civilization for miles.</t>
  </si>
  <si>
    <t>EXT. RIDGETOP - DAY</t>
  </si>
  <si>
    <t>KEMAL, CARLA, ATTUNIST</t>
  </si>
  <si>
    <t>The rounded peak of a long ridge dividing the desert. A view for fifty miles in every direction. Even Kemal stops. North, thirty or forty miles: the ridge disappears into green forest at higher elevation. East: more green, farther away, taunting them. South: dark hills dotted wit</t>
  </si>
  <si>
    <t>East-northeast. Faster than ever. The camels running flat out, necks stretched. Attunist bounces hard. Under the bandage, he feels the wound TEAR open. Blood seeps through. He doesn't stop. He holds his arm out away from himself so he won't bleed all over the saddle. Carla sees i</t>
  </si>
  <si>
    <t>EXT. DESERT AIRSTRIP - DAY</t>
  </si>
  <si>
    <t>Two more hours. A rough landing strip scraped through the scrub. One small, battered single-engine PLANE at the end of it. As they approach, the engine SPUTTERS to life and coughs a big ball of black smoke into the prop wash. A MAN in a tattered thobe climbs out and walks toward</t>
  </si>
  <si>
    <t>INT. SMALL PLANE - CONTINUOUS</t>
  </si>
  <si>
    <t>CARLA, KEMAL</t>
  </si>
  <si>
    <t>Cramped. Kemal in the co-pilot's seat. Carla and Attunist knee to knee in the back. The PILOT -- bearded, sour -- turns all the way around in his seat and GLARES at them. A long, uncomfortable stare. He says something sharp in Arabic to Kemal. Kemal answers sharply. A heated exch</t>
  </si>
  <si>
    <t>INT. SMALL PLANE - LATER</t>
  </si>
  <si>
    <t>Carla digs an ancient FIRST AID KIT out from under a seat. Unwraps his arm. Cleans the reopened wound. His fist goes white-knuckled. He grimaces. His eyes cross. She wraps it tight. Tight enough to nearly cut off the circulation. The bleeding stops.</t>
  </si>
  <si>
    <t>EXT. MOUNTAIN AIRSTRIP - DAY</t>
  </si>
  <si>
    <t>The plane SLAMS onto a dirt runway. BOUNCES twenty feet back into the air. SLAMS again. Again.</t>
  </si>
  <si>
    <t>All four of them grunt in unison on every bounce.</t>
  </si>
  <si>
    <t>EXT. MOUNTAIN AIRSTRIP - CONTINUOUS</t>
  </si>
  <si>
    <t>The plane taxis to the end of the runway and stops beside a dark green, right-hand-drive RANGE ROVER. A DRIVER (40s, silent) steps out and opens the back. Carla climbs out of the plane and gives the pilot the most disgusted look she has. He avoids her eyes entirely. The Driver th</t>
  </si>
  <si>
    <t>INT. RANGE ROVER - CONTINUOUS</t>
  </si>
  <si>
    <t>The Driver coughs and hacks sand out of his lungs. He doesn't complain. Doesn't curse the pilot. Doesn't say a word. He just starts the engine and drives northeast.</t>
  </si>
  <si>
    <t>EXT. MOUNTAIN ROAD - DAY</t>
  </si>
  <si>
    <t>Hairpin turns over sheer drops. The Range Rover creeps around every blind bend -- not for fear of the cliff, but for the ROCKSLIDES. Once he can see the road is clear, the Driver FLOORS it along the cliff edge.</t>
  </si>
  <si>
    <t>Carla is gray-faced. Even Kemal's jaw is clenched. A rockslide blocks the road. The Driver doesn't slow down. He swerves OFF the road, up the slope, around it -- The Range Rover tilts. Further. Further. They're going to ROLL -- Attunist braces one hand on the seat in front of him</t>
  </si>
  <si>
    <t>EXT. MOUNTAIN VALE - DAY</t>
  </si>
  <si>
    <t>The road drops into a narrow vale. A small community scratching out a living along a muddy stream. Tents. SHANTIES. A narrow, rutted lane that has clearly seldom seen a car. The Range Rover eases into it.</t>
  </si>
  <si>
    <t>People stop what they're doing. And STARE. They crowd in close. Press their faces right up against the tinted windows, cupping their hands to see in. Dozens of faces. Carla leans away from her window. The Range Rover crawls through. The people don't go back to their business. The</t>
  </si>
  <si>
    <t>EXT. SHANTY TOWN VALE, EDGE OF TOWN - CONTINUOUS</t>
  </si>
  <si>
    <t>The tents thin out. And then, a short way beyond the last shanty, something impossible: a well-kept TARMAC runway stretching across the basin. At the end of it: a sleek, gleaming PRIVATE JET. The Driver stops at the runway. Turns around. Hands Attunist the KEYS. Without a word. T</t>
  </si>
  <si>
    <t>EXT. RUNWAY - CONTINUOUS</t>
  </si>
  <si>
    <t>KEMAL, ATTUNIST AND CARLA, ATTUNIST, CARLA</t>
  </si>
  <si>
    <t>They climb out. Kemal points to the far end of the runway, past the jet. A large compound behind a tall STONE WALL. Buildings inside. Smoke from a chimney. Carla's face. Attunist's face. Neither of them looks happy. Kemal looks hard into Attunist's eyes. A full three seconds. Att</t>
  </si>
  <si>
    <t>EXT. RUNWAY, BESIDE THE JET - DAY</t>
  </si>
  <si>
    <t>The jet's engines whine up. Kemal waits at the stairs, giving them a moment. He takes her hands. She lets him. He doesn't finish. He doesn't have to. She searches his face. Then kisses him. Hard. She climbs the stairs. Before he follows, Kemal presses a small, creased PHOTO into</t>
  </si>
  <si>
    <t>INT. PRIVATE JET - CONTINUOUS</t>
  </si>
  <si>
    <t>Leather seats. Polished wood. Carla drops into a window seat. The jet rolls, roars, lifts off. Through her window, she watches the green Range Rover below pull away from the runway and drive toward the walled campus. Smaller. Smaller. She tries to ignore the twinge of bitterness.</t>
  </si>
  <si>
    <t>INT. RANGE ROVER - MOVING - CONTINUOUS</t>
  </si>
  <si>
    <t>Attunist drives toward the stone wall. Overhead, the jet roars past. He waves up at it from under the windshield. He punches buttons on the dashboard GPS. "LOCATE ME." The map pulls out to Eurasia. Zooms back in. A blue dot. A country name. He stares at the screen. He scrolls the</t>
  </si>
  <si>
    <t>INT. PRIVATE JET, LAVATORY - DAY</t>
  </si>
  <si>
    <t>Cramped. A trickle of water. Carla scrubs days of sand off her face and neck and arms with paper towels. She looks at herself in the tiny mirror. Barely recognizes the woman looking back.</t>
  </si>
  <si>
    <t>INT. PRIVATE JET, CABIN - LATER</t>
  </si>
  <si>
    <t>KEMAL, CARLA</t>
  </si>
  <si>
    <t>She comes back to her seat a little cleaner. Kemal waits across the aisle. Pleasant. Patient. Here it comes. Carla doesn't let it show. She keeps her hands still in her lap. She says nothing. He's fishing for a reaction. She doesn't give him one. Kemal's smile holds. Barely. The</t>
  </si>
  <si>
    <t>They trade a few war stories. On-the-job humor. On-the-job horror. Then neither of them can top the last one, and they sit in uncomfortable silence. Carla flips through an old magazine without reading it. Kemal sits perfectly still, lost in thought. Three and a half hours. The je</t>
  </si>
  <si>
    <t>EXT. IZMIR AIRPORT, TARMAC - DAY</t>
  </si>
  <si>
    <t>The jet sits at a fuel truck in the hard Turkish sun. Kemal walks away across the tarmac without looking back. A uniformed GROUND CREWMAN glances up at the jet's windows.</t>
  </si>
  <si>
    <t>INT. PRIVATE JET, BACK ROW - CONTINUOUS</t>
  </si>
  <si>
    <t>Carla sits in the very last row. As far from the windows as she can get. Motionless. Outside, an AIRPORT OFFICIAL with a clipboard walks toward the plane. Carla's hand drifts toward the Glock tucked into her waistband. The official signs something for the fuel truck driver. Laugh</t>
  </si>
  <si>
    <t>INT. PRIVATE JET, CABIN - NIGHT</t>
  </si>
  <si>
    <t>Eleven hours over the Atlantic. Carla lies across two seats under a thin blanket. Eyes wide open. She rolls over. Stares at the ceiling. Doesn't sleep.</t>
  </si>
  <si>
    <t>EXT. KOPETDAG CAMPUS, GATE - DAY</t>
  </si>
  <si>
    <t>ATTUNIST, FRENCHMAN</t>
  </si>
  <si>
    <t>The Range Rover rolls up to the stone wall. Two heavy GATES swing open. Someone steps out and waves him in. He turns left and parks beside two other IDENTICAL dark green Range Rovers. He leaves the key in the ignition. Slings his backpack over his good shoulder. Steps out. A smal</t>
  </si>
  <si>
    <t>EXT. KOPETDAG CAMPUS, COURTYARD - CONTINUOUS</t>
  </si>
  <si>
    <t>A grassless, treeless desert campus. Stone buildings with intricate, precise rockwork. STUDENTS in the dress of a dozen countries walking between buildings, chatting in groups. A couple of them stop and watch Attunist pass. Mild curiosity. Behind him, two men unload the supplies</t>
  </si>
  <si>
    <t>INT. LECTURE HALL - CONTINUOUS</t>
  </si>
  <si>
    <t>ATTUNIST, FRENCHMAN, JEE</t>
  </si>
  <si>
    <t>Spacious. Bare stone walls. Open windows on both sides. A domed ceiling that makes every word ECHO. About THREE DOZEN STUDENTS sit on big, brightly colored PILLOWS on the floor, most of them gathered close to a podium at the far end. No desks. No books. No blackboard. At the podi</t>
  </si>
  <si>
    <t>INT. WIDE HALLWAY - CONTINUOUS</t>
  </si>
  <si>
    <t>Pointlessly wide. Empty except for a YOUNG RUSSIAN STUDENT at a desk, pecking at a keyboard with two fingers. Jee barks something in Russian as they pass. The kid jumps up. He snaps a salute and bolts out the door they came in.</t>
  </si>
  <si>
    <t>INT. JEE'S OFFICE - CONTINUOUS</t>
  </si>
  <si>
    <t>JEE, ATTUNIST</t>
  </si>
  <si>
    <t>The opposite of the lecture hall. Luxurious. Skylights flooding it with sun. Plush couches. Ornate paintings in extravagant gold frames on the stone walls. And CANDLES. Everywhere. Attunist scans the walls. No outlets. No light switches. No electricity at all. He waves at a couch</t>
  </si>
  <si>
    <t>INT. JEE'S OFFICE - LATER</t>
  </si>
  <si>
    <t>ATTUNIST, JEE</t>
  </si>
  <si>
    <t>Fifteen minutes. The COUNCIL arrives one by one. -- TWO OLD MEN in western suits. One looks Italian or Greek. The other, Eastern European. They help themselves to tea. -- A YOUNG ASIAN MAN (late 20s) in blue jeans and a RED TURTLENECK. Cocky. He doesn't touch the tea. He sits, an</t>
  </si>
  <si>
    <t>JEE, ATTUNIST, FRAY BEARD</t>
  </si>
  <si>
    <t>Jee pauses. Waiting for a reaction. Attunist sips his tea. Gives him nothing. Kemal already told him. Every head in the room turns to him. Shocked he spoke. Or annoyed. Jee gives the tiniest shake of his head. A friendly warning: say nothing. All eyes on him. Waiting. Permission</t>
  </si>
  <si>
    <t>INT. JEE'S OFFICE - CONTINUOUS - ATTUNIST'S POV</t>
  </si>
  <si>
    <t>A JACKHAMMER at the base of his skull. His vision strobes -- like someone flicking thin blinds open and shut in front of a blinding sun. Light. Dark. Light. He shuts his eyes. It doesn't stop. Every flash is a fresh spike of pain. Hands on his arms. His legs. Holding him. Lifting</t>
  </si>
  <si>
    <t>Relief. Instant. The jackhammer stops. The nausea doesn't. The dizziness doesn't. He tries to open his eyes. Then realizes they're already open. Everything is black. He rubs his eyes. Blinks wildly. Panic. Blur. Light. Shapes. Slowly, his sight returns. The room. FIVE DEAD MEN li</t>
  </si>
  <si>
    <t>He eases the door open. The RUSSIAN STUDENT lies on the floor beside his desk. Twisted. Deathly still. He'd come back. Attunist stares at him. The lecture hall beyond is empty. Thank God.</t>
  </si>
  <si>
    <t>EXT. COURTYARD, RANGE ROVERS - DAY</t>
  </si>
  <si>
    <t>He hurries to the three Range Rovers. Tries the doors. LOCKED. All three. His own too -- the key's gone from the ignition. No keys anywhere. He looks back at the complex of stone buildings.</t>
  </si>
  <si>
    <t>INT. JEE'S OFFICE - MOMENTS LATER</t>
  </si>
  <si>
    <t>He searches. Drawers. Tables. Behind paintings. Nothing. He steps over bodies to do it.</t>
  </si>
  <si>
    <t>Two YOUNG MEN walk in through an open door, talking. They see him. Stop talking. Attunist nods. Friendly. Walks normally past them. Or tries to. They say nothing. Behind him, their footsteps speed up.</t>
  </si>
  <si>
    <t>EXT. GRAVEL COURTYARD - CONTINUOUS</t>
  </si>
  <si>
    <t>He dashes across to the building nearest the vehicles. Opens the door. Steps in.</t>
  </si>
  <si>
    <t>INT. DORMITORY COMMON ROOM - CONTINUOUS</t>
  </si>
  <si>
    <t>ANGRY-EYED STUDENT, ATTUNIST</t>
  </si>
  <si>
    <t>A dozen YOUNG MEN on big pillows, studying. They all look up. Surprise turns to contempt. Stares go hard. Postures stiffen. Attunist closes the door behind him. Speaks as politely as he can. The ANGRY-EYED STUDENT stands. Approaches. A wicked BLADE slides out of his sleeve. He LU</t>
  </si>
  <si>
    <t>EXT. DORMITORY - CONTINUOUS - THROUGH THE WINDOW</t>
  </si>
  <si>
    <t>DOZENS of students. Furious. Pumping their fists. A half-circle around the door, twenty feet back, as if that's a safe distance. More shouting from the back door.</t>
  </si>
  <si>
    <t>ATTUNIST, THIN YOUNG MAN, ANGRY-EYED STUDENT, DUNLAP</t>
  </si>
  <si>
    <t>He opens the door a crack and stands behind it. The students file out past him. The last one, the boy who knelt by the wounded student, sneers in his face. The student stares at him, baffled. Then walks out. Attunist lets him go. Nobody heard the threat. Nobody would learn anythi</t>
  </si>
  <si>
    <t>EXT. DORMITORY - CONTINUOUS</t>
  </si>
  <si>
    <t>Dunlap steps out. Raises his hands. Shouts over the crowd. They don't want to hear it. His words only make them angrier. A STUDENT scoops a rock from the gravel and slings it sidearm at the door. Others follow. A HAILSTORM of rocks and pebbles hammers the dormitory. A few hit Dun</t>
  </si>
  <si>
    <t>Attunist watches through the window. A windowpane CRACKS. Another rock -- and the glass SHATTERS onto the floor. Pebbles snap the makeshift curtain. He goes to the other window. Picks out a student bending down for a handful of gravel. Focuses.</t>
  </si>
  <si>
    <t>The student goes down face first. The ones beside him take one step back. Nobody checks on him. Nobody stops. They inch closer. Another bends for a rock. Drops. Another. Drops. Another. A dozen bodies in the gravel. The rest still coming. By the time a THIRD of them lie crumpled</t>
  </si>
  <si>
    <t>He takes a breath. Squares his shoulders.</t>
  </si>
  <si>
    <t>He swings the door wide and steps out. Confident. At the sight of him, the shouting surges to a new peak. He has no idea what they're saying. He doesn't care. The crowd PARTS for him. He walks slowly through the middle of them toward the vehicles. And as he passes, they drag thei</t>
  </si>
  <si>
    <t>He jumps behind the right-hand steering wheel. Locks the doors. Starts the engine. The mob SWARMS around the truck. Faces at every window. Fists on the glass. He backs up. Slow. Trusting them to move. They move. He backs toward the gate. Twisting around to line up the rear bumper</t>
  </si>
  <si>
    <t>EXT. ROAD TO SHANTY TOWN - CONTINUOUS</t>
  </si>
  <si>
    <t>He swings around and heads down the lane toward the shanty town. Toward the runway. Toward the pass.</t>
  </si>
  <si>
    <t>Ahead, a MOB pours out of the shanties into the narrow dirt lane. Hundreds. Shoulder to shoulder. Blocking the road completely. He stops a quarter mile short. The walls of the vale on both sides: near-vertical. Impossible on foot. Impossible in a truck. The crowd surges toward hi</t>
  </si>
  <si>
    <t>EXT. CAMPUS PERIMETER - CONTINUOUS</t>
  </si>
  <si>
    <t>He swerves around a little knot of students still chasing on foot. Races around the outside of the wall. Stops at the far edge. Before him: the land drops away. A long, deep RAVINE strewn with rock shards and boulders, falling toward a distant patchwork of farmland and country ro</t>
  </si>
  <si>
    <t>INT. CAB - CONTINUOUS</t>
  </si>
  <si>
    <t>Carla in the back seat, staring out at it. Eyes heavy. She falls asleep against the window.</t>
  </si>
  <si>
    <t>EXT. RAVINE, TURKMENISTAN - DAY</t>
  </si>
  <si>
    <t>The Range Rover CAREENS down the mountain. Bouncing. Slamming over rubble.</t>
  </si>
  <si>
    <t>Attunist flies around the cab. His shoulder hits the door. His head hits the roof. The OIL LIGHT flicks on. A jagged rock must have punched the oil pan. A minute or two of engine left. Maybe. He pushes it harder.</t>
  </si>
  <si>
    <t>EXT. CAMPGROUND, RIVIERE DES ANGLAIS, QUEBEC - MORNING</t>
  </si>
  <si>
    <t>The cab stops at a little campground on a river. Carla gets out. Shoulders her backpack. Walks into the pristine forest.</t>
  </si>
  <si>
    <t>The four-wheeling ride from hell. Red warning lights. Alarms dinging. SMOKE pouring from under the hood.</t>
  </si>
  <si>
    <t>His head cracks the window. The steering wheel bangs his thighs. He doesn't let up. The engine SEIZES with a horrible grinding shriek. No power steering. He hauls on the wheel. No brakes. He stands on the pedal. Nothing. A huge BOULDER dead ahead --</t>
  </si>
  <si>
    <t>The Range Rover hits it at an angle. Tips up onto its two right wheels. Teeters on the edge of a rollover -- -- hangs there -- -- and BANGS back down onto four wheels. The left front tire perched on top of the boulder. Smoke. Ticking metal. Silence.</t>
  </si>
  <si>
    <t>Attunist sits gripping the wheel. Breathing.</t>
  </si>
  <si>
    <t>EXT. FOREST TRAIL, US-CANADA BORDER - MORNING</t>
  </si>
  <si>
    <t>Carla walks out of the trees on the American side. Thirty minutes through the woods. The Olde English hamlet resort ahead. The little parking lot. She stops. Dead. A sharp jab of dread takes her breath away. Next to her car: another ordinary SEDAN. Almost identical to hers. Right</t>
  </si>
  <si>
    <t>Attunist climbs out of the smoking Range Rover with an emergency roadside kit under his arm. A small first aid tin. His bandage is soaked red again. He tears open the tin with his teeth. A roll of gauze. Wraps it around the old bandage. Tight. Tighter. He looks back up the mounta</t>
  </si>
  <si>
    <t>EXT. CAMPUS WALL, ROOFTOP - CONTINUOUS</t>
  </si>
  <si>
    <t>Above the stampeding mob, alone on the flat roof of a stone building, stands the YOUNG ASIAN MAN in the RED TURTLENECK. The one who stormed out. Before the sweep. He doesn't run with the others. He doesn't shout. He just watches the tiny figure scrambling down the ravine. Studyin</t>
  </si>
  <si>
    <t>EXT. THE OLDE ENGLISH HAMLET RESORT - CONTINUOUS</t>
  </si>
  <si>
    <t>Carla stashes her backpack in the bushes at the edge of the woods.</t>
  </si>
  <si>
    <t>INT. RESORT OFFICE - CONTINUOUS</t>
  </si>
  <si>
    <t>DESK CLERK, CARLA</t>
  </si>
  <si>
    <t>The cheerful DESK CLERK (60s) looks up from a crossword. Carla's smile doesn't move a millimeter. She takes the key.</t>
  </si>
  <si>
    <t>Then she TROTS toward her cottage, loose and easy. A woman coming home from a morning run. Just a vacation. She jogs up the path toward her cottage. On the shadowed porch bench beside the door: the shape of a MAN, sitting. Waiting. She doesn't slow down. She climbs the steps.</t>
  </si>
  <si>
    <t>The Author at his corner table. The legal pad. The silent phone. He picks up his pen. Looks at the phone one more time. It doesn't ring.</t>
  </si>
  <si>
    <t>EXT. RAVINE, KOPETDAG MOUNTAINS, TURKMENISTAN - DAY</t>
  </si>
  <si>
    <t>SUPER: "Season Two." Smoke boils from the wrecked Range Rover, perched on its boulder. Wind howls down the mountain. Attunist RUNS. Down the rock-strewn slope. His bandaged forearm pumping blood. His knees jarring on every landing. Far above him, pouring over the rocks: the MOB.</t>
  </si>
  <si>
    <t>EXT. THE SANDS CASINO, LAS VEGAS - NIGHT (1995)</t>
  </si>
  <si>
    <t>SUPER: "Las Vegas. 1995." The old Sands, in its last flashy years. A scorching day turning into a freezing desert night.</t>
  </si>
  <si>
    <t>INT. THE SANDS CASINO, BLACKJACK TABLE - CONTINUOUS</t>
  </si>
  <si>
    <t>A YOUNG CHIP GRANBERRY (19, boyish, sun-bleached hair, no hat yet) sits behind a towering stack of chips. Winning. Again. A small crowd watching. He looks up. Across the floor, by a pillar: TWO MEN in dark suits. Thick necks. Watching him. Not the cards. Him. A cold wave of DREAD</t>
  </si>
  <si>
    <t>INT. ANOTHER CASINO, LAS VEGAS - LATER</t>
  </si>
  <si>
    <t>CHIP</t>
  </si>
  <si>
    <t>Chip at a new table. A new stack. Bigger than before. MONTAGE - CHIP'S GAMBLING LIFE -- RENO. A slot jackpot that Chip walks away from before it pays. -- MONTREAL. Chip folds a winning hand on purpose, smiling at the dealer. -- NIAGARA FALLS. A riverboat casino. Chip, a little ol</t>
  </si>
  <si>
    <t>INT. KATSU MARU, MAIN CABIN - DAY (FLASHBACK)</t>
  </si>
  <si>
    <t>ATTUNIST, CHIP</t>
  </si>
  <si>
    <t>The Robstown table. Chip's eyes go distant. Across the table, a man rubs the back of his neck. The ATTUNIST. Looking right at him. Chip's eyes go cold.</t>
  </si>
  <si>
    <t>EXT. ATLANTIC OCEAN - DAY (FLASHBACK)</t>
  </si>
  <si>
    <t>The S. L. OLIVER, bow up, slipping under the waves. The bleeding man staring back at it from the Katsu Maru's deck. Chip at the rail. Hat in his hand.</t>
  </si>
  <si>
    <t>EXT. INTERSTATE 70, ROCKY MOUNTAINS - MORNING</t>
  </si>
  <si>
    <t>SUPER: "Colorado. Early June." A gleaming turquoise-and-white 1956 CHEVY NOMAD wagon threads through heavy mountain traffic. Chrome blazing.</t>
  </si>
  <si>
    <t>INT. '56 NOMAD - MOVING - CONTINUOUS</t>
  </si>
  <si>
    <t>Chip, mid-30s now, drives with the black cowboy hat on the bench seat beside him. The morning sun hits every mirror. He shifts his head left. Right. Shades his eyes. Every position, one of them blinds him. Slow drivers in the left lane. Maniacs weaving through traffic. An EIGHTEE</t>
  </si>
  <si>
    <t>EXT. MOUNTAIN HIGHWAY - CONTINUOUS</t>
  </si>
  <si>
    <t>The Nomad leaves the gas stations and diners behind and climbs through the pines.</t>
  </si>
  <si>
    <t>INT. '56 NOMAD - CONTINUOUS</t>
  </si>
  <si>
    <t>Chip rolls down his window. Breathes in. Evergreens. Ferns. Moss. On a goofy whim, going around a curve, he leans his head out the window into the wind. He laughs. Lets the cold air wash over his face. Thirty minutes later, he SHIVERS so hard his shoulders do a little comic shimm</t>
  </si>
  <si>
    <t>EXT. MOUNTAIN HIGHWAY - VARIOUS - DAY</t>
  </si>
  <si>
    <t>-- The road becomes a tunnel. Pine and aspen branches meeting high overhead. -- A patch of late-spring SNOW in the shadows. -- An enormous MOOSE standing by the road, chewing, unimpressed. -- An ELK holding his head high to show off velvet antlers.</t>
  </si>
  <si>
    <t>Chip slows to stare at the elk.</t>
  </si>
  <si>
    <t>EXT. MOUNTAIN HIGHWAY - DAY</t>
  </si>
  <si>
    <t>The road climbs into FOG. Thick. Bright gray. The Nomad creeps through it, headlights on, curve after curve. Then -- it BURSTS out into brilliant sunshine. Thousands of feet below, the interstate he left an hour ago. Clear morning air down there. Above him, the road disappears ba</t>
  </si>
  <si>
    <t>EXT. BRISTLECONE SPRINGS, MAIN HIGHWAY - DAY</t>
  </si>
  <si>
    <t>Light snow. A 25 MPH sign. A row of quaint old storefronts on the left. The right side of the road drops away into a breathtaking valley. A green sign: "BRISTLECONE SPRINGS -- ELEV. 8192"</t>
  </si>
  <si>
    <t>Chip grins. He turns up Second Street. Three blocks up the mountain into the heart of town.</t>
  </si>
  <si>
    <t>EXT. BRISTLECONE SQUARE - CONTINUOUS</t>
  </si>
  <si>
    <t>Snow falling on a town square straight out of a snow globe. Couples and families strolling the sidewalks with shopping bags. People warming their hands over gas FIRE PITS. Art galleries. A jewelry shop. A bakery. The Nomad rolls past. Heads turn. A kid tugs his father's sleeve an</t>
  </si>
  <si>
    <t>EXT. ALL INN HOTEL AND CASINO - CONTINUOUS</t>
  </si>
  <si>
    <t>CHIP, VALET</t>
  </si>
  <si>
    <t>A low-key hotel casino on the square. No neon. Chip pulls under the covered entrance. He reaches over. Puts on the black cowboy hat. Gets out. Hands a VALET (19, gangly, wide-eyed) a twenty. Chip points to the front fender. Painted in elegant script, like the name on a ship: "Ste</t>
  </si>
  <si>
    <t>Attunist lurches over the rocks. A couple of hundred yards ahead: a huge BOULDER with an overhang facing downhill. Shelter. He slides in under it. Back to the stone. Gasping. He pops open the little FIRST AID TIN from the Range Rover. Gauze. Tape. That's all. He unwinds the soake</t>
  </si>
  <si>
    <t>EXT. THE OLDE ENGLISH HAMLET RESORT - MORNING</t>
  </si>
  <si>
    <t>NOWAN, CARLA</t>
  </si>
  <si>
    <t>SUPER: "New York. The same morning." Carla reaches the top step of her cottage porch. On the bench beside the door, a man jumps to his feet. He steps out of the shadow, hand already out. NOWAN (late 20s), a young man in a cheap suit. Earnest. Very earnest. She stares at him. Thir</t>
  </si>
  <si>
    <t>INT. COTTAGE, SOUTHAMPTON SUITE, BATHROOM - CONTINUOUS</t>
  </si>
  <si>
    <t>The shower running. Steam starting to rise. Carla sits on the edge of the tub, still in her sand-caked clothes. She picks up her MOBILE PHONE -- the one she left plugged in on the counter. For the first time in a week. "8 NEW VOICEMAILS." She plays them. One after another. She st</t>
  </si>
  <si>
    <t>INT. COTTAGESHIRE CAFE - MORNING</t>
  </si>
  <si>
    <t>CARLA, SERVER, NOWAN</t>
  </si>
  <si>
    <t>Thirty-five minutes later. Nowan sits at a table, conspicuously checking his watch. Carla slides in across from him. Hair wet. Clean clothes. She waves at the SERVER. He raises his eyebrows. Waiting for more. She just stares at him. She'd normally tell someone to stop calling her</t>
  </si>
  <si>
    <t>That afternoon. Carla in a fresh suit, hair still damp. The SENIOR AGENT behind his desk. KEN in the corner. She opens the folder. Photos. A burned-out military truck in a ravine. A blackened warehouse. Bodies around a fire pit. No marks. Carla turns a page. Three young men lying</t>
  </si>
  <si>
    <t>Ken catches up with her at the elevator. The elevator opens. She steps in. He holds the door with his hand. He looks at her a beat longer. Lets the door go. The doors close on her face. Her heart sinks to the floor.</t>
  </si>
  <si>
    <t>EXT. BRISTLECONE SQUARE - DAY</t>
  </si>
  <si>
    <t>Chip steps out of the All Inn into the gently falling snow. Pulls his hat down. Breathes it in.</t>
  </si>
  <si>
    <t>EXT. SECOND STREET - CONTINUOUS</t>
  </si>
  <si>
    <t>A street of restaurants, bakeries, specialty shops and Coffee Shoppes. Steam rising off the pavement -- the snow MELTS the instant it hits the street. Chip looks down. Puzzled. Crouches. Puts his palm flat on the sidewalk. It's WARM. A LOCAL WOMAN (60s) passing by with a bakery b</t>
  </si>
  <si>
    <t>EXT. ELK BUGLE ROAD - CONTINUOUS</t>
  </si>
  <si>
    <t>A pedestrian-only lane that's kept itself frozen in the 1950s. A malt shop. An antique toy store. A vinyl record dealer. A classic car museum with two shiny old replica cars at the curb, music drifting from their pushbutton AM radios. Chip passes the replica cars. Nods to them li</t>
  </si>
  <si>
    <t>EXT. THIRD STREET - CONTINUOUS</t>
  </si>
  <si>
    <t>Old stage theaters. A cinema. Marquees. The smell of buttered popcorn rolling down the sidewalk.</t>
  </si>
  <si>
    <t>EXT. OWL WHOO LANE - CONTINUOUS</t>
  </si>
  <si>
    <t>Banks. Quiet hotel casinos that look like hotels, not casinos. No flashing lights. No neon. And one art gallery.</t>
  </si>
  <si>
    <t>EXT. MODEL SHOP, BRISTLECONE SQUARE - DAY</t>
  </si>
  <si>
    <t>He's barely around the corner from his hotel when a STOREFRONT WINDOW stops him dead.</t>
  </si>
  <si>
    <t>INT. MODEL SHOP - CONTINUOUS</t>
  </si>
  <si>
    <t>SHOP OWNER, CHIP</t>
  </si>
  <si>
    <t>A tiny cluttered shop. In the middle, on a huge table: a meticulous MINIATURE of Bristlecone Square under a dusting of fake snow. Every building. Every lamppost. Chip can see the tiny concierge through the tiny doors of his hotel. Tiny pies in a bakery window. A miniature GONDOLA</t>
  </si>
  <si>
    <t>INT. MODEL SHOP - LATER</t>
  </si>
  <si>
    <t>Chip is still there. Bent down, eye level with the tiny town. The Shop Owner clears his throat. Chip straightens. Feels guilty. Looks around for something -- anything -- to buy.</t>
  </si>
  <si>
    <t>INT. MODEL SHOP, COUNTER - MOMENTS LATER</t>
  </si>
  <si>
    <t>He sets down a stack of SOUP MIX PACKETS. Locals' recipes. "MRS. HALVORSEN'S ELK CHILI." "MOUNTAIN MUSHROOM BARLEY." The old man rings him up. Satisfied.</t>
  </si>
  <si>
    <t>EXT. BRISTLECONE SQUARE - LATER</t>
  </si>
  <si>
    <t>The snow keeps falling. Chip comes out of a shop. And another. And another. Before he understands what's happening, he's carrying THREE SHOPPING BAGS and a steaming cup of APPLE CIDER. He stops in the middle of the sidewalk. Looks down at the bags. Up at the town. Clouds thicken.</t>
  </si>
  <si>
    <t>INT. REAL ESTATE OFFICE - CONTINUOUS</t>
  </si>
  <si>
    <t>The bell over the door JINGLES as Chip walks in, snow on his hat, bags in both hands. A REALTOR (40s) looks up from her desk. Can she help him?</t>
  </si>
  <si>
    <t>EXT. RAVINE, TURKMENISTAN - AFTERNOON</t>
  </si>
  <si>
    <t>Attunist trotting. Wind rushing down the slope alongside him. Every step a jolt in his knees. A volley of ROCKS out of nowhere. He drops behind a boulder. Sweeps the slope above. Silence. Then he runs again.</t>
  </si>
  <si>
    <t>Another coordinated barrage. Rocks cracking off the stones. He spins. Focuses. Somewhere behind a boulder, someone falls. Some of the stones they throw land in loose masses of rock. Small SLIDES rattle down the slope.</t>
  </si>
  <si>
    <t>EXT. RAVINE - DUSK</t>
  </si>
  <si>
    <t>The blistering sun finally slips behind the mountain. Shadows. Places to hide. Attunist collapses behind a rock. Shivering already. His shirt soaked with sweat. The temperature PLUNGING. He digs through the roadside kit. A folded plastic emergency PONCHO. He shakes it out and pul</t>
  </si>
  <si>
    <t>EXT. RAVINE - NIGHTFALL</t>
  </si>
  <si>
    <t>Darkness falls. And down in the valley, more lights appear. A cluster of FIRES. Cooking fires. Lamps. A small VILLAGE. He chuckles. Can't help it. He laughs harder. A little hysterically. Then shakes his head at himself. He stares down at the fires. Above him, a stone CLATTERS.</t>
  </si>
  <si>
    <t>EXT. RAVINE - NIGHT</t>
  </si>
  <si>
    <t>The wind dies. The orange and purple remnants of the sunset fade. In the sudden STILLNESS, he can hear them. Stumbling over loose rock above him. Panting. Calling to each other. Which means they can hear him too. A silhouette staggers over a ridge of rock in the starlight. It cru</t>
  </si>
  <si>
    <t>EXT. RAVINE - LATER - NIGHT</t>
  </si>
  <si>
    <t>A near-full MOON rises over the edge of the ravine. It doesn't help. It throws pitch-black SHADOWS over every stone. He can't see where to put his feet. He picks his way down. Arms flailing. Body twisting. Every step a guess. His foot comes down on nothing -- He FALLS. Hard. Knee</t>
  </si>
  <si>
    <t>He sits up slowly in the rubble. Massages his knee. Not broken. But the pain goes deep. He's shaking. Not just from cold. Up the slope, stones SHIFT. Someone FALLS. Doesn't hide his pain. Curses -- loud, angry, in a language Attunist doesn't know. A rock clatters past on his righ</t>
  </si>
  <si>
    <t>EXT. RAVINE, TURKMENISTAN - NIGHT</t>
  </si>
  <si>
    <t>Moonlight. Silence. The students have gone quiet. Attunist waits, crouched, ready. Nothing comes. Nothing. The cold bites through him. His teeth chatter so hard he clamps his jaw. There's no cover anywhere. He's too exhausted to make it to the village fires. He looks at a big bou</t>
  </si>
  <si>
    <t>EXT. BOULDER - CONTINUOUS</t>
  </si>
  <si>
    <t>He lies down at the base of the boulder. Picks up a flat, cold stone. Lays it on his leg. Another. Another. He piles stones over his legs. His torso. His good arm. Like burying himself alive. The rocks block the wind. Slowly, they start holding in the heat of his body. He lies pe</t>
  </si>
  <si>
    <t>EXT. BOULDER - LATER - NIGHT</t>
  </si>
  <si>
    <t>The moon slides out from behind the boulder and shines straight into his face. His eyes are open. Wide. His eyelids droop. He forces them open. They droop again. They close.</t>
  </si>
  <si>
    <t>EXT. BOULDER - DAWN</t>
  </si>
  <si>
    <t>CLATTER. Tumbling rocks. Attunist's eyes SNAP open. Gray light. He has no idea where he is. He can't move. He's PINNED. Panic floods his face -- he strains against the weight -- -- and remembers. The rocks. He buried himself. He goes still. Listens. Through the ringing: WHISPERS.</t>
  </si>
  <si>
    <t>INT. ALL INN CASINO, POKER ROOM, BRISTLECONE SPRINGS - NIGHT</t>
  </si>
  <si>
    <t>Quiet. Classy. Green felt. No smoke -- the whole town is smoke-free, and Chip breathes deep, grateful for it. The tournament QUALIFIER is under way. Six players at his table. Chip's chips are stacked high. Four players are on short stacks. One more is a real rival: a gambler in B</t>
  </si>
  <si>
    <t>EXT. BOULDER, RAVINE, TURKMENISTAN - DAWN</t>
  </si>
  <si>
    <t>Attunist frozen under his stones. A scorpion somewhere in his pants. The other poised at his hip. Movement. To his left. High, near the top of the ravine wall. Not a threat. Someone WAVING. Trying to get his attention. A figure in the dim light peeks around the trunk of a leaning</t>
  </si>
  <si>
    <t>INT. HIGH SCHOOL CLASSROOM - DAY (FLASHBACK)</t>
  </si>
  <si>
    <t>SCIENCE TEACHER, TEEN CHIP</t>
  </si>
  <si>
    <t>A sunny classroom. A TEENAGE CHIP (15) sits across a desk from his SCIENCE TEACHER (40s, navy tie, crisp white shirt). He doesn't care about the answer. He wants to know how the kid is cheating. He wants to get up and leave. But something in his gut tells him there's a way out of</t>
  </si>
  <si>
    <t>INT. ALL INN CASINO, POKER ROOM - NIGHT</t>
  </si>
  <si>
    <t>DEALER, CHIP</t>
  </si>
  <si>
    <t>No response. Chip blinks back to the present. A new hand has been dealt. The bet is on him. Chip peeks at his cards. A pair of QUEENS. And no bad feeling at all. He leans back in his chair exactly like his favorite science teacher. Tosses one black chip into the pot.</t>
  </si>
  <si>
    <t>EXT. BOULDER, RAVINE - CONTINUOUS</t>
  </si>
  <si>
    <t>Rocks shift above. Close. Too close. Dunlap pulls off one of his sandals and very, very slowly slides it between the nest of fat-tails and Attunist's left thigh. A shield. Attunist starts to ease his right leg up and away -- THREE STUDENTS step out from behind the boulders above.</t>
  </si>
  <si>
    <t>He SCREAMS. Curses. Rolls away from the nest, clawing at his jeans. He keeps checking his leg, sure someone is stabbing him. Not a drop of blood on his jeans. Dunlap tries to hold him still. Then looks up the ravine. Horror. TWO MORE STUDENTS. Mid-throw. Attunist forces his focus</t>
  </si>
  <si>
    <t>EXT. RAVINE - LATER - DAY</t>
  </si>
  <si>
    <t>ATTUNIST, DUNLAP</t>
  </si>
  <si>
    <t>They hobble down the ravine together. Dunlap bearing half his weight. Attunist dragging his dead leg. Every so often, Attunist stops, focuses on his thigh again, and lets the numbness wash back in. Dunlap nods. Says something, fast, in a language Attunist doesn't know. Points dow</t>
  </si>
  <si>
    <t>INT. BRISTLECONE TEAHOUSE - NIGHT</t>
  </si>
  <si>
    <t>Chip, qualified, rolls into a rustic tea and ice cream parlor, snow on his hat. Thousands of tiny white lights twinkle outside. Kids are building a snowman in the square. He orders a rough-chopped herbal tea to go. Through the back window: a beautiful wooden DECK stretching out i</t>
  </si>
  <si>
    <t>EXT. BRISTLECONE TEAHOUSE, BACK DECK - CONTINUOUS</t>
  </si>
  <si>
    <t>CHIP, WOMAN, SHANNON</t>
  </si>
  <si>
    <t>Snow falling soft beyond the umbrellas. An EMPLOYEE shovels snow over the edge and sprinkles sand by the door. Only one other customer braves the cold. A young WOMAN in the far corner, mittened hands wrapped around a teacup, gazing out into the trees. Chip starts to sit at a tabl</t>
  </si>
  <si>
    <t>EXT. RAVINE, LOWER SLOPE - DAY</t>
  </si>
  <si>
    <t>DUNLAP, ATTUNIST</t>
  </si>
  <si>
    <t>The ravine widens and levels out. Attunist hobbles with his arm over Dunlap's shoulders. The first sound is something between S and SH. Dunlap nods. Politely. He's given up. Attunist's heart is RACING. His breath comes short. His stomach knots. His throat burns. Dunlap suddenly W</t>
  </si>
  <si>
    <t>EXT. VILLAGE - CONTINUOUS</t>
  </si>
  <si>
    <t>DUNLAP</t>
  </si>
  <si>
    <t>Mud-brick houses. Smoke from cooking fires. Goats. A barking dog. VILLAGERS stop what they're doing and stare as Dunlap half-carries the stranger through. At a simple stone hut with a scrap-wood roof, an OLD MAN with a black bag and an even OLDER WOMAN stand in the doorway, wavin</t>
  </si>
  <si>
    <t>INT. GRANDMAMA'S HUT - CONTINUOUS</t>
  </si>
  <si>
    <t>DR. AGABEKOV, ATTUNIST, DUNLAP</t>
  </si>
  <si>
    <t>Dirt floor. A wood stove. Dunlap sets Attunist down in an old wooden chair. DR. AGABEKOV (70s, stooped, heavy Russian accent, impeccable English) takes one look at the swollen thigh. Pulls SCISSORS from his bag and cuts Attunist's jeans from cuff to waistband. The fabric sticks.</t>
  </si>
  <si>
    <t>INT. NEWARK INTERNATIONAL AIRPORT, PLANE ON TARMAC - EVENING</t>
  </si>
  <si>
    <t>SUPER: "Eight hours after landing in Montreal." Carla in a cramped coach seat. Bags under her eyes. A thick case FILE in her lap. She reads. Her face moves between surprise and shame. The FBI's information is wildly inaccurate. Incomplete. She turns to the last page. "REPORTS: MU</t>
  </si>
  <si>
    <t>EXT. PINARCA AIRSTRIP, NEAR SIIRT, TURKEY - DAY</t>
  </si>
  <si>
    <t>SUPER: "Eighteen hours and two connecting flights later." Carla wobbles down the rickety stairs of a cheap commuter plane. The terminal is barely a shed. And waiting on the tarmac: DETECTIVE KEMAL. Two more INTERPOL DETECTIVES behind him. She gets it. They've never met. The other</t>
  </si>
  <si>
    <t>INT. KEMAL'S CAR - MOVING - DAY</t>
  </si>
  <si>
    <t>Just the two of them. The escorts follow in another car. Carla closes her eyes.</t>
  </si>
  <si>
    <t>INT. GRANDMAMA'S HUT - NIGHT</t>
  </si>
  <si>
    <t>Firelight. Attunist on a blanket on the dirt floor. Soaked in sweat. Shivering violently. His eyes SNAP open. An old woman is hovering over him, talking. Words he can't understand. Or maybe English, and his fever is so high he can't tell. His head pounds. His pulse throbs in his</t>
  </si>
  <si>
    <t>INT. GRANDMAMA'S HUT, DOORWAY - NIGHT</t>
  </si>
  <si>
    <t>DR. AGABEKOV, DUNLAP</t>
  </si>
  <si>
    <t>Dr. Agabekov snaps his black bag shut. Dunlap follows him to the door. They speak low, in Russian. The doctor stops. Looks back at the shivering man on the floor. He goes. Dunlap closes the door. Bars it.</t>
  </si>
  <si>
    <t>INT. GRANDMAMA'S HUT - LATER - NIGHT</t>
  </si>
  <si>
    <t>Dunlap sits against the wall, keeping watch, his knees pulled up. Attunist shivers on the floor.</t>
  </si>
  <si>
    <t>EXT. SKY OVER TURKMENISTAN - DAY</t>
  </si>
  <si>
    <t>A sleek white INTERPOL HELICOPTER thunders over the mountains toward a walled compound.</t>
  </si>
  <si>
    <t>INT. HELICOPTER - CONTINUOUS</t>
  </si>
  <si>
    <t>Kemal, Carla, the two escorts. Headsets on. Carla stares down at the campus walls. She switches her headset to the private channel. Kemal does the same. She doesn't have an answer for that. She switches back to the open channel.</t>
  </si>
  <si>
    <t>EXT. KOPETDAG CAMPUS, COURTYARD - DAY</t>
  </si>
  <si>
    <t>Empty. Silent. Wind blowing grit across the gravel. Dark STAINS where bodies were dragged by their right wrists. Carla and Kemal walk through the open gates. One escort has gone to question the shanty town. Only one person is left on the entire campus. A YOUNG ASIAN MAN in blue j</t>
  </si>
  <si>
    <t>EXT. LECTURE HALL STEPS - LATER</t>
  </si>
  <si>
    <t>Kemal leans in close to the Young Asian Man. Nothing. Nothing. He looks past them, at the mountains. Bitterness pours off him. A LOCAL OFFICIAL loses patience and SLAPS the young man across the side of the head. Hard. Again. He barely flinches. Kemal watches. He can see those sla</t>
  </si>
  <si>
    <t>EXT. VILLAGE - DAY</t>
  </si>
  <si>
    <t>The helicopter settles outside the village in a storm of dust. The entire community pours out of their homes and fields to look. Kemal steps forward. Asks in broken Russian whether anyone saw a stranger come into the village yesterday morning. Silence. A hundred faces. Nobody spe</t>
  </si>
  <si>
    <t>Through a crack in the shutter, Dunlap watches the helicopter. Behind him, Attunist lies shivering and delirious on the floor. Dr. Agabekov stands beside Dunlap. Watching too.</t>
  </si>
  <si>
    <t>TIRED OLD MAN</t>
  </si>
  <si>
    <t>Finally, a TIRED OLD MAN steps forward, resigned. He throws his eyes to the west. A chorus of complaints rises from the villagers. People shake their heads in disgust. Turn their backs. Walk home. The officials try to question the old man further. He turns his back on them and li</t>
  </si>
  <si>
    <t>INT. HELICOPTER - DAY</t>
  </si>
  <si>
    <t>The chopper lifts off. Banks northwest, away from Iranian airspace. Toward the Caspian Sea. Carla looks down at the village shrinking below.</t>
  </si>
  <si>
    <t>As the helicopter disappears, the villagers turn to each other. Satisfied. A few of them smile. The Tired Old Man walks slowly back to his hut. Past Grandmama's door. He taps on it twice with his knuckle as he goes by.</t>
  </si>
  <si>
    <t>INT. ALL INN HOTEL, FRONT DESK, BRISTLECONE SPRINGS - DAY</t>
  </si>
  <si>
    <t>CHIP, CHERYL</t>
  </si>
  <si>
    <t>Chip at the counter. Shannon beside him. Chip turns to Shannon. Shrugs. The clerk laughs as if she's never heard that before. As they walk away, Shannon looks back over her shoulder. The clerk winks at her and mouths: "NICE CATCH!" Shannon grins.</t>
  </si>
  <si>
    <t>EXT. BRISTLECONE SPRINGS, HOT SPRING POOLS - NIGHT</t>
  </si>
  <si>
    <t>Up the mountain from town. Steaming pools under a sky packed with stars. Snow on the rocks around the edges. Chip and Shannon in a small pool, steam swirling around them. Everyone else has gone back to town. They drift closer together. The steam closes over them.</t>
  </si>
  <si>
    <t>EXT. CASPIAN SEA SHORE, TURKMENISTAN - DAY</t>
  </si>
  <si>
    <t>SUPER: "Four days later." Sand and debris blast around as the INTERPOL HELICOPTER lifts off the beach and roars away. Carla stands alone on the shore. Arm up against the grit. The chopper shrinks into the sky. Gone. Beside her: her "transportation." An ancient, battered UAZ MINIB</t>
  </si>
  <si>
    <t>INT. UAZ MINIBUS - CONTINUOUS</t>
  </si>
  <si>
    <t>She climbs in. The seat SQUEAKS. A spring jabs her. She stares at the dusty windshield. She sits up straight. She turns the key. The Minibus coughs, shudders, and roars to life in a cloud of black smoke. She wrenches it into gear, swings it around in the sand, and heads back east</t>
  </si>
  <si>
    <t>INT. GRANDMAMA'S HUT, TURKMENISTAN - DAWN</t>
  </si>
  <si>
    <t>Attunist's eyes POP open. He lies still. Blinks. Something is different. He pushes the smelly covers back -- realizes he's NAKED -- and yanks the sheet around himself. Sits up. GRANDMAMA, at the stove, lets out a burst of high-pitched CHATTER. Dunlap, asleep against the wall, jol</t>
  </si>
  <si>
    <t>EXT. GRANDMAMA'S HUT, PORCH - MORNING</t>
  </si>
  <si>
    <t>Under a grass-covered awning, Grandmama builds a crackling fire in an open pit. Attunist sits cross-legged in the doorway in his sheet, watching. The flames burn down to embers. She sets a big CLAY POT over them. Cottonseed oil. Chopped carrots. Long-grain rice, stirred gently. S</t>
  </si>
  <si>
    <t>INT. GRANDMAMA'S HUT - LATER</t>
  </si>
  <si>
    <t>A tin plate of PLOV. Attunist shovels it in like he hasn't eaten in days. He sips from a cup of well water. Sulfur. He grimaces. Sips barely enough. The door opens. Dunlap -- and DR. AGABEKOV, black bag in one hand, a folded SUIT over his arm, a pair of shoes in the other. He han</t>
  </si>
  <si>
    <t>ATTUNIST, DUNLAP, DR. AGABEKOV</t>
  </si>
  <si>
    <t>He sinks back onto the mat. Attunist goes still. Carla. She was HERE. Fifty yards away. While he lay on this floor. Agabekov gives Dunlap a fatherly look -- enough -- then turns back. Attunist tries to stand. Gets halfway. His legs fold. He sits back down hard. He looks at his ba</t>
  </si>
  <si>
    <t>EXT. GRANDMAMA'S HUT, DOORWAY - CONTINUOUS</t>
  </si>
  <si>
    <t>Attunist, wrapped in his sheet, braces himself in the doorway on wobbly legs and looks out at the village. Mud houses. Goats. Children. A wide circle of flattened grass and blown dust just outside the village where something big set down not long ago. Up the lane, the TIRED OLD M</t>
  </si>
  <si>
    <t>EXT. HIGHWAY, NORTHWEST OF ASHGABAT - DAY</t>
  </si>
  <si>
    <t>SUPER: "Friday. The day before." The battered UAZ MINIBUS rattles east along a two-lane highway, belching black smoke. One headlight. Dents.</t>
  </si>
  <si>
    <t>INT. UAZ MINIBUS - MOVING - CONTINUOUS</t>
  </si>
  <si>
    <t>Carla drives. Gripping the loose wheel. The seat spring stabbing her. FLASHING LIGHTS in the cracked rearview mirror. A siren. A foreign NEE-ner NEE-ner. She whispers a long string of curses as she slows. She pulls onto the shoulder.</t>
  </si>
  <si>
    <t>EXT. HIGHWAY SHOULDER - CONTINUOUS</t>
  </si>
  <si>
    <t>A POLICE CAR pulls in behind her. Two TURKMEN POLICE OFFICERS climb out. They don't approach like it's a traffic stop. They approach like they already own her. OFFICER ONE barks at her in Russian through the window. Points. OUT. She gets out. Hands visible. OFFICER ONE spins her</t>
  </si>
  <si>
    <t>INT. SQUAD CAR, BACK SEAT - LATER</t>
  </si>
  <si>
    <t>Carla, cuffed, watches through the window. More cars. MILITSIYA officers. Four. Six. Eight. They tear the Minibus APART. Seats ripped out. Door panels pried off. Everything thrown onto the shoulder of the road. A CROWD gathers from nowhere. And starts helping itself. A man walks</t>
  </si>
  <si>
    <t>EXT. HIGHWAY SHOULDER - LATER</t>
  </si>
  <si>
    <t>MILITSIYA OFFICER, CARLA</t>
  </si>
  <si>
    <t>Suddenly, one of the MILITSIYA starts SHOUTING orders. The others freeze. Fear on their faces. Everyone scatters. Cars peel away. The crowd melts back into the fields. Only three are left: the two original officers. And the MILITSIYA OFFICER IN CHARGE (50s, heavy, a gold tooth, a</t>
  </si>
  <si>
    <t>EXT. TURKMENBASHI AIRPORT, TARMAC - DAY</t>
  </si>
  <si>
    <t>Carla at the foot of the boarding stairs of a small commuter jet. Uncuffed. The bitter MILITSIYA OFFICER hands her BADGE, her GLOCK, her magazines -- one at a time. Like he's doing her a favor. She takes them without a word. Climbs the stairs. He stands on the tarmac and watches</t>
  </si>
  <si>
    <t>INT. COMMUTER JET - CONTINUOUS</t>
  </si>
  <si>
    <t>Carla in a window seat, watching him get smaller.</t>
  </si>
  <si>
    <t>INT. SIIRT AIRPORT, TURKEY - NIGHT</t>
  </si>
  <si>
    <t>A small, musty terminal. Cold plastic chairs. Carla scans the arrivals area. Half-expecting a familiar face. No Kemal. She sits. Dials her phone. She hangs up. Stares at the phone. She looks at the phone. Thinks about one more call -- to resign. To stay. To keep looking on her ow</t>
  </si>
  <si>
    <t>INT. SIIRT AIRPORT, CAFE COUNTER - NIGHT</t>
  </si>
  <si>
    <t>Carla buys a tiny glass of tea from a sleepy COUNTERMAN. Sips it. Strong. Bitter. On a small TV above the counter, a Turkish news report: footage of a burned-out compound in the mountains. Helicopters. A graphic in Turkish she can't read -- except for one word: "TURKMENISTAN." Sh</t>
  </si>
  <si>
    <t>INT. SIIRT AIRPORT - LATER - NIGHT</t>
  </si>
  <si>
    <t>Carla asleep in three plastic chairs, her bag under her head, her hand on the Glock in her jacket.</t>
  </si>
  <si>
    <t>She wakes. Sits up. Clearer. She picks up her bag and walks to her gate.</t>
  </si>
  <si>
    <t>INT. GRANDMAMA'S HUT - PRE-DAWN</t>
  </si>
  <si>
    <t>SUPER: "One week later." Attunist stands at the open window in the dark, watching for the sun. Stronger now. Thinner. The first gray light outlines the mountaintops. He breathes out. He quietly pulls on Dr. Agabekov's SUIT. The sleeves are short. The pants are short. The jacket h</t>
  </si>
  <si>
    <t>INT. CHIP'S NEW HOUSE, BRISTLECONE SPRINGS - EVENING</t>
  </si>
  <si>
    <t>CHIP, SHANNON</t>
  </si>
  <si>
    <t>An empty living room. Fresh paint. Blue painter's tape around the windows and along the hardwood floors. Chip, splattered head to toe, peels tape off the window trim. The DOORBELL rings. He sighs. Tries to throw the wad of tape in the trash. It sticks to his hand. He tries to scr</t>
  </si>
  <si>
    <t>INT. CHIP'S NEW HOUSE, DINING ROOM - CONTINUOUS</t>
  </si>
  <si>
    <t>No furniture. Just a grand 1920s CHANDELIER hanging over a bare floor where a table will be someday. Shannon pulls a handmade QUILT out of the vintage basket and spreads it out under the chandelier. Then china. Real silverware. Cloth napkins. A tiny vase. A single ROSE. Chip stan</t>
  </si>
  <si>
    <t>INT. CHIP'S NEW HOUSE, BATHROOM - CONTINUOUS</t>
  </si>
  <si>
    <t>Chip looks in the mirror for the first time all day. Paint speckles cover his entire face from the roller. Two different colors smeared in his hair. He looks like a cartoon character. He scrubs with gritty soap. Scrubs. Stops. Sniffs the air. Fresh-baked ROLLS. He drops the soap</t>
  </si>
  <si>
    <t>EXT. FOOTHILLS, TURKMENISTAN - DAY</t>
  </si>
  <si>
    <t>Attunist in his ill-fitting suit and Dunlap with his bag pick their way over dry, rocky hills. They cross a road. Nobody near. They walk. Dunlap glances over. Grins. Dunlap stops walking. Impressed. Dunlap winces. Kindly.</t>
  </si>
  <si>
    <t>EXT. FOOTHILLS - LATER - DAY</t>
  </si>
  <si>
    <t>Hot. 10 a.m. and already blazing. Attunist has his jacket off over his arm. Their footsteps have fallen into the same rhythm. Crunch. Crunch. Crunch. Dunlap thinks about it a long time. They come to a lazy river with no trees at all on its banks. Crunch. Crunch. Crunch. Dunlap's</t>
  </si>
  <si>
    <t>INT. CHIP'S NEW HOUSE, BEDROOM - MORNING</t>
  </si>
  <si>
    <t>SHANNON, CHIP</t>
  </si>
  <si>
    <t>An AIR MATTRESS on the floor of an otherwise empty room. Soft morning light. Shannon asleep. Chip awake beside her, propped on one elbow, his other arm asleep under her. His back aching. He doesn't move a muscle. He just looks at her face. A few seconds before she speaks, he know</t>
  </si>
  <si>
    <t>EXT. LAST FOOTHILL ABOVE ASHGABAT'S OUTSKIRTS - DAY</t>
  </si>
  <si>
    <t>Attunist and Dunlap crest the last big foothill. Below: a PATCHWORK of green crops stretching to the horizon. Fields in every stage of growth, every row running a different direction. Dozens of small farmers. A shocking green after hours of red-brown rock.</t>
  </si>
  <si>
    <t>EXT. DIRT ROAD, FARMLAND - DAY</t>
  </si>
  <si>
    <t>They walk the dirt road along the foothills. Easier than sand. But it shows exactly how far they still have to go. Into a hot southern wind. Their feet stir up little puffs of dust. In the fields, WORKERS straighten up. Stop. Stare. Not at Dunlap. At the man in the bad suit. Thei</t>
  </si>
  <si>
    <t>EXT. ASHGABAT, OUTER STREETS - DAY</t>
  </si>
  <si>
    <t>The city swallows them. Russian-looking people in modern clothes. Traditional Middle Eastern dress. Nobody gives them a second look. They crisscross commercial blocks. Neighborhoods. A bus stop.</t>
  </si>
  <si>
    <t>INT. CITY BUS, ASHGABAT - MOVING - DAY</t>
  </si>
  <si>
    <t>Crowded. Hot. Attunist and Dunlap hang from straps. A LITTLE GIRL on her mother's lap stares at Attunist's suit. The sleeves halfway up his forearms. The pants above his ankles. She whispers something to her mother. The mother shushes her. The girl giggles behind her hand.</t>
  </si>
  <si>
    <t>INT. DEPARTMENT STORE, ASHGABAT - DAY</t>
  </si>
  <si>
    <t>Modern. Bright. Crowded aisles. A phone counter. Dunlap talks with a CLERK (30s) in Russian. Friendly enough. Points at a disposable phone in the case. Then Dunlap says the word "dollars." The clerk's eyes go straight to Attunist. Resentful. His whole demeanor changes. He says so</t>
  </si>
  <si>
    <t>INT. DEPARTMENT STORE - CONTINUOUS</t>
  </si>
  <si>
    <t>Dunlap is frozen. Terrified. They lock eyes. A moment of mutual respect. Dunlap tilts his head. Scrunches his lips. A you-did-NOT-but-thank-you face. He still hesitates. Dunlap turns and walks briskly away. Doesn't look back. Attunist turns to face the officers with his best smil</t>
  </si>
  <si>
    <t>INT. DEPARTMENT STORE, STOCKROOM - CONTINUOUS</t>
  </si>
  <si>
    <t>The swinging doors flap shut behind them. Shelving. Boxes. Nobody. Officer One pulls out a pair of HANDCUFFS -- -- and both officers DROP. Attunist doesn't waste a second. He kneels. Pulls his money back out of their shirt pockets. Every bill. Digs through their pockets for anyth</t>
  </si>
  <si>
    <t>EXT. LOADING DOCK - CONTINUOUS</t>
  </si>
  <si>
    <t>Bright sun. A MILITSIYA PATROL CAR parked by the dock. Down the dock, a crew unloading a truck. Not looking. Attunist jumps down from the open bay. Walks to the patrol car like he owns it. Gets in. Drives away. Slowly.</t>
  </si>
  <si>
    <t>INT. MILITSIYA PATROL CAR - MOVING - DAY</t>
  </si>
  <si>
    <t>He drives the speed limit. Signals every turn. People on the sidewalks glance at the patrol car -- and immediately look away.</t>
  </si>
  <si>
    <t>EXT. BUSY PARKING LOT - DAY</t>
  </si>
  <si>
    <t>A big lot jammed with cars. Few pedestrians. He pulls into an empty spot far from any building, near a busy intersection. Leaves the hat on the seat. Wipes the steering wheel, the gearshift, the door handle with his sleeve. The keys in the ignition. Walks across the street to a s</t>
  </si>
  <si>
    <t>EXT. STRIP MALL - LATER - DAY</t>
  </si>
  <si>
    <t>He walks into a kebab shop. Comes out. Shakes his head. Another. Shakes his head. He stops under a sign with familiar GOLDEN ARCHES. Goes in.</t>
  </si>
  <si>
    <t>INT. FAST FOOD RESTAURANT - CONTINUOUS</t>
  </si>
  <si>
    <t>The COUNTER GIRL shakes her head firmly. A MAN in line behind him (30s, a leather jacket, an opportunist's smile) taps his shoulder. He offers to make change. If Attunist is liking that idea. He hands over a fifty. The man counts out a few local bills. It's more than enough for f</t>
  </si>
  <si>
    <t>EXT. ASHGABAT STREET - DUSK</t>
  </si>
  <si>
    <t>The sun sets behind the mountains. The heat eases. Neon blinks on. Attunist finishes a long sandwich wrapped in paper. A few blocks away, a glowing sign in ENGLISH: "ASHGABAT PLAZA HOTEL."</t>
  </si>
  <si>
    <t>INT. ASHGABAT PLAZA HOTEL, LOBBY - NIGHT</t>
  </si>
  <si>
    <t>ATTUNIST, HOTEL CLERK</t>
  </si>
  <si>
    <t>The Night Clerk's smile fades. He frowns. Grumbles. Takes the money anyway.</t>
  </si>
  <si>
    <t>INT. HOTEL ROOM - NIGHT</t>
  </si>
  <si>
    <t>Small. Half-heartedly cleaned. He doesn't care. He showers. Washes his only clothes -- the doctor's suit -- in the sink. Hangs them out on the tiny balcony. He crawls into a bed. A real mattress. Real pillows. For the first time in two weeks. He's asleep before he's done thinking</t>
  </si>
  <si>
    <t>INT. HOTEL ROOM - LATER - NIGHT - DREAM</t>
  </si>
  <si>
    <t>Darkness. Something BLACK surging through his veins. He watches it climb his arms. His neck. Spreading. Contaminating. His reflection in a mirror -- changing. Into something terrible.</t>
  </si>
  <si>
    <t>INT. HOTEL ROOM - CONTINUOUS - NIGHT</t>
  </si>
  <si>
    <t>His legs JERK violently. He wakes up gasping. Sits up. Breathing hard. Looks at his hands. He lies back down. Stares at the ceiling a long time.</t>
  </si>
  <si>
    <t>INT. HOTEL ROOM - MORNING</t>
  </si>
  <si>
    <t>A low-flying JET roars over the hotel. The windows RATTLE. Attunist's eyes pop open. He MOANS. His head is pounding. Debilitating NAUSEA rolls through him. He knows this feeling.</t>
  </si>
  <si>
    <t>INT. ASHGABAT PLAZA HOTEL, LOBBY - MORNING</t>
  </si>
  <si>
    <t>The same CLERK, at the end of a double shift. Colder now. Attunist, pale, in his damp suit. Attunist's head throbs. He stammers.</t>
  </si>
  <si>
    <t>INT. ASHGABAT PLAZA HOTEL, BUSINESS CENTER - CONTINUOUS</t>
  </si>
  <si>
    <t>The clerk unlocks a DOOR. Lets him in. Two old computers. He tries his email. "404 NOT FOUND." Another. "404." Any address with "mail" in it: "404." He searches "fat-tail scorpion sting." ON SCREEN: articles. Photos. "...SURVIVORS MAY EXPERIENCE NAUSEA FOR WEEKS OR EVEN MONTHS...</t>
  </si>
  <si>
    <t>INT. ASHGABAT AIRPORT, CURRENCY EXCHANGE - DAY</t>
  </si>
  <si>
    <t>A teller counts and recounts a stack of hundreds. Then counts out a thick wad of Turkmen MANAT and slides it through the window. Attunist steps aside and counts what's left in his wallet. Twice. $820.</t>
  </si>
  <si>
    <t>INT. ASHGABAT AIRPORT, SERVICE CORRIDOR - DAY</t>
  </si>
  <si>
    <t>He passes a small MAINTENANCE VEHICLE parked by a service door. In the back: an old, empty LANYARD. No badge on it. He glances around. Takes it. Puts it around his neck and tucks the clip end into his breast pocket, as if a badge were in there. On the passenger seat: a CLIPBOARD.</t>
  </si>
  <si>
    <t>INT. CARGO TERMINAL, LOADING DOCK - DAY</t>
  </si>
  <si>
    <t>Forklifts. Pallets. Crates. Old propeller planes and a couple of battered jets on the apron outside. Attunist paces the length of the dock with his clipboard. Studying faces. He goes into a restroom stall. Spreads the Turkmen cash through FOUR different pockets. Tucks one stack u</t>
  </si>
  <si>
    <t>INT. CARGO TERMINAL, DISPATCH OFFICE - LATER</t>
  </si>
  <si>
    <t>A cluttered desk. A grimy window onto the apron. Behind the desk, a WORKER (50s, unshaven, a cigarette behind his ear, the look of a man who's lost a lot of bets). Attunist smiles. The worker squints at him.</t>
  </si>
  <si>
    <t>INT. DISPATCH OFFICE - LATER</t>
  </si>
  <si>
    <t>WORKER, ATTUNIST</t>
  </si>
  <si>
    <t>It is not going well. The worker barely speaks English. At one point, he half rises like he's going to swing at Attunist. Twice, he turns to leave. Attunist talks fast. Pulls a little money from one pocket. The worker sits back down. The language of bribery, as it turns out, is n</t>
  </si>
  <si>
    <t>EXT. CARGO APRON - LATER - DAY</t>
  </si>
  <si>
    <t>The two LOADERS near the hangar, stacking crates on a forklift. The worker marches Attunist over. A heated argument in Russian. A LOT of pointing at Attunist. Then the worker grabs Attunist's arm and leads him away. Abruptly. The loaders go back to work. The worker doesn't answer</t>
  </si>
  <si>
    <t>EXT. CARGO APRON - LATER</t>
  </si>
  <si>
    <t>ATTUNIST, WORKER</t>
  </si>
  <si>
    <t>The last crate is loaded. The worker marches back to the loaders. Shakes the second wad of bills at them. Points at a phone. Harsh words. One loader pulls out a mobile phone. YELLS into it. For an uncomfortably long time. Meanwhile, TWO PILOTS walk past and climb aboard the plane</t>
  </si>
  <si>
    <t>INT. CARGO PLANE, HOLD - CONTINUOUS</t>
  </si>
  <si>
    <t>The two loaders lead him between two towering stacks of crates, strapped down sloppily. They point at a wadded-up canvas TARP on the floor. And leave. The cargo door SLAMS shut. Darkness. Almost total. Attunist sits down on the cold metal floor beside the lumpy tarp. Reaches for</t>
  </si>
  <si>
    <t>INT. JAVITS FEDERAL BUILDING, HALLWAY - DAY</t>
  </si>
  <si>
    <t>SUPER: "New York." Carla rounds the corner toward her office, coffee in hand. Jet-lagged. Rumpled. Her office light is ON. She stops. One heavy sigh. The only reaction she lets herself have.</t>
  </si>
  <si>
    <t>INT. CARLA'S OFFICE - CONTINUOUS</t>
  </si>
  <si>
    <t>CARLA, SENIOR AGENT, DERDEN</t>
  </si>
  <si>
    <t>Waiting for her: the SENIOR AGENT, in her chair. And MARTIN DERDEN, her old department head from D.C., standing by the window. It comes out like Winchester on M*A*S*H. She regrets it instantly. Moves on. Carla hears "however" before the Senior Agent even knows he's going to say i</t>
  </si>
  <si>
    <t>INT. CARGO PLANE, HOLD - NIGHT</t>
  </si>
  <si>
    <t>Pitch black. Attunist can't see his own hand. The old prop plane VIBRATES relentlessly. Cold seeps in. He's wrapped in the canvas tarp, head to toe. Shivering. Nausea. Agony. The engine drone driving nails into his skull.</t>
  </si>
  <si>
    <t>INT. CARGO PLANE, HOLD - LATER</t>
  </si>
  <si>
    <t>The air thickens. Warmer. A bone-jarring JOLT. His head bangs a crate. The plane slows hard on a short runway. Turns sharply. He rolls into the nylon tie-downs. It gets hot. Stifling. Then the door opens and LIGHT blasts in. He throws his arm over his eyes. A STRANGER's face appe</t>
  </si>
  <si>
    <t>Attunist waits. His head about to explode. His bladder too. The stranger returns. Motions him out -- but blocks the door with his body. Holds out his LEFT hand. Palm up. Poking it at Attunist's stomach. Attunist stares at it. Blank. Groggy. Then gets it. He digs out the Turkmen c</t>
  </si>
  <si>
    <t>EXT. VIENNA INTERNATIONAL AIRPORT, ARRIVALS CURB - NIGHT</t>
  </si>
  <si>
    <t>SUPER: "Vienna, Austria." Sliding doors whoosh open. Attunist staggers out into warm, humid evening air in his wrinkled, too-small suit. Jet engines ROAR. Bus engines rumble. People shouting over the noise. Cigarette smoke. A car horn makes him wince. He looks around. And sees th</t>
  </si>
  <si>
    <t>Window down. Cool air in his face. Bringing him back to life.</t>
  </si>
  <si>
    <t>EXT. RESTAURANT ON THE DANUBE - NIGHT</t>
  </si>
  <si>
    <t>TAXI DRIVER</t>
  </si>
  <si>
    <t>The taxi stops by a riverside mall. Attunist hands over three twenties. Gets back a handful of EUROS. He says the name. Attunist can't pronounce it. He tips generously.</t>
  </si>
  <si>
    <t>INT. RESTAURANT - CONTINUOUS</t>
  </si>
  <si>
    <t>ATTUNIST, WAITER</t>
  </si>
  <si>
    <t>Loud. Smoky. People shouting at each other across tables. He takes a table at the window. The waiter sets down a plate of schnitzel and potatoes and leaves. The food is good, though. His nausea has eased. Through the din, faint classical music from somewhere. He strains to hear i</t>
  </si>
  <si>
    <t>EXT. VIENNA STREETS - NIGHT</t>
  </si>
  <si>
    <t>The warm evening has turned cool. His head hammering. He walks the shopping district looking for a pharmacy. Aspirin. A phone. Nothing. A few blocks southwest: a row of small CASINOS. Doors thrown wide open. Throngs of people inside. He walks past -- -- and stops dead. Something</t>
  </si>
  <si>
    <t>INT. VIENNA CASINO - CONTINUOUS</t>
  </si>
  <si>
    <t>ATTUNIST, WAITRESS</t>
  </si>
  <si>
    <t>Across the room: CHIP GRANBERRY. Dominating his table. Scooping in a huge pot. He thinks about calculating the odds. Loses interest when Chip wins another pot. He takes a stool at the bar where he can see Chip's table. A WAITRESS (20s, attractive, bored) materializes. She gives h</t>
  </si>
  <si>
    <t>INT. VIENNA CASINO, BAR - LATER</t>
  </si>
  <si>
    <t>The waitress keeps drifting back to chat. Practicing her English. Attunist nods at the tables. He points at the phone behind the bar.</t>
  </si>
  <si>
    <t>INT. VIENNA CASINO, BEHIND THE BAR - MOMENTS LATER</t>
  </si>
  <si>
    <t>The receiver to his ear. A long, distant ring. Another. Another. No answer. He hangs up slowly. He stares at the phone. The bartender clears his throat. Attunist hands it back.</t>
  </si>
  <si>
    <t>INT. VIENNA CASINO, SLOT MACHINES - NIGHT</t>
  </si>
  <si>
    <t>SHANNON, in a little black dress, feeds coins into a slot machine without much interest. She glances over at the poker tables every few seconds. Chip catches her eye across the room. She blows him a kiss. He tips his hat. A MAN beside her leans over to chat. She smiles politely a</t>
  </si>
  <si>
    <t>INT. VIENNA CASINO, CHIP'S TABLE - NIGHT</t>
  </si>
  <si>
    <t>GRUFF AMATEUR, CHIP</t>
  </si>
  <si>
    <t>Chip at his table. Calm. Winning. A young, gruff AMATEUR across the table slaps down his cards. Grumbles around the table. The house grants it. A short break while the dealers swap. Chip leans back. He watches a dealer shuffle. MONTAGE - CHIP'S CHARMED LIFE -- Chip on a highway.</t>
  </si>
  <si>
    <t>INT. VIENNA CASINO, CHIP'S TABLE - LATER</t>
  </si>
  <si>
    <t>The players head for the restrooms. Chip among them. Halfway there, his eyes sweep the bar. ATTUNIST. At the bar. Watching him. Chip almost misses a step.</t>
  </si>
  <si>
    <t>INT. VIENNA CASINO, MEN'S ROOM - CONTINUOUS</t>
  </si>
  <si>
    <t>Chip at the sink. Hands on the counter. Looking at himself in the mirror. His eyes go distant.</t>
  </si>
  <si>
    <t>INT. VIENNA CASINO, HALLWAY OUTSIDE THE MEN'S ROOM - CONTINUOUS - CHIP'S FUTURES</t>
  </si>
  <si>
    <t>The restroom door opens. Chip steps out. Turns sharp RIGHT. Hurries along the wall -- A hand touches his arm. ATTUNIST. -- REWIND. A stutter, like a skipping record. The door opens. Chip steps out. Turns LEFT -- Attunist cuts him off. Smiling. -- REWIND. The door opens. Chip walk</t>
  </si>
  <si>
    <t>Chip grips the sink. Sweating. Exhausted. He looks at the door. There's no way around it. He breathes. Commits. The moment he decides, a GOOD feeling washes over him. Warm. Pleasant.</t>
  </si>
  <si>
    <t>INT. VIENNA CASINO, HALLWAY - CONTINUOUS</t>
  </si>
  <si>
    <t>Chip opens the restroom door. Steps out. One step. Two. Three -- Their eyes lock. Attunist is gray. Sweating. One hand on the wall. Chip widens his eyes. Feigns a perfect look of surprise. Attunist steadies himself. Pushes off the wall. Holds out his hand. Chip looks at the hand.</t>
  </si>
  <si>
    <t>INT. VIENNA CASINO, HALLWAY OUTSIDE THE MEN'S ROOM - NIGHT</t>
  </si>
  <si>
    <t>Attunist, gray and sweating, holds out his hand. Chip SLAPS his palm into Attunist's. A rough, manly, friendly shake. He keeps shaking. Waiting. Attunist opens his mouth to say his name -- -- and stops. He stalls. Chip keeps pumping his hand. Smiling. Waiting. He finally lets go.</t>
  </si>
  <si>
    <t>INT. VIENNA CASINO, BAR - CONTINUOUS</t>
  </si>
  <si>
    <t>Chip gets a thoughtful look. His eyes go distant for just a second. Attunist's stomach LURCHES. Chip's eyes come back. He grins. He thrusts his hand out again. TITLE CARD: ATTUNIST</t>
  </si>
  <si>
    <t>INT. VIENNA CASINO, TOURNAMENT REGISTRATION - NIGHT</t>
  </si>
  <si>
    <t>CHIP, ATTUNIST, DEALER</t>
  </si>
  <si>
    <t>A DESK CLERK holds out a hand. Attunist reaches for his pocket -- He slaps down the qualifier fee. Waits while Attunist signs in as "J. WINSTON." Walks him to his assigned table. Chip sprints back to his own table and drops into his chair a split second before the break ends. He</t>
  </si>
  <si>
    <t>INT. VIENNA CASINO, ATTUNIST'S TABLE - LATER</t>
  </si>
  <si>
    <t>A mix of AMATEURS and PROFESSIONALS. Attunist plays it straight. Folds. Wins a couple of small pots. Fair and square. Then a BIG POT. A cold-eyed PROFESSIONAL (50s, gold rings) shoves out a mountain of chips. Raise. Attunist glances at the man's shoulder. Focuses. Just a little.</t>
  </si>
  <si>
    <t>INT. VIENNA CASINO, CONSOLIDATED TABLES - LATER</t>
  </si>
  <si>
    <t>The field has shrunk to eight tables. Chip sits at the next table over. Attunist can watch him now. Chip's eyes go distant over a big pot -- -- and Attunist's head throbs. A wave of NAUSEA. At Chip's table, a MAN beside Chip winces and rubs his temples. Across the way, a WOMAN gr</t>
  </si>
  <si>
    <t>INT. VIENNA CASINO, FINAL QUALIFYING TABLE - LATER</t>
  </si>
  <si>
    <t>Chip and Attunist at the same table now. Six other players. Between them, they take players out one by one. When Chip bets hard, Attunist folds. When Attunist bets hard, Chip folds. A player stands, defeated. Then another.</t>
  </si>
  <si>
    <t>INT. VIENNA CASINO, TOURNAMENT DESK - LATER</t>
  </si>
  <si>
    <t>CHIP, ATTUNIST</t>
  </si>
  <si>
    <t>The clerk hands each of them a laminated PASS. "TOURNAMENT - QUALIFIED." His tone says he'd rather Attunist didn't. Attunist plays along. Chip pulls out an old-style FLIP PHONE. Looks up at the ceiling while it rings. He turns his back on Attunist. Lowers his voice. Murmurs somet</t>
  </si>
  <si>
    <t>EXT. VIENNA CASINO, ENTRANCE - NIGHT</t>
  </si>
  <si>
    <t>ATTUNIST, CHIP, SHANNON</t>
  </si>
  <si>
    <t>A taxi pulls up. The door opens. SHANNON steps out. Stunning. A dress that stops traffic. A smile that stops everything else. Attunist's jaw drops. He leans over to Chip. She keeps chattering. Attunist watches her. The inflection of her voice. The way she tilts her head when she</t>
  </si>
  <si>
    <t>EXT. VIENNA CASINO, ENTRANCE - CONTINUOUS</t>
  </si>
  <si>
    <t>Shannon's smile comes back. Not all the way. Attunist walks away down the sidewalk. He glances back once. Shannon is watching him go. Her arm through Chip's. Not smiling.</t>
  </si>
  <si>
    <t>INT. STEIRERECK RESTAURANT, VIENNA - NIGHT</t>
  </si>
  <si>
    <t>Elegant. White linen. A view of the park. Chip and Shannon at a candlelit table. Shannon pushes a beautiful plate of food around with her fork. She smiles. It doesn't reach her eyes. She sips her wine. Chip's intuition pings. A tiny, uneasy flicker. He reaches across the table an</t>
  </si>
  <si>
    <t>INT. FBI HEADQUARTERS, WASHINGTON D.C., CARLA'S NEW OFFICE - DAY</t>
  </si>
  <si>
    <t>SUPER: "Washington, D.C." A cramped box of an office. Gray walls. One narrow window onto a parking lot and a row of bare trees. A gray day. A FACILITIES TECH sets an ancient MOBILE PHONE on her desk. Local area code. Then a LAPTOP that might have been new when the Berlin Wall fel</t>
  </si>
  <si>
    <t>INT. CARLA'S NEW OFFICE - LATER</t>
  </si>
  <si>
    <t>CARLA, CAPTAIN STELLER</t>
  </si>
  <si>
    <t>The ancient desk phone rings. Carla answers. Carla closes her eyes. Shakes her head slowly. And keeps shaking it. He starts talking over her. She raises her voice and talks right over him. Click. Carla sets down the receiver.</t>
  </si>
  <si>
    <t>The ancient phone rings again. She eyes it. Answers. He hangs up. Carla looks at the phone. Grateful.</t>
  </si>
  <si>
    <t>INT. VIENNA CASINO, TOURNAMENT FLOOR - DAY</t>
  </si>
  <si>
    <t>The big day. Hot showers on both sides of a good night's sleep, and Attunist looks like a new man. A new shirt. Purpose in his eyes. MONTAGE - TOURNAMENT -- A player reaches for his chips -- and his arm drops dead to his side. He stares at it. Folds. -- A woman tries to stand to</t>
  </si>
  <si>
    <t>INT. VIENNA CASINO, CHIP AND ATTUNIST'S TABLE - DAY</t>
  </si>
  <si>
    <t>PLAYER, FLOOR MANAGER, CHIP</t>
  </si>
  <si>
    <t>Midway through. Chip and Attunist at the same table again. A big pot. Chip's eyes go distant. Attunist's nausea SURGES. Across the table, a PLAYER puts a hand over his mouth. Chip wins. When Chip bets hard, Attunist folds. When Attunist bets hard, Chip folds. Together, they're cl</t>
  </si>
  <si>
    <t>INT. VIENNA CASINO, FINAL TABLE - EVENING</t>
  </si>
  <si>
    <t>Hard-core gamblers. Experts at bluffing and reading micro-expressions. Faces like stone. One by one, they go belly up. Some leave angry. Some shake hands.</t>
  </si>
  <si>
    <t>INT. VIENNA CASINO, FINAL TABLE - LATER</t>
  </si>
  <si>
    <t>Two players left. Chip and Attunist. Chip's stack is twice his. A hand. Attunist peeks. A fair hand. Chip's eyes start to go distant -- Attunist's stomach turns over. Chip calls. Flips. Wins. The small crowd applauds. Attunist stands and shakes Chip's hand. Chip slaps palms with</t>
  </si>
  <si>
    <t>INT. VIENNA CASINO, RESTAURANT - NIGHT</t>
  </si>
  <si>
    <t>A white-tablecloth table. Chip slides a thick ENVELOPE across to Attunist. Attunist tucks the envelope away. Takes a sip of water. Puts on his best all-knowing expression. Chip FREEZES. His poker face holds. But Attunist can see it underneath. Horror. Chip doesn't move. Doesn't s</t>
  </si>
  <si>
    <t>INT. VIENNA CASINO, RESTAURANT - LATER</t>
  </si>
  <si>
    <t>Plates cleared. Coffee cups. Two men leaning across the table toward each other like conspirators. Chip looks at him. Shrugs. His eyes go distant. Attunist's stomach lurches. He grips the table. Attunist glances at Chip's arm on the table. Chip's arm SLIDES off the table and swin</t>
  </si>
  <si>
    <t>Chip checks his watch. 9:20 P.M. Frowns. He dials. Waits. Voicemail. Attunist holds out his hand. Chip slaps into it. The signature shake. He opens his mouth to ask -- Chip's sincere nod turns to a frown of concern. His phone is at his ear again. He hurries off without another wo</t>
  </si>
  <si>
    <t>INT. CHEAP HOTEL ROOM, VIENNA - NIGHT</t>
  </si>
  <si>
    <t>Attunist steps out of a hot shower. Wipes the fog off the mirror. Looks at himself for the first time in weeks. Thin. Hollow-cheeked. A ragged pink scar across his right forearm. A purple, puckered mark inside his thigh. Yellowing bruises on his ribs. He leans on the sink and stu</t>
  </si>
  <si>
    <t>INT. CHIP'S HOTEL SUITE, VIENNA - NIGHT</t>
  </si>
  <si>
    <t>Chip bursts in. Dark. Silent. He flips on the lights. Her LUGGAGE stands in the corner. Her clothes in the closet. He checks the room SAFE: her jewelry, and all their cash, right where they left it. Her PURSE is gone. Her PHONE is gone. Nothing else. He stands in the middle of th</t>
  </si>
  <si>
    <t>INT. CHIP'S HOTEL SUITE - LATER - NIGHT</t>
  </si>
  <si>
    <t>Chip on the hotel phone. He slams the receiver down. He sits on the bed. Puts his head in his hands. He looks at the phone in his hand.</t>
  </si>
  <si>
    <t>INT. POLIZEI STATION, VIENNA - MORNING</t>
  </si>
  <si>
    <t>POLIZEI OFFICER, CHIP</t>
  </si>
  <si>
    <t>Fluorescent lights. A wall of wanted posters in German. Chip, unshaven, still in last night's shirt, across a desk from a POLIZEI OFFICER (50s, reading glasses, endless patience). The Officer looks up over his glasses. Slides a FORM out of a drawer. Uncaps a pen. Chip's eyes go d</t>
  </si>
  <si>
    <t>EXT. VIENNA - MONTAGE - DAY</t>
  </si>
  <si>
    <t>-- Attunist, a tourist, gawking up at the spire of St. Stephen's Cathedral. -- Attunist in a museum, standing before a Klimt, head tilted. -- Attunist eating a slice of Sachertorte at a sidewalk cafe. Eyes closing in bliss. -- Attunist on the bank of the Danube. Not so blue. Stil</t>
  </si>
  <si>
    <t>INT. HOTEL BUSINESS CENTERS, VIENNA - SERIES OF SHOTS - DAY</t>
  </si>
  <si>
    <t>-- Attunist at a public PC, headset on. A Skype call. Ringing. Ringing. No answer. -- Another hotel. Another PC. Ringing. Ringing. No answer. -- Another business center.</t>
  </si>
  <si>
    <t>EXT. DANUBE RIVERBANK - DAY</t>
  </si>
  <si>
    <t>Attunist on the grassy bank with a map spread on his knees. Watching the river roll by. He looks at the water. He traces the Danube on the map. East. All the way to the Black Sea. His finger moves northwest. To a thin blue line in the Czech Republic. He folds the map, grinning.</t>
  </si>
  <si>
    <t>INT. TRAIN, AUSTRIA - MOVING - DAY</t>
  </si>
  <si>
    <t>Packed. Swaying. Jerking. A BUSINESSMAN shouts into his phone. A WOMAN laughs shrilly with her friend. A baby wails. Attunist's eyes are squeezed shut.</t>
  </si>
  <si>
    <t>EXT. FREISTADT TRAIN STATION, AUSTRIA - DAY</t>
  </si>
  <si>
    <t>A century-old depot. Painted shutters. Window boxes full of flowers. Attunist steps down onto the platform. Looks around. Charmed.</t>
  </si>
  <si>
    <t>EXT. FREISTADT STRIP MALL - DAY</t>
  </si>
  <si>
    <t>Modern stores tucked inside buildings two centuries old. Attunist comes out with a new HIKING BACKPACK, walking shoes, a few changes of clothes, and detailed MAPS of the Czech Republic and Germany. He stuffs bottled water and energy bars into the pack. He unfolds a map. Points hi</t>
  </si>
  <si>
    <t>EXT. RAILROAD TRACKS, AUSTRIAN COUNTRYSIDE - DAY</t>
  </si>
  <si>
    <t>Attunist walks the tracks. Miles of neat farmland, tended for generations. Patches of wild forest he'd love to explore. When a road comes alongside, he ducks down behind the ballast. A car passes.</t>
  </si>
  <si>
    <t>EXT. FOREST CREEK, AUSTRIAN-CZECH BORDER - DAY</t>
  </si>
  <si>
    <t>A sparse forest. A cool, tumbling creek. Attunist sloshes along in it. A small, weathered post among the trees. A sign. Two flags. He walks right past it.</t>
  </si>
  <si>
    <t>EXT. VLTAVA RIVER, NEAR ROZMBERK - DAY</t>
  </si>
  <si>
    <t>The creek tumbles into a wide, green river. Boats of every size. Kayaks. Fishing boats. Little motorboats. Attunist watches them from the muddy bank.</t>
  </si>
  <si>
    <t>EXT. DILAPIDATED RIVERSIDE HOUSE - DAY</t>
  </si>
  <si>
    <t>Two old aluminum SKIFFS pulled up on the bank. A hand-lettered sign taped to the older one: "NA PRODEJ" and a phone number. An ELDERLY CZECH MAN (80s, suspenders, garden hoe) works in his yard. Attunist looks the skiff over. Dinged from years of use. No patches. No holes. Fourtee</t>
  </si>
  <si>
    <t>EXT. DILAPIDATED RIVERSIDE HOUSE - LATER</t>
  </si>
  <si>
    <t>Haggling. Hand gestures. Fingers held up. Head shakes. The old man is having the time of his life. Attunist offers a number. The old man scoffs. Waves it off. Attunist shrugs and starts to walk away. The old man grabs his arm, laughing. Finally, a handshake. Attunist counts out e</t>
  </si>
  <si>
    <t>EXT. VLTAVA RIVER - DAY</t>
  </si>
  <si>
    <t>Attunist drifts downstream in his skiff. Paddling just enough to stay in the channel. The current does the rest. He leans back. Lets the sun hit his face.</t>
  </si>
  <si>
    <t>EXT. ROZMBERK NAD VLTAVOU - DAY</t>
  </si>
  <si>
    <t>Around a bend: a storybook town nestled into a hillside. Red roofs. A seven-hundred-year-old CASTLE looming above it all. Attunist stops paddling. Just drifts. Staring. He looks back over his shoulder again and again as the river carries him around a horseshoe bend and the castle</t>
  </si>
  <si>
    <t>EXT. KEMP U FIKA CAMPGROUND - DUSK</t>
  </si>
  <si>
    <t>Two little public campgrounds facing each other across the river. Attunist paddles into one. Pays a fee at a window.</t>
  </si>
  <si>
    <t>INT. CAMPGROUND BAIT SHOP - CONTINUOUS</t>
  </si>
  <si>
    <t>He piles goods on the counter: a TENT. A padded SLEEPING BAG. A bundle of firewood. A cheap fishing rod and a box of flies.</t>
  </si>
  <si>
    <t>EXT. RIVERSIDE CAMPSITE - DUSK</t>
  </si>
  <si>
    <t>Attunist casts a cheap fly into the river. A TUG. He reels in a fat, flopping TROUT. He laughs out loud.</t>
  </si>
  <si>
    <t>EXT. RIVERSIDE CAMPSITE - NIGHT</t>
  </si>
  <si>
    <t>A cozy campfire. The trout roasting on a reed skewer. His new tent pitched behind him. Downstream, ROWDY DRUNK CAMPERS whoop and holler. Obnoxious laughter echoing across the water. Attunist eats his trout. Shakes his head at them.</t>
  </si>
  <si>
    <t>EXT. RIVERSIDE CAMPSITE - LATER - NIGHT</t>
  </si>
  <si>
    <t>Quiet now. The drunks have passed out. Just the river. Crickets. An owl. Attunist sleeps.</t>
  </si>
  <si>
    <t>Days later. Room service trays piled up. Chip hasn't shaved. He's on the phone, a long list of names and numbers on the hotel notepad, most crossed out. He crosses out another WILLIAMS. Dials the next.</t>
  </si>
  <si>
    <t>Dark. Chip lies on the bed, wide awake, staring at the ceiling. His eyes snap open wider. He scrambles out of bed. Grabs his phone.</t>
  </si>
  <si>
    <t>CHERYL, CHIP</t>
  </si>
  <si>
    <t>The hotel CLERK from the day Chip extended his stay -- CHERYL (40s) -- picks up. INTERCUT - CHIP'S HOTEL SUITE / ALL INN FRONT DESK He laughs. He needed that. Chip sags with relief. A long, thankful sigh. Then, slowly, his face falls. He leans back in his chair, a hand on his for</t>
  </si>
  <si>
    <t>INT. CHIP'S HOTEL SUITE - LATER - DAY</t>
  </si>
  <si>
    <t>Chip on the phone to the front desk, flat. He hangs up. Looks around at Shannon's things. Her luggage. Her dress on a hanger. He walks out without packing a thing.</t>
  </si>
  <si>
    <t>EXT. RIVERSIDE CAMPSITE, VLTAVA - DAWN</t>
  </si>
  <si>
    <t>A SPLASH in the river. Attunist's eyes open in his tent. Through the mosquito netting: the glow of sunrise. He closes his eyes. Tries to go back to sleep. Another SPLASH. He gives up.</t>
  </si>
  <si>
    <t>EXT. RIVERSIDE CAMPSITE - CONTINUOUS</t>
  </si>
  <si>
    <t>He ducks out of the tent. Dark green treetops silhouetted against light blue and orange. The fire burned down to warm embers. He stands there and just looks at it. A fish breaks the surface. A ring of ripples stretches into an oval as the current carries it downstream. He sniffs</t>
  </si>
  <si>
    <t>EXT. CAMP CAFE - MORNING</t>
  </si>
  <si>
    <t>A window counter. Attunist doctors a large dark roast with heavy cream and a dash of nutmeg.</t>
  </si>
  <si>
    <t>EXT. RIVERBANK - MORNING</t>
  </si>
  <si>
    <t>He sits on the bank with his coffee, watching the morning come alive on the water.</t>
  </si>
  <si>
    <t>EXT. VLTAVA RIVER - MORNING</t>
  </si>
  <si>
    <t>Attunist pushes off into the current. At the downstream end of the campground, TWO of last night's DRUNKS are asleep in folding lawn chairs. Exactly where they passed out. One has his head thrown all the way back, mouth gaping wide open. He chuckles and paddles hard. Glad to be h</t>
  </si>
  <si>
    <t>EXT. VLTAVA RIVER - MONTAGE - DAY</t>
  </si>
  <si>
    <t>-- Old barns and farmhouses that have stood a hundred years. The skiff glides under an old stone bridge. -- Fishermen on the bank with intense faces, who nod as he passes. -- A speedboat roars by. Its wake rocks the little skiff. Attunist grabs both sides. -- Sections of river so</t>
  </si>
  <si>
    <t>EXT. RIVERBANK - DAY</t>
  </si>
  <si>
    <t>A small campfire. A trout on a sterilized stick.</t>
  </si>
  <si>
    <t>EXT. VLTAVA RIVER, INDUSTRIAL CITY - LATE AFTERNOON</t>
  </si>
  <si>
    <t>The second day. A heavily industrialized city on the west bank. Factories. Smokestacks. On the east bank: nothing but thick, untouched forest. Ahead, spanning the river: a big CONCRETE DAM. A power station. Thirty feet down to the water on the other side. Attunist backs water wit</t>
  </si>
  <si>
    <t>EXT. FOREST, EAST BANK - DAY</t>
  </si>
  <si>
    <t>He beaches the skiff a couple of hundred feet upstream. And DRAGS it. Two hundred and twenty-five pounds of aluminum through dense forest. He heaves it on its side to wedge it between tree trunks. Hauls. Rests. Hauls. More than the length of a football field. He breaks through th</t>
  </si>
  <si>
    <t>EXT. FENCE - NIGHT</t>
  </si>
  <si>
    <t>Getting a skiff over a six-foot chain-link fence in the dark, quietly, is impossible. CLANG. Scrape. The fence SHRIEKS. Attunist curses under his breath. The skiff gets stuck halfway. He shoves. It teeters. Crashes down on the other side with a GONG like a cathedral bell. He free</t>
  </si>
  <si>
    <t>EXT. VLTAVA RIVER, BELOW THE DAM - NIGHT</t>
  </si>
  <si>
    <t>He pushes off into the current. Gliding away from the bright lights of the dam. Past the security lights of the factories. And then the lights are behind him. And there's NOTHING. A truck roars across a bridge overhead. For five seconds, its headlights light the river. He's in th</t>
  </si>
  <si>
    <t>EXT. VLTAVA RIVER - CONTINUOUS - NIGHT</t>
  </si>
  <si>
    <t>His heart RACES. Which bank? Which side has overhanging trees? Which has rocks? The breeze swings around -- from his face, to his left side -- to his BACK. A glimpse of the moon through the treetops. He's spun completely around. He's going into the rapids BACKWARD. He jams the pa</t>
  </si>
  <si>
    <t>EXT. RIVERBANK - CONTINUOUS - NIGHT</t>
  </si>
  <si>
    <t>The car veers left at the last second. The high beams blind him. Then it's past -- fifty feet away. In that flash, he saw it: grass. A road. Trees. He's washed ashore. He sits there in his flooded boat and laughs. A little hysterically.</t>
  </si>
  <si>
    <t>EXT. RIVERBANK BY THE ROAD - NIGHT</t>
  </si>
  <si>
    <t>He heaves and rocks the skiff, sloshing the water out. Drags it to a tree. Ties it off. Fumbles in the dark for whatever didn't wash away. The backpack kept his clothes surprisingly dry. He changes. Hangs his wet clothes on low branches. Drapes his soaked sleeping bag over a sapl</t>
  </si>
  <si>
    <t>EXT. RIVERBANK BY THE ROAD - DAWN</t>
  </si>
  <si>
    <t>He's still sitting against the tree. Hasn't slept a minute. The eastern sky turns light blue.</t>
  </si>
  <si>
    <t>INT. FBI HEADQUARTERS, CARLA'S OFFICE - DAY</t>
  </si>
  <si>
    <t>Carla eats a salad at her desk with her back to the door, staring out a narrow window at a row of trees behind a parking lot. She stabs a piece of lettuce. Doesn't eat it. She stares at the trees. She opens her desk drawer. Her SECRET PHONE. She checks it. No messages. None. For</t>
  </si>
  <si>
    <t>EXT. VLTAVA RIVER, THE RAPIDS - MORNING</t>
  </si>
  <si>
    <t>In daylight, the terrifying rapids are -- fun. Splashy. Bouncy. Attunist rides them with his paddle up, grinning like a kid. A quarter mile downstream: another campground, already busy with morning fires. FAMILIES launching boats. Nobody is fishing. He pulls in anyway. For a show</t>
  </si>
  <si>
    <t>EXT. VLTAVA RIVER, CITY OF DAMS - DAY</t>
  </si>
  <si>
    <t>A city where six dams hold the river still. No current at all. Attunist paddles. Three strokes left. Slides across the bench. Three strokes right. Slides back. Over and over. One paddle. Hours. The aluminum is so hot from the sun he flinches every time his arm touches it.</t>
  </si>
  <si>
    <t>EXT. LARGE DAM - DAY</t>
  </si>
  <si>
    <t>A sixty-foot drop. Attunist stands at the top of a steep, rocky slope, gasping, his skiff behind him. THREE BOYS (12, 13, 14) come running up the hill. Straight at his boat. Attunist steps in front of it. But each boy grabs a corner of the skiff and looks at him. Waiting. Togethe</t>
  </si>
  <si>
    <t>EXT. VLTAVA RIVER, DOWNSTREAM - DAY</t>
  </si>
  <si>
    <t>The water clears. The stench fades. Other people fishing on the banks.</t>
  </si>
  <si>
    <t>He reels in a BIG trout. Looks at it. Releases it. Catches two medium ones. Keeps them. Keeps fishing anyway, hoping for a small one. Smiling. The trout sizzles on a stick over a fire. His headache has faded.</t>
  </si>
  <si>
    <t>EXT. RIVERSIDE CAMPGROUND - DUSK</t>
  </si>
  <si>
    <t>Another big dam. He drags the skiff around it. Looks at the setting sun. Remembers the night rapids. A sign: "HOT SHOWERS." He pulls in.</t>
  </si>
  <si>
    <t>EXT. MILITSIYA DETENTION CENTER - ASHGABAT, TURKMENISTAN - DAY</t>
  </si>
  <si>
    <t>A steel gate GRINDS open. The YOUNG ASIAN MAN from the Kopetdag lecture hall steps out -- QIAN (20s). The red turtleneck is filthy now. He's thinner. Nobody is waiting for him. A guard tosses a plastic bag of his belongings at his feet. The gate grinds shut. Qian picks up the bag</t>
  </si>
  <si>
    <t>EXT. VLTAVA RIVER - MONTAGE - DAYS</t>
  </si>
  <si>
    <t>-- Ten miles a day. Fifteen. -- Forests. Pristine lakes. More rapids -- in daylight, laughing. -- Long, still lakes behind dams. Paddling. Three strokes. Slide. Three strokes. -- A lake seven or eight miles long. All day, paddling. At the far end, a dam and a bustling town too bi</t>
  </si>
  <si>
    <t>EXT. MARINA - DAY</t>
  </si>
  <si>
    <t>He leaves the old skiff tied at a marina dock. Pats its dented bow.</t>
  </si>
  <si>
    <t>EXT. BOAT SHOP, OTHER SIDE OF THE DAM - DAY</t>
  </si>
  <si>
    <t>He walks out with a light green CANOE over his head. Easy.</t>
  </si>
  <si>
    <t>EXT. CHARLES BRIDGE, PRAGUE - DAY</t>
  </si>
  <si>
    <t>The canoe glides beneath the six-hundred-year-old stone arches of the CHARLES BRIDGE. Statues of saints looking down at him. He stops paddling. Drifts. Looks up.</t>
  </si>
  <si>
    <t>EXT. CONFLUENCE OF THE VLTAVA AND THE ELBE - DAY</t>
  </si>
  <si>
    <t>The Vltava flows into a much bigger river. The canoe swings out into the ELBE.</t>
  </si>
  <si>
    <t>EXT. ELBE RIVER, DECIN - DAY</t>
  </si>
  <si>
    <t>Beautiful Decin. Sandstone cliffs. Attunist paddles warily. Scanning both banks. No other boats on the water. Just a FERRY crossing ahead.</t>
  </si>
  <si>
    <t>EXT. ELBE RIVER, SCHMILKA, GERMANY - DAY</t>
  </si>
  <si>
    <t>Farmland becomes town. A sign on a building on the bank, in German. He squints. "SCHMILKA." He's in Germany. No patrol boats. No border. Nothing. He sits back in the canoe and laughs at himself. A sleek, modern PASSENGER TRAIN whooshes past on the tracks beside the river. Westbou</t>
  </si>
  <si>
    <t>EXT. ELBE RIVER, DRESDEN - DAY</t>
  </si>
  <si>
    <t>Baroque domes and spires. A train station on the riverbank. The canoe glides past it. He glances at the passing city. A PHONE BOOTH on the embankment.</t>
  </si>
  <si>
    <t>EXT. ELBE RIVER, DRESDEN - EMBANKMENT - CONTINUOUS</t>
  </si>
  <si>
    <t>He backpaddles. Noses the canoe into the stones. Climbs out, stiff-legged, and walks up to the booth. He feeds it coins. Dials a long string of numbers from memory. A New York area code. It RINGS. Once. Twice. He thinks of the task force. Of who might be listening on her end. Of</t>
  </si>
  <si>
    <t>EXT. ELBE RIVER, HAMBURG - DAY</t>
  </si>
  <si>
    <t>The river SPLITS around a huge island. Two big channels. Attunist holds up his map. Looks at the left fork. The right fork. He paddles left.</t>
  </si>
  <si>
    <t>EXT. ELBE RIVER, BELOW THE ISLAND - DAY</t>
  </si>
  <si>
    <t>The two channels rejoin. And the ships get ENORMOUS. Freighters. Container ships. Downstream: a massive BARGE pushing a wake that could swamp a canoe ten times over. Attunist steers hard for a gravel beach in a park on the east bank. Hops out. Pulls the canoe up on the stones. He</t>
  </si>
  <si>
    <t>EXT. HAMBURG - MONTAGE - DAYS</t>
  </si>
  <si>
    <t>-- Attunist in a library, gazing at books too old to touch behind glass. -- Attunist in a museum before a centuries-old painting. -- Attunist eating fish sandwiches at a harbor stand, gulls wheeling overhead. -- A castle tour. He's the only one asking questions.</t>
  </si>
  <si>
    <t>INT. HAMBURG BAR, BACK BOOTH - NIGHT</t>
  </si>
  <si>
    <t>SHADY ATTORNEY, ATTUNIST</t>
  </si>
  <si>
    <t>Attunist across from a slick, fast-talking ATTORNEY (50s, comb-over, gold pinky ring) who keeps glancing at the door. He's gone. Attunist sighs. MONTAGE - HAMBURG STREETS - DAY AND NIGHT -- Attunist chatting with a DOCKWORKER at a cafe. Friendly. He leans in, says something low.</t>
  </si>
  <si>
    <t>INT. HAMBURG CASINO, LOBBY - NIGHT</t>
  </si>
  <si>
    <t>Attunist on a break from the poker room, stretching. On a bench: LEON (30s). Rough. Prison tattoos crawling up his neck and over his knuckles. Staring at the floor like he just lost his last euro. Attunist looks at him. At the poker room. Shrugs. He sits down next to Leon.</t>
  </si>
  <si>
    <t>INT. HAMBURG CASINO, BUFFET - LATER</t>
  </si>
  <si>
    <t>LEON, ATTUNIST</t>
  </si>
  <si>
    <t>Leon attacks his THIRD plate of buffet food. Attunist sips water. Leon's eyes sharpen. Attunist tells him a story -- we don't hear it -- one he's practiced many times. Leon listens absently. Finishes his plate. Leans back. Leon heads back to the buffet. Attunist waits, half sure</t>
  </si>
  <si>
    <t>INT. ATTUNIST'S OFFICE SUITE, NEW YORK - NIGHT</t>
  </si>
  <si>
    <t>JEANNA, ATTORNEY</t>
  </si>
  <si>
    <t>SUPER: "New York." The office is bigger now. SIXTEEN desks. Late. Everyone's gone home. JEANNA, alone in her office with the big window, on the phone. Exhausted. Her desk buried in papers. Jeanna does the math in her head. Her eyes go wide. Keyboard clatter on the other end. She</t>
  </si>
  <si>
    <t>INT. CHIP'S HOUSE, BRISTLECONE SPRINGS - DAY</t>
  </si>
  <si>
    <t>A stack of shipping BOXES in the empty dining room under the 1920s chandelier. Chip slits one open with a pocketknife. Shannon's clothes. Her little black dress, folded. A bottle of her perfume. He picks up the perfume. Opens it. Smells it. Closes his eyes. Then he puts it back i</t>
  </si>
  <si>
    <t>INT. CASINO, COLORADO - NIGHT</t>
  </si>
  <si>
    <t>Chip at a Hold 'Em table full of AMATEURS. He wins. Again. Stacks his chips into neat little towers. He takes no pleasure in it. His eyes are somewhere far away. He scoops in another pot. Smiles faintly -- remembering the quilt on his dining room floor. The single rose. Across th</t>
  </si>
  <si>
    <t>INT. FBI HEADQUARTERS, ANALYSTS' CUBICLES - DAY</t>
  </si>
  <si>
    <t>JUNIOR ANALYST, SUPERVISOR</t>
  </si>
  <si>
    <t>A dreary, shared cubicle. A JUNIOR DATA ANALYST (20s, eager, a short-sleeved dress shirt and a tie that's slightly too short) leans way back in his chair, staring at his monitor -- -- and BUMPS his cubemate's chair. The cubemate curses without looking up. The analyst sits up stra</t>
  </si>
  <si>
    <t>INT. HAMBURG CASINO, POKER ROOM - NIGHT</t>
  </si>
  <si>
    <t>Attunist at a Texas Hold 'Em table. He folds. Wins a tiny pot. Folds again. Barely breaking even. He stares at his short stack. An idea crosses his face.</t>
  </si>
  <si>
    <t>INT. HAMBURG CASINO, LOBBY - LATER</t>
  </si>
  <si>
    <t>ATTUNIST, LEON</t>
  </si>
  <si>
    <t>Attunist presses a fold of euros into LEON's tattooed hand. He walks off. Attunist watches him go.</t>
  </si>
  <si>
    <t>INT. HAMBURG NIGHTCLUB - NIGHT</t>
  </si>
  <si>
    <t>SUPER: "Wednesday." Pounding techno. Spinning lights. Bodies gyrating. Drunks staggering into him without a care. Everyone shouting over the noise.</t>
  </si>
  <si>
    <t>INT. DIVE BAR, HAMBURG - LATER</t>
  </si>
  <si>
    <t>A terrible band screeching some kind of harsh acid rap. The crowd is thinner here. Men in packs. A few women dressed for business of a certain kind. Attunist at the bar, away from the band. He bites into a soft pretzel slathered in coarse, three-seed MUSTARD. Pauses. Impressed. T</t>
  </si>
  <si>
    <t>INT. DIVE BAR - LATER</t>
  </si>
  <si>
    <t>People approach the dealer's table. A minute's chat. The bodyguards step in close on either side, blocking the view. A handshake hello. A handshake goodbye. The old-fashioned kind, where things change hands unseen. Again. And again. Attunist suppresses a yawn. And another.</t>
  </si>
  <si>
    <t>The dealer gets a phone call. Listens. Hurries for the door with one bodyguard. The SECOND BODYGUARD stays at the door. Watching for anyone following. Attunist slides off his stool and drifts toward the door, nonchalant. The big man sees it in his eyes. Steps squarely into his pa</t>
  </si>
  <si>
    <t>EXT. HAMBURG STREET - CONTINUOUS</t>
  </si>
  <si>
    <t>Crowded sidewalk. The dealer and his last bodyguard climbing into the back of a big black BMW SUV at the curb. Attunist glances at the bodyguard's knees. The man stumbles. Catches himself on the door. Attunist hurries up, all helpful concern, takes the big man's arm as if to stea</t>
  </si>
  <si>
    <t>INT. BMW SUV - CONTINUOUS</t>
  </si>
  <si>
    <t>The dealer turns. The bodyguard turns. They both slump over. Dead. Attunist turns to the DRIVER, wide-eyed in the rearview mirror. Points down the street. The driver's right hand drops from the wheel. Reaching for something under the seat -- Attunist reacts on pure instinct. Focu</t>
  </si>
  <si>
    <t>INT. BMW SUV - MOVING - NIGHT</t>
  </si>
  <si>
    <t>Hamburg streets. The driver pale, hands at ten and two. Attunist points: the river. Somewhere dark. Somewhere quiet. A RED LIGHT ahead. Heavy cross traffic. The SUV slows. Stops. The driver JERKS his door open and BAILS. Sprints between the cars and disappears into the night. The</t>
  </si>
  <si>
    <t>INT. ALL-NIGHT PAWN SHOP, HAMBURG - LATER</t>
  </si>
  <si>
    <t>A grimy counter. Bulletproof glass. A PAWNBROKER (60s) examines a gold WATCH through a loupe. Raises his eyebrows. The pawnbroker counts out bills through the slot.</t>
  </si>
  <si>
    <t>INT. FBI HEADQUARTERS, HALLWAY - MORNING</t>
  </si>
  <si>
    <t>SUPER: "Washington, D.C." The JUNIOR DATA ANALYST lurks by the elevators, clutching a folder to his chest. Practically vibrating. The elevator opens. His SUPERVISOR strides out. The analyst falls in beside him, trotting to keep up with his long legs like a puppy. The supervisor g</t>
  </si>
  <si>
    <t>EXT. HAMBURG SHIPYARD, PIER - MORNING</t>
  </si>
  <si>
    <t>SUPER: "Thursday." Cranes. Containers. The din of heavy machinery. A rusty old CARGO SHIP at the pier. Attunist stands with his backpack at a stack of produce boxes. Leon slouches up. Leon tries very hard to look disappointed. The greed shines through anyway. He looks around. Let</t>
  </si>
  <si>
    <t>EXT. HAMBURG SHIPYARD, PIER - LATER</t>
  </si>
  <si>
    <t>Leon and two CREWMEN lounge on the quiet dock, chatting. A MAN bursts out of a dockside office, shouting and pointing. Cranes ROAR to life. Containers swing overhead at dizzying speed. Leon and the crew spring into action, grabbing boxes, hauling them up the gangway. Every man fo</t>
  </si>
  <si>
    <t>INT. CARGO SHIP, GANGWAY AND CORRIDOR - CONTINUOUS</t>
  </si>
  <si>
    <t>Attunist follows ten steps behind. Eyes on the deck. Nobody looks twice.</t>
  </si>
  <si>
    <t>INT. CARGO SHIP, GALLEY - CONTINUOUS</t>
  </si>
  <si>
    <t>They stack the boxes on secured shelves. Leon leads him back down the corridor. Stops after a few steps. He hauls open an old steel DOOR. It SCREECHES. Attunist looks inside. A cot. A blanket. No sheet. A dirty steel sink much too close to a toilet. No toilet paper. Attunist step</t>
  </si>
  <si>
    <t>INT. BRIG - CONTINUOUS</t>
  </si>
  <si>
    <t>Total darkness. He fumbles out his phone. Its weak glow lights the room. He finds the handles and dogs down the door. A small sealed PORTHOLE in the door. He doesn't dare open it. He sits on the cot. Powers off the phone. Black. He takes off his backpack. Leans back against the c</t>
  </si>
  <si>
    <t>INT. BRIG - DAY/NIGHT - MONTAGE</t>
  </si>
  <si>
    <t>-- Darkness. BOOTS tramp past the door. He feels them through the deck more than he hears them. -- The smell of cooking from the galley. His stomach growls. He unwraps an energy bar. Chews it slowly. Savoring it. -- Darkness. Boots. Laughter in the corridor. Someone whistling. --</t>
  </si>
  <si>
    <t>INT. BRIG - NIGHT</t>
  </si>
  <si>
    <t>The gentle, rhythmic ROCKING of the ship. Attunist, finally, almost asleep. Then -- The deck TILTS up. His stomach drops into his feet. Heavy. HEAVY -- -- and then plunges. He floats off the cot for a split second. A distant BOOM. Thunder? He can't tell. The ship climbs again. He</t>
  </si>
  <si>
    <t>INT. BRIG - LATER - NIGHT</t>
  </si>
  <si>
    <t>Up. Down. Heavy. Falling. Up. Down. Heavy. Falling. Attunist curled on the cot, gripping the frame with both hands. Green. He rolls off the cot and dry-heaves over the steel toilet.</t>
  </si>
  <si>
    <t>INT. BRIG - LATER</t>
  </si>
  <si>
    <t>Calmer. The storm passing. Attunist lies on the floor, wrung out. His stomach GROWLS. He laughs weakly. He crawls to the sink. Drinks. Fumbles two energy bars out of his backpack.</t>
  </si>
  <si>
    <t>Cardboard boxes everywhere. She's moving offices. Again. Her phone rings. She answers. The line goes dead. No goodbye. She lowers the phone slowly. She drops the phone into her purse.</t>
  </si>
  <si>
    <t>Attunist presses the power button on his phone. Nothing. Not even a flicker. Dead. The ship isn't moving. It hasn't been moving for a long time. The sounds of unloading -- the clanks, the shouts -- stopped a while ago. Silence. Nothing. He undogs the door. Pulls. The hinges SHRIE</t>
  </si>
  <si>
    <t>EXT. CARGO SHIP, DECK - NIGHT</t>
  </si>
  <si>
    <t>ATTUNIST, CAPTAIN TOBIAS</t>
  </si>
  <si>
    <t>Cold, damp air. Attunist pokes his head out of a hatch into the light. Clear to his left. To his right: a man in a Navy-style OVERCOAT, a leathery face, and a CORN COB PIPE clamped in his teeth. Staring right at him. Irritated. Attunist grimaces. Steps out onto the deck. He SHIVE</t>
  </si>
  <si>
    <t>EXT. CARGO SHIP, DECK - CONTINUOUS</t>
  </si>
  <si>
    <t>They walk. Their footsteps fall into step. The Captain CHUCKLES. Pulls his pipe out and points it down a gangway that looks like a pirate's plank. He relights his pipe and watches to make sure Attunist actually leaves.</t>
  </si>
  <si>
    <t>EXT. GANGWAY - CONTINUOUS</t>
  </si>
  <si>
    <t>Attunist bounces down the surging plank onto a solid wooden dock. Ahead: a small town lit up at night. A sign on a warehouse: "HAPPY VALLEY-GOOSE BAY." Salty wind at his back blows away four days of stench. He stands on the dock and breathes.</t>
  </si>
  <si>
    <t>INT. FBI FIELD OFFICE, NEW YORK, HALLWAY - MORNING</t>
  </si>
  <si>
    <t>CARLA, SENIOR AGENT</t>
  </si>
  <si>
    <t>SUPER: "New York." Carla approaches the SENIOR AGENT -- promoted to Director while she was in D.C. (heavier in the jowls now, a red tie, a man who loves the sound of his own footsteps). He walks right down the MIDDLE of the hallway, forcing her to trail behind him like a shadow.</t>
  </si>
  <si>
    <t>INT. ELEVENTH FLOOR CONFERENCE ROOM - CONTINUOUS</t>
  </si>
  <si>
    <t>SENIOR AGENT</t>
  </si>
  <si>
    <t>A room she knows all too well. The long table where her team once worked the decoy phone. Photos and files are laid out across the table. Strategically. Behind one chair, arms folded across his chest, trying very hard to look intimidating: the JUNIOR DATA ANALYST. In a brand-new</t>
  </si>
  <si>
    <t>CARLA, SENIOR AGENT, JUNIOR ANALYST</t>
  </si>
  <si>
    <t>He taps one photo. The one with a red CIRCLE drawn around a figure near the top of the frame. Every eye in the room burns into her. She leans over. Studies the circled figure. Grainy. Blurred. A hat. A shoulder. A phone. The face is a smudge. He's caught her hesitation. Read it e</t>
  </si>
  <si>
    <t>INT. ELEVENTH FLOOR CONFERENCE ROOM - FLASHBACK - DAY</t>
  </si>
  <si>
    <t>Fourteen months ago. The same room. Carla at a computer at the end of the table. The others clicking through frames, bleary-eyed, nobody watching her. Click. Click. Click. Four seconds. BACK TO PRESENT Carla finishes writing the last name. Slides the list across the table. Her ha</t>
  </si>
  <si>
    <t>EXT. HAPPY VALLEY-GOOSE BAY - NIGHT</t>
  </si>
  <si>
    <t>Damp, cold wind. Attunist trudges up the road from the pier, backpack on, two T-shirts tucked into his jeans. Arms wrapped around himself. Two miles. He's frozen solid before the first motel comes into view.</t>
  </si>
  <si>
    <t>EXT. LOCAL MOTEL - NIGHT</t>
  </si>
  <si>
    <t>Small. Meticulously kept. Hand-painted signs lit by ground lights. Pretty. Clearly not professionally made.</t>
  </si>
  <si>
    <t>INT. LOCAL MOTEL, LOBBY - CONTINUOUS</t>
  </si>
  <si>
    <t>JANETTE, ATTUNIST</t>
  </si>
  <si>
    <t>JANETTE (60s, cardigan, reading glasses on a chain, a kind face) shakes her head behind the counter. She means it. She's sorry. Attunist's eyes drift to the COFFEE AND TEA STATION in the corner. He may exaggerate a shiver.</t>
  </si>
  <si>
    <t>INT. LOCAL MOTEL, LOBBY - MOMENTS LATER</t>
  </si>
  <si>
    <t>Attunist wraps his stiff fingers around a paper cup of hot tea. Closes his eyes as the heat seeps in. He turns for the door -- She hurries out from the back with something blue in her arms. A cloth-lined blue WINDBREAKER. She holds it out. Kind eyes. No pity. No judgment. He read</t>
  </si>
  <si>
    <t>EXT. ROAD SOUTH - NIGHT</t>
  </si>
  <si>
    <t>Attunist walks in the windbreaker and gloves, warm, sipping his tea.</t>
  </si>
  <si>
    <t>INT. CHAIN HOTEL, FRONT DESK - NIGHT</t>
  </si>
  <si>
    <t>An international chain. A CLERK counts euros. Exchanges them for Canadian bills, minus a fee. Slides back a room key and a modest stack of Canadian dollars.</t>
  </si>
  <si>
    <t>INT. CHAIN HOTEL, ROOM - NIGHT</t>
  </si>
  <si>
    <t>2:00 A.M. Two queen beds. Attunist, clean for the first time in days, crawls into one. Wide awake. His eyes close.</t>
  </si>
  <si>
    <t>INT. CHAIN HOTEL, ROOM - MORNING</t>
  </si>
  <si>
    <t>Bright sun blasts through the curtains straight into his eyes.</t>
  </si>
  <si>
    <t>INT. CHAIN HOTEL, LOBBY - MORNING</t>
  </si>
  <si>
    <t>ATTUNIST, DESK CLERK</t>
  </si>
  <si>
    <t>Attunist stares at him.</t>
  </si>
  <si>
    <t>EXT. HAPPY VALLEY-GOOSE BAY - DAY</t>
  </si>
  <si>
    <t>Grumpy. Groggy. Attunist walks. The whole town in under two hours. Tidy streets. Neat houses. No litter. No graffiti. Not even graffiti that's been painted over. He stops on a corner. He stands there while the obvious truth dawns on him.</t>
  </si>
  <si>
    <t>INT. DINER - DAY</t>
  </si>
  <si>
    <t>Attunist at the counter with coffee and the local NEWSPAPER. Eight pages. Twice a week. The classifieds take up half of one page. He scans them in thirty seconds. His finger stops. "DOCK HELP NEEDED. INQUIRE AT PIER." Another: "HANDYMAN WANTED." He catches his reflection in the n</t>
  </si>
  <si>
    <t>INT. FBI FIELD OFFICE, NEW YORK, CONFERENCE ROOM - DAY</t>
  </si>
  <si>
    <t>The investigation in full swing. Boxes of files. Whiteboards covered in names. INVESTIGATORS working through backgrounds. Carla at the head of the table. Orchestrating. A whiteboard: the names of her old team. Photos. Under each one, columns: "FINANCES." "SOCIAL MEDIA." "FAMILY."</t>
  </si>
  <si>
    <t>INT. FBI FIELD OFFICE, NEW YORK, BULLPEN - NIGHT</t>
  </si>
  <si>
    <t>Across the dark bullpen, Carla's lamp is the only light. She's still highlighting. KEN, coat on, stops at his own desk. Watches her for a moment. She doesn't look up. He signs a LEAVE REQUEST. Seven days. Drops it in his outbox. Then he crouches. Slides a banker's box out from un</t>
  </si>
  <si>
    <t>INT. FBI FIELD OFFICE, CONFERENCE ROOM - DAY</t>
  </si>
  <si>
    <t>KEN, SENIOR AGENT</t>
  </si>
  <si>
    <t>Seven days later. Carla, the Director hovering over everyone like an overbearing father, and the JUNIOR ANALYST. Through the glass wall: KEN walks slowly down the hallway, fumbling with an open LAPTOP. Back from a week of leave. His face set. Hard. He steps into the room. His voi</t>
  </si>
  <si>
    <t>INT. FBI FIELD OFFICE, CONFERENCE ROOM - CONTINUOUS</t>
  </si>
  <si>
    <t>SENIOR AGENT, KEN</t>
  </si>
  <si>
    <t>Every "son" a little jab. Trying to make Ken the problem. The Director doesn't move. Just tilts his head. Impatient. Ken looks around the room. At everyone but the Director. His tone turns respectful. Carla stands. She already suspects what's coming. She follows Ken out. The juni</t>
  </si>
  <si>
    <t>INT. CONFERENCE ROOM ACROSS THE HALL - CONTINUOUS</t>
  </si>
  <si>
    <t>JUNIOR ANALYST, KEN, SENIOR AGENT, CARLA</t>
  </si>
  <si>
    <t>A smaller room. Ken shuts the door behind them. The junior analyst's face goes RED. The Director's anger builds. He's the last one to get it. Ken sets the laptop on the table. Turns it so they can all see. Clicks the WI-FI icon. A list of networks. He chooses one. The CONFERENCE</t>
  </si>
  <si>
    <t>INT. FBI FIELD OFFICE, HALLWAY - CONTINUOUS</t>
  </si>
  <si>
    <t>Carla and Ken walk side by side. Not looking at each other. Carla keeps walking. Carla doesn't turn around. He stops at his desk. She keeps walking. She turns. She holds his eyes. She walks away. Her hands perfectly still at her sides.</t>
  </si>
  <si>
    <t>EXT. HAPPY VALLEY-GOOSE BAY, SHIPYARD LOADING DOCK - DAY</t>
  </si>
  <si>
    <t>ATTUNIST, DOCK BOSS, DOCK WORKER PAUL</t>
  </si>
  <si>
    <t>Wind. Waves. Cranes. A small FREIGHTER at the dock with a mountain of loose, misshapen boxes stacked on deck. Attunist -- freshly shorn, clean-shaven, in the blue windbreaker -- shouts over the noise at the DOCK BOSS (50s, barrel chest, a weathered Hudson's Bay cap). Up the gangw</t>
  </si>
  <si>
    <t>DOCK WORKER PAUL, ATTUNIST</t>
  </si>
  <si>
    <t>DOCK WORKER PAUL (40s, wiry, clipboard), who runs the loading dock, looks him up and down. Attunist whips a brand-new pair out of his back pocket. Pulls them on. Paul leads him to the two workers. They gladly stop to shake his hand, wipe their foreheads, and gulp water.</t>
  </si>
  <si>
    <t>EXT. GANGWAY - MONTAGE - DAY</t>
  </si>
  <si>
    <t>-- Up the gangway. A box on his shoulder. Down. Up. Down. -- Sweat pouring. The other workers keeping pace. A rhythm. -- One of the workers stumbles. Attunist catches his box before it goes over the rail. The worker nods. Thanks. -- The pile shrinks. Shrinks.</t>
  </si>
  <si>
    <t>EXT. LOADING DOCK - LATER</t>
  </si>
  <si>
    <t>Two hours. The deck is empty. The freighter blasts its horn and backs away from the pier. Attunist sags against a piling. Everything hurts. Paul stuffs three ten-dollar bills into his glove. His grin is genuine. He watches Paul walk off.</t>
  </si>
  <si>
    <t>EXT. HAPPY VALLEY-GOOSE BAY - MONTAGE - DAYS</t>
  </si>
  <si>
    <t>-- Attunist buying a battered USED LAWN MOWER from a man's garage. Counting out the thirty dollars. -- Mowing a lawn. Then another. A hand-lettered cardboard sign on the mower: "ODD JOB - CHEAP." -- At the NEWSPAPER office, the EDITOR (60s, suspenders) shows him a room of ancient</t>
  </si>
  <si>
    <t>EXT. HAPPY VALLEY-GOOSE BAY, OUTSKIRTS - DAWN</t>
  </si>
  <si>
    <t>A frosty morning. Yellow leaves on the aspens. Attunist with a heavy BACKPACK, a new tent strapped to it. In a sporting goods shop window behind him, a "SALE" sign on camping gear. He checks a small handheld GPS. Plenty of batteries.</t>
  </si>
  <si>
    <t>EXT. LOADING DOCK - DAWN (EARLIER)</t>
  </si>
  <si>
    <t>Attunist presses his cheap prepaid PHONE into the hand of one of the DOCK WORKERS. A pat on the shoulder. He walks off without another word.</t>
  </si>
  <si>
    <t>EXT. PIER - LATER - DAY</t>
  </si>
  <si>
    <t>Paul with his clipboard, looking up and down the empty dock. Checking his watch. Shrugs all around.</t>
  </si>
  <si>
    <t>EXT. ISLAMORADA, FLORIDA KEYS - DAY</t>
  </si>
  <si>
    <t>JEANNA, BOYFRIEND</t>
  </si>
  <si>
    <t>SUPER: "Islamorada, Florida." Turquoise water. A second-story porch overlooking the beach. JEANNA lies on a lounge chair in a very small swimsuit, tanning. A tall glass of iced tea sweating beside her. Sunglasses. Serene. Her PHONE erupts with a ringtone -- a rock song. She smile</t>
  </si>
  <si>
    <t>EXT. CANADIAN FOREST, ALONG THE CHURCHILL RIVER - DAY</t>
  </si>
  <si>
    <t>A pristine forest blazing with autumn. Bright yellow aspens. Deep green pines. White, leafless birches. A big river glinting through the trees. Attunist bulldozes through the thick underbrush. Heavy pack. Big grin. He stops on a ridge. The river below. The forest rolling away for</t>
  </si>
  <si>
    <t>EXT. CANADIAN FOREST - MONTAGE - DAYS</t>
  </si>
  <si>
    <t>-- Gray autumn skies. Pines. Aspens. A forest a lot like the Rockies. And not like them at all. -- The treetops sway. Pine cones thump to the forest floor. Attunist sniffs the air. Looks up. -- The wind stops. Attunist calmly pulls his poncho over himself and his pack. -- Whisper</t>
  </si>
  <si>
    <t>EXT. FOREST CLEARING - DUSK</t>
  </si>
  <si>
    <t>Attunist builds a campfire in front of his tent. Then another behind it. Then a third. He adds a log to the third fire.</t>
  </si>
  <si>
    <t>EXT. FOREST CLEARING - NIGHT</t>
  </si>
  <si>
    <t>Attunist in his sleeping bag in the open tent flap, three fires glowing around him. Sticks and pine needles under him. Out cold.</t>
  </si>
  <si>
    <t>EXT. FOREST - DAY</t>
  </si>
  <si>
    <t>Attunist roasts a RABBIT over a small fire. Eats it off the stick. He stares into the flames. His face goes soft. He shakes his head. Stands. Kicks dirt over the fire.</t>
  </si>
  <si>
    <t>EXT. OLD-GROWTH FOREST, ROCKY HILLS - MORNING</t>
  </si>
  <si>
    <t>Miles from anywhere. Huge, ancient pines. Attunist stops. Something's wrong with the picture. NINE big PINE TREES. Trunks as thick as barrels. Standing in a near-perfect STRAIGHT LINE. Not evenly spaced. But in a line. He walks along the row. Looks back down it like he's sighting</t>
  </si>
  <si>
    <t>EXT. DARK PINE GROVE - DAY</t>
  </si>
  <si>
    <t>A stand of pines so tall and thick no sunlight reaches the ground. No undergrowth. Just a soft, spongy floor of needles. Woodpeckers drumming far overhead. Wind rustling up in the crowns. Attunist walks through the cathedral gloom in silence.</t>
  </si>
  <si>
    <t>EXT. MEADOW - DAY</t>
  </si>
  <si>
    <t>The grove ends abruptly in a sunny meadow. Fairy rings of big MUSHROOMS. Bright birds. A distant SOUND. He stops. Strains through the ringing in his ears. It sounds like hundreds of children at recess. Shouting. Getting louder. Then a smile spreads across his face. He knows that</t>
  </si>
  <si>
    <t>EXT. MEADOW - LATER</t>
  </si>
  <si>
    <t>Still geese. Attunist lies on his back in the grass, watching them pour over him.</t>
  </si>
  <si>
    <t>INT. FBI FIELD OFFICE, NEW YORK, CARLA'S DESK - NIGHT</t>
  </si>
  <si>
    <t>Late. The bullpen empty. Carla slides open her desk drawer. The SECRET PHONE. She thumbs it on. No messages. She types: "Are you alive?" Her thumb hovers over SEND. Across the room, a chair CREAKS. Ken. Still at his desk. Watching her over the top of his monitor. She deletes the</t>
  </si>
  <si>
    <t>EXT. BIRCH FOREST - LATE AFTERNOON</t>
  </si>
  <si>
    <t>The last flocks thinning. And the temperature DROPPING. A northeast wind picks up. Then SNOW. Wet, heavy, slushy snow, driven sideways. Attunist pulls his poncho over his jacket and backpack. His jeans are soaked within minutes. The slush sticks to everything the wind touches. An</t>
  </si>
  <si>
    <t>EXT. BIRCH FOREST - DUSK</t>
  </si>
  <si>
    <t>He digs for firewood under the snow. Wet. Everything wet. He drags branches, needles, pine cones into the tent to keep them dry. Another flock of geese flies over in the storm, their honks more like SHRIEKS. He spreads pine needles on the snow in front of the tent flap. Piles old</t>
  </si>
  <si>
    <t>EXT. BIRCH FOREST - NIGHT</t>
  </si>
  <si>
    <t>The blizzard passes. The wind eases. The fire crackles lower. The hush of the snowy forest. He sleeps.</t>
  </si>
  <si>
    <t>EXT. CAMPSITE - LATER - NIGHT</t>
  </si>
  <si>
    <t>Shivering wakes him. His teeth chatter so loud he can hear them over the ringing. The tent floor CRINKLES under his trembling. And then -- a low GRUNT. Inches from his feet. On the other side of the thin nylon. He freezes. Or tries. He can't stop shivering. A SNIFF. Long. Deep. S</t>
  </si>
  <si>
    <t>INT./EXT. TENT ENTRANCE - NIGHT</t>
  </si>
  <si>
    <t>He sits in the tent flap the rest of the night, feeding the fire. Peering past the flames into the black.</t>
  </si>
  <si>
    <t>EXT. CAMPSITE - DAWN</t>
  </si>
  <si>
    <t>Clear skies. And a bizarre sight: a perfect circle of bare, dry forest floor around the burned-out fire, ringed by an eighteen-inch WALL of snow, almost encircling the tent. Attunist crawls out. Stretches. Loud. Unrestrained. He walks around the snow wall, admiring it -- -- and f</t>
  </si>
  <si>
    <t>EXT. CAMPSITE - CONTINUOUS</t>
  </si>
  <si>
    <t>He follows the tracks with his eyes. Up to the tent. A long pause there. Then away to the southeast. Unhurried. Strolling. He looks at the ground. The slush has frozen SOLID overnight. Glare ice. He takes a step. His boot slides. He windmills. Catches himself.</t>
  </si>
  <si>
    <t>EXT. STEEP SLOPE, DEAD PINE - DAY</t>
  </si>
  <si>
    <t>A dead pine on a steep, icy incline. Attunist has TIED HIMSELF to the trunk with his nylon rope. He hacks at frozen branches. Snaps them off. Tosses them in a pile. He slips. The rope catches him. He dangles a moment over the ravine. Scrambles back.</t>
  </si>
  <si>
    <t>EXT. CAMPSITE - LATE AFTERNOON</t>
  </si>
  <si>
    <t>He drags the last bundle of branches into camp. The sun already low. He collapses beside the pile. His stomach growls. He pulls out his last two ENERGY BARS. Looks at them. HONKING. A flock of geese passing. Not overhead. Off to the side. Far. He looks up. Narrows his eyes. Focus</t>
  </si>
  <si>
    <t>INT. APARTMENT BATHROOM, KANSAS CITY - DAY</t>
  </si>
  <si>
    <t>SHANNON</t>
  </si>
  <si>
    <t>SUPER: "Kansas City." SHANNON looks at herself in a mirror. Her hair is DARK now. Dyed. She leans in close. Her eyebrows are still blonde. She steps back. An interview outfit. A silk SCARF from a shop on Bristlecone Square. Little EARRINGS from Vienna. Both from Chip. Her reflect</t>
  </si>
  <si>
    <t>INT. BEDROOM, SMALL HOUSE - NIGHT (FLASHBACK)</t>
  </si>
  <si>
    <t>SHANNON'S FATHER, TEEN SHANNON</t>
  </si>
  <si>
    <t>A cheap motel-like room. Boxes half-packed. A TEENAGE SHANNON (16), blonde, frightened, throws clothes into a suitcase. Her FATHER (40s, a handsome, charming smile that never reaches his eyes) leans in the doorway. Behind him, her older BROTHER (19) carries a TV out to a car. He</t>
  </si>
  <si>
    <t>Shannon wipes her eyes. She looks at herself. A stranger with dark hair. She straightens her scarf. Practices a smile in the mirror. It doesn't take.</t>
  </si>
  <si>
    <t>EXT. ICY HILLSIDE, CANADA - DUSK</t>
  </si>
  <si>
    <t>Forty-five minutes of slipping and sliding. Attunist reaches the first GOOSE in the snow. Big. Fat. He lifts it by the feet. Grins. He looks around. The second goose has slid down into a steep RAVINE. Way down. A RACKET overhead. High in a pine tree, two skinny RAVENS peck at the</t>
  </si>
  <si>
    <t>EXT. BETWEEN TWO HILLS - DUSK</t>
  </si>
  <si>
    <t>Walking back with the goose over his shoulder. He stops. FIVE PINE TREES. In a perfect, straight row. Younger than the nine. Much younger. All the same size. Planted together. Years apart from the first set. He looks back toward where the first row would be. Then along this one.</t>
  </si>
  <si>
    <t>EXT. CAMPSITE - NIGHT</t>
  </si>
  <si>
    <t>The fire blazing. The goose roasting on a spit, dripping fat that sizzles in the flames. Attunist tears into a leg. Closes his eyes. Somewhere far off, a wolf HOWLS.</t>
  </si>
  <si>
    <t>EXT. DENSE FOREST - DUSK - DREAM</t>
  </si>
  <si>
    <t>Dry maple leaves underfoot. Too thick to safely light a fire. The sun disappearing. Attunist walks fast. Movement. In both corners of his eyes. He freezes. Shapes slipping between the trees. Gray. Low. He drops his backpack into the leaves to see behind him. The WOLVES. They know</t>
  </si>
  <si>
    <t>INT. TENT - NIGHT</t>
  </si>
  <si>
    <t>Attunist SITS UP, yelling, thrashing. His heart hammering. Dark. The tent. The fire glowing through the flap. His arm is WET. Cold. Exactly where the wolf bit him. He stares at it. Somewhere out in the dark: WOLVES HOWLING. He looks at his arm. It's been stuck out the tent flap.</t>
  </si>
  <si>
    <t>INT. GRANDMAMA'S HUT, TURKMENISTAN - NIGHT</t>
  </si>
  <si>
    <t>GRANDMAMA, DUNLAP, DR. AGABEKOV</t>
  </si>
  <si>
    <t>SUPER: "Turkmenistan." Lamplight. GRANDMAMA in her ancient cot. Gray. Breathing shallow. DUNLAP kneels beside her, holding her hand. Tears on his face. He's sobbing. They both know. The door opens. DR. AGABEKOV comes in with his black bag. Takes one look. Sets the bag down quietl</t>
  </si>
  <si>
    <t>EXT. GRANDMAMA'S HUT - CONTINUOUS</t>
  </si>
  <si>
    <t>Half the village stands outside her door in the dark. Hand in hand. The Tired Old Man from the bench. The villagers who lied to the helicopter. They hear Nurmuhammet's cry. They weep.</t>
  </si>
  <si>
    <t>EXT. CANADIAN FOREST - DUSK</t>
  </si>
  <si>
    <t>Attunist pitches his tent in a clearing. Three campfires ready to light. Far off, as the wind dies: WOLVES HOWLING. He stops. The short hairs on his neck stand up. He strikes a match.</t>
  </si>
  <si>
    <t>EXT. CANADIAN FOREST - DAY</t>
  </si>
  <si>
    <t>A strange, bleak stretch of forest. Every pine only ten or twelve feet tall. Thin. Sparse. Eerie.</t>
  </si>
  <si>
    <t>EXT. HILLSIDE - DAY</t>
  </si>
  <si>
    <t>Attunist stops. A big pine has fallen across a hillside. Rotting. Behind it, caught by the trunk, a ridge of soil, needles and cones washed down the slope. And growing out of that ridge: SIX YOUNG PINES. In a PERFECT ROW. He stares. Then laughs out loud. Shakes his head. He walks</t>
  </si>
  <si>
    <t>EXT. LAKE MANICOUAGAN, NORTHEAST SHORE - DAY</t>
  </si>
  <si>
    <t>SUPER: "Day twenty-one." A huge ring-shaped lake around a mountain. MOUNT BABEL. From the ground, it looks like any of the hundred other lakes he's walked past. He stands on the rocky bank, soaking it in. Pure, craggy, wild beauty. Then he notices: to his right, standing perfectl</t>
  </si>
  <si>
    <t>INT. CASINO, SECURITY CONTROL ROOM - NIGHT</t>
  </si>
  <si>
    <t>HEAD OF SECURITY</t>
  </si>
  <si>
    <t>A wall of monitors. The FLOOR MANAGER (50s) and the HEAD OF SECURITY (40s, ex-military, thick neck) watch a screen zoomed in on one table. On it: CHIP GRANBERRY.</t>
  </si>
  <si>
    <t>INT. CASINO, POKER TABLE - CONTINUOUS</t>
  </si>
  <si>
    <t>Chip looks at his cards. A great hand. A huge pot. His eyes flick, for just an instant, up toward the black glass dome of a camera in the ceiling. He folds.</t>
  </si>
  <si>
    <t>INT. SECURITY CONTROL ROOM - CONTINUOUS</t>
  </si>
  <si>
    <t>HEAD OF SECURITY, FLOOR MANAGER</t>
  </si>
  <si>
    <t>They watch. ON THE MONITOR: Chip loses a hand. Then another. Wins one. Loses two. His stacks shrink. And shrink. Half gone. He shakes his head -- just enough for the camera -- pushes back from the table in defeat, and walks off.</t>
  </si>
  <si>
    <t>INT. CASINO, CASHIER CAGE - CONTINUOUS</t>
  </si>
  <si>
    <t>Chip slides his chips across. The CASHIER counts out bills. He tips his hat to the camera on his way out.</t>
  </si>
  <si>
    <t>INT. FBI FIELD OFFICE, NEW YORK, CARLA'S OFFICE - LATE AFTERNOON</t>
  </si>
  <si>
    <t>SUPER: "New York." Carla and KEN go over files. The Director (the former SENIOR AGENT, hair gone white, intense, always intense) leans in the doorway. Two laptops CLICK shut at the exact same instant. The floor is empty in minutes.</t>
  </si>
  <si>
    <t>INT. CARLA'S CAR - MOVING - EVENING</t>
  </si>
  <si>
    <t>Carla drives home in traffic. She glances at a billboard: "ESCAPE TO THE ADIRONDACKS." She sighs.</t>
  </si>
  <si>
    <t>EXT. CAMPSITE, LAKE MANICOUAGAN - MORNING - MONTAGE</t>
  </si>
  <si>
    <t>-- Attunist unzips his tent. Fresh GRIZZLY TRACKS in the mud, circling the tent. He stares at them. Sips his tea. -- Another morning. More tracks. Closer. -- Another. A muddy PAW PRINT on the tent fabric itself. -- Dusk. Wolves howl. Closer every night.</t>
  </si>
  <si>
    <t>INT. ATTUNIST'S TENT, LAKE MANICOUAGAN - NIGHT</t>
  </si>
  <si>
    <t>Attunist curled in his sleeping bag. Sweating. Pale. Dry-heaving into a pot. The campfires outside: burned down to embers. He doesn't notice.</t>
  </si>
  <si>
    <t>EXT. SIDEWALK CAFE, KANSAS CITY - MORNING</t>
  </si>
  <si>
    <t>M, SHANNON, ASH</t>
  </si>
  <si>
    <t>A sunny brunch spot. At a sidewalk table, two friends work on notebooks full of outlines and sticky notes. ASH (20s, bright, beaming, in an old wheelchair with worn-out wheels) and her friend "M" (20s, sweet face, serious about the work). Ash isn't listening. She's turning her wh</t>
  </si>
  <si>
    <t>EXT. CAMPSITE, LAKE MANICOUAGAN - DAWN</t>
  </si>
  <si>
    <t>Barely light. Attunist drags himself out of his tent, groggy, to relieve himself. Through the ringing in his ears -- a RUSTLING. Behind him. To the right. He turns -- A MOTHER BLACK BEAR. CHARGING. Head down. Ears forward. Two frightened CUBS bounding behind her. The ground SHAKE</t>
  </si>
  <si>
    <t>Through his exhaustion, Attunist focuses on her FRONT LEGS -- They fold. She plows into the dirt nose-first and SLIDES to a thrashing stop. Eight feet from him. Madder than hell. He backs away fast. The sudden movement turns his stomach inside out. He DRY HEAVES. Doubles over. Hi</t>
  </si>
  <si>
    <t>EXT. QUEBEC FOREST - MONTAGE - DAYS</t>
  </si>
  <si>
    <t>-- Attunist arcing around a huge lake. Then another. Then another. -- His map: the route he planned is a neat line. The route he's walked looks like scribble. -- Freezing rain. Ice on everything. -- A beautiful spot by a lake with fish jumping. He stays four days.</t>
  </si>
  <si>
    <t>A sound wakes him. He opens his eyes. It's LIGHT outside. Not dawn. Not the moon. He unzips the tent flap and looks out.</t>
  </si>
  <si>
    <t>EXT. CAMPSITE - CONTINUOUS - NIGHT</t>
  </si>
  <si>
    <t>A clear, moonless sky. The MILKY WAY blazing across it like a river of light. Starlight bouncing off the snow, lighting the whole forest silver. Attunist sits in the open tent flap with his sleeping bag around his shoulders. Face tipped up. He looks at the stars a long time.</t>
  </si>
  <si>
    <t>EXT. LA MAURICIE NATIONAL PARK - DAY</t>
  </si>
  <si>
    <t>A MOOSE stands in a stream, chewing, watching Attunist pass. Doesn't run. DEER browse at the edge of a meadow. They glance up at him -- and calmly walk away. No bounding. No panic.</t>
  </si>
  <si>
    <t>EXT. FARMER'S MARKET, NEAR THE PARK - MORNING</t>
  </si>
  <si>
    <t>FARM WOMAN, ATTUNIST</t>
  </si>
  <si>
    <t>Attunist buys a JAR of cranberry sauce and a corner square of CORNBREAD from a smiling FARM WOMAN.</t>
  </si>
  <si>
    <t>EXT. LA MAURICIE CAMPSITE - EVENING</t>
  </si>
  <si>
    <t>A GROUSE roasting on a spit. The jar of cranberry sauce. The cornbread on a flat rock. Attunist raises his water bottle to the empty forest. He eats. It's good. It's lonely.</t>
  </si>
  <si>
    <t>The Director slaps a lab report on the table in front of Carla. ON THE REPORT: a photo of an ornate tea tray. Six tiny cups. Carla stares at it. Jee's office. She can almost smell the spices. He does that ridicule thing she hates. She says her next words with enough conviction to</t>
  </si>
  <si>
    <t>INT. CARLA'S CAR, PARKING GARAGE - NIGHT</t>
  </si>
  <si>
    <t>AUTHOR, CARLA</t>
  </si>
  <si>
    <t>Carla alone in her car. She scrolls through her personal phone. Stops on a contact. Hesitates. Calls. INTERCUT - CARLA'S CAR / AUTHOR'S KITCHEN, DENVER The AUTHOR answers, reading glasses on his head. A pause. She closes her eyes. She hangs up. Sits in the dark garage a while lon</t>
  </si>
  <si>
    <t>EXT. LA MAURICIE NATIONAL PARK - MONTAGE - DAYS</t>
  </si>
  <si>
    <t>-- Ice forming on the lakes. Attunist chipping a hole to fish. -- The hole freezes over. He chips it again. -- Thick ice. He stomps on it. Solid. He packs up his tent.</t>
  </si>
  <si>
    <t>EXT. TRAIL, SOUTHERN LA MAURICIE - CHRISTMAS EVE - MORNING</t>
  </si>
  <si>
    <t>ATTUNIST, OLD MAN, LELAND</t>
  </si>
  <si>
    <t>SUPER: "Christmas Eve." Crisp. Cold. A well-trodden trail through snowy pines. Attunist strides along, making good time. Ahead: a VERY OLD MAN (late 80s, maybe 90s) hiking slowly north with a walking stick. He steps aside to let Attunist pass. He steps around -- and sees the patc</t>
  </si>
  <si>
    <t>EXT. TRAIL - MINUTES LATER</t>
  </si>
  <si>
    <t>YOUNG WOMAN, ATTUNIST</t>
  </si>
  <si>
    <t>A YOUNG COUPLE comes up the trail, arm in arm. Twenties. Bright scarves. Attunist's face lights up. They exchange a look. Shrug. Walk on, curious. Attunist watches them go around the bend.</t>
  </si>
  <si>
    <t>EXT. TRAIL, FURTHER NORTH - LATER</t>
  </si>
  <si>
    <t>YOUNG WOMAN, LELAND</t>
  </si>
  <si>
    <t>The young Parisian couple rounds a bend. Ahead, Leland plods along with his walking stick. They catch up. The young woman sees his cap. The patch. She stops in front of him. Takes his dry old hand in both of hers. The young man shakes his other hand. Then she HUGS him. Hard. Lela</t>
  </si>
  <si>
    <t>INT. INTERPOL OFFICE, ISTANBUL - DAY</t>
  </si>
  <si>
    <t>COMMANDING OFFICER</t>
  </si>
  <si>
    <t>SUPER: "Istanbul." A cramped office. A red-faced COMMANDING OFFICER (60s) shouts into a desk phone in Turkish.</t>
  </si>
  <si>
    <t>INT. INTERPOL OFFICE, STAIRWELL - CONTINUOUS</t>
  </si>
  <si>
    <t>KEMAL hurries up the stairs. Rolls his eyes.</t>
  </si>
  <si>
    <t>INT. COMMANDING OFFICER'S OFFICE - CONTINUOUS</t>
  </si>
  <si>
    <t>KEMAL, COMMANDING OFFICER</t>
  </si>
  <si>
    <t>Kemal swings the door open without knocking. A little arrogant. He's finally read the report.</t>
  </si>
  <si>
    <t>EXT. MONTREAL - NIGHT - MONTAGE</t>
  </si>
  <si>
    <t>ATTUNIST, RECORDING</t>
  </si>
  <si>
    <t>SUPER: "Montreal." -- Attunist watching a DEALER in a dark doorway. Following him. -- A back alley. A thug drops to his knees, gasping, legs useless. Attunist relieves him of a roll of bills. -- Another alley. Another roll. -- A PAYPHONE on a snowy Montreal street. Attunist feeds</t>
  </si>
  <si>
    <t>The same little resort. Snow on the roofs. Attunist walks out of the forest trail from the Canadian side -- two miles from Hemmingford. Just like Carla, over a year ago. He stops. Looks at the pool deck, covered for winter. Their spot.</t>
  </si>
  <si>
    <t>INT. BUS STATION, CHAMPLAIN - DAY</t>
  </si>
  <si>
    <t>A TICKET AGENT shakes her head. Pushes his Canadian bills back under the glass. No ID, no exchange. Attunist turns to the CAB DRIVER waiting behind him. The Cab Driver grins. How much has he got?</t>
  </si>
  <si>
    <t>INT. GREYHOUND BUS - MOVING - DAY</t>
  </si>
  <si>
    <t>Attunist in a window seat. Four thousand American dollars spread through his pockets. His eyes droop. In his head, faintly, a Beatles song. "Back in the U.S.S.A." He's out cold before Plattsburgh.</t>
  </si>
  <si>
    <t>INT. FBI FIELD OFFICE, CARLA'S OFFICE - DAY</t>
  </si>
  <si>
    <t>SUPER: "New Year's Day." Ken walks in with a RED FOLDER stamped "TOP SECRET." Closes the door behind him. He doesn't answer. He sits down across from her. Stares at her with an odd expression. Silence fills the room. When he's sure he has all of her attention, he TOSSES the folde</t>
  </si>
  <si>
    <t>Carla stares at the page. At a NAME. A PHOTO. She glances around the empty office, embarrassed. Reads. Redacted, partial words visible: "DEFENSE INDUSTRY... CLEARANCE GRANTED... EXPIRED... NO ARRESTS... NO CITATIONS..." BACK TO SCENE Carla closes the folder. Overcompensates. Lets</t>
  </si>
  <si>
    <t>INT. FBI FIELD OFFICE, BULLPEN - LATER - NIGHT</t>
  </si>
  <si>
    <t>Six hours later. Coffee cups. Warrants spread across desks. The Director assembling a TASK FORCE. NYPD ESU officers in tactical gear. FBI agents in vests.</t>
  </si>
  <si>
    <t>INT. FBI ARMORY - NIGHT</t>
  </si>
  <si>
    <t>Carla straps on a bulletproof VEST. She holsters a pistol. Another. A third. A FOURTH. Nobody asked her to come. Nobody stops her. She hides the stress well.</t>
  </si>
  <si>
    <t>INT. ATTUNIST'S CONDO, BATHROOM - DAY</t>
  </si>
  <si>
    <t>Smooth jazz drifts from the living room. Steam billows from the shower. Attunist steps out. Wipes the fog from the mirror. A THICK, FULL BEARD stares back at him. He laughs out loud. He picks up scissors. Trims it neat. Studies it. Keeps it.</t>
  </si>
  <si>
    <t>INT. ATTUNIST'S CONDO, BEDROOM - CONTINUOUS</t>
  </si>
  <si>
    <t>He lays a SUIT on the bed. Holds the pants up to his waist. They hang loose. He tosses the suit on the bed. Pulls on jeans and a sweater instead. Scribbles a GROCERY LIST. Heads out the door.</t>
  </si>
  <si>
    <t>INT. CONDO BUILDING, HALLWAY OUTSIDE ATTUNIST'S DOOR - LATER</t>
  </si>
  <si>
    <t>CARLA, EX-MARINE AGENT, TEAM</t>
  </si>
  <si>
    <t>A dozen FBI AGENTS and NYPD ESU officers stacked on both sides of the door. Rifles. Shields. Helmets. Carla tries to push her way to the front. A wall of testosterone won't let her. She speaks a little too loudly. Hoping her voice carries through the door. Nods. Focus. The EX-MAR</t>
  </si>
  <si>
    <t>INT. ATTUNIST'S CONDO - CONTINUOUS</t>
  </si>
  <si>
    <t>Rifles sweeping. Room after room. "Clear!" "Clear!" Smooth jazz still playing on the stereo. Carla stands in the middle of his living room. HIS living room. His books. His fireplace. His things. She's never been here before.</t>
  </si>
  <si>
    <t>AGENT MORGAN</t>
  </si>
  <si>
    <t>Agents rifling drawers. Carla stands at the foot of the bed. The SUIT laid out on it. The pants that hang too loose. She reaches out. Touches the sleeve. Just for a second. She pulls her hand back.</t>
  </si>
  <si>
    <t>EXT. ATTUNIST'S OFFICE BUILDING - DAY</t>
  </si>
  <si>
    <t>Attunist walks up to the building where his company used to be. The sign on the door has a DIFFERENT NAME on it. He stops. Stares.</t>
  </si>
  <si>
    <t>INT. OFFICE SUITE - CONTINUOUS</t>
  </si>
  <si>
    <t>A RECEPTIONIST he's never seen looks up. Can she help him? Strangers at the desks. Different furniture. Jeanna's office -- the one with the big window -- belongs to someone else. He backs out. Reaches into his pocket on instinct. No phone. Of course.</t>
  </si>
  <si>
    <t>AGENT MORGAN, EX-MARINE AGENT, TALL AGENT, CARLA</t>
  </si>
  <si>
    <t>Agents everywhere. Carla walks slowly through the chaos. Carla stares at the damp towel hanging on the bathroom door. They pry it open in seconds. Carla holds her breath. What's in there? Anything with her name? Her number? The lid pops. Carla breathes out.</t>
  </si>
  <si>
    <t>EXT. CITY STREET - CONTINUOUS</t>
  </si>
  <si>
    <t>Attunist hurries along the sidewalk with a plastic bag. A new prepaid PHONE. He presses the power button. "LOW BATTERY." The screen dies. He rounds the corner toward his building -- -- and stops. FBI AGENTS and NYPD hurrying out of HIS BUILDING. Climbing into three black SUVs. He</t>
  </si>
  <si>
    <t>INT. LUGGAGE STORE - CONTINUOUS</t>
  </si>
  <si>
    <t>Bright. Rows of suitcases. A matched set of colorful hard cases in the window. Attunist stands behind them, watching through the glass. The team piling into the SUVs. And then -- CARLA. In a vest. Four pistols. Climbing into the back of one. His heart races and sinks at the same</t>
  </si>
  <si>
    <t>INT. FBI FIELD OFFICE - NIGHT</t>
  </si>
  <si>
    <t>CARLA, AGENT MORGAN, KEN</t>
  </si>
  <si>
    <t>The team trickles back in, well past quitting time. At a desk, an AGENT reads from a printout.</t>
  </si>
  <si>
    <t>INT. KEN'S OFFICE - CONTINUOUS</t>
  </si>
  <si>
    <t>KEN, CARLA, SENIOR AGENT, AGENT MORGAN</t>
  </si>
  <si>
    <t>Agents crowd in. Ken waves papers. Carla's jaw drops a millimeter. Carla's face goes perfectly still. Inside, sirens. Her voice comes out perfectly calm. AGENT MORGAN (30s), whom she rarely works with, raises a hand. The Director smiles. Already spending that six million in his b</t>
  </si>
  <si>
    <t>INT. CORNER COFFEE SHOP, MANHATTAN - NIGHT</t>
  </si>
  <si>
    <t>A crowded corner. Attunist under the brim of a new hat, behind his beard, sipping tea. His new phone plugged into the wall beside him. Charging. He winces. He sips his tea. Thinks. He relaxes. A little.</t>
  </si>
  <si>
    <t>EXT. JEANNA'S BEACH HOUSE, ISLAMORADA - DAY</t>
  </si>
  <si>
    <t>CARLA, JEANNA</t>
  </si>
  <si>
    <t>Carla and AGENT MORGAN on the porch. Through the screen door, all the way across an open floor plan: JEANNA pops up from a lounge chair on the back deck in a bright YELLOW BIKINI. Slips a sheer robe over it. Jiggles through the living room. Jeanna arrives at the screen door. Beam</t>
  </si>
  <si>
    <t>INT. JEANNA'S BEACH HOUSE, LIVING ROOM - CONTINUOUS</t>
  </si>
  <si>
    <t>Jeanna disappears. Carla and Morgan look around. PHOTOS everywhere. Jeanna and her SON. Her son at the beach. Her son with a football. Jeanna and her son. No man in a single one. Carla's face changes. Just a little.</t>
  </si>
  <si>
    <t>INT. JEANNA'S BEACH HOUSE, LIVING ROOM - LATER</t>
  </si>
  <si>
    <t>JEANNA, CARLA</t>
  </si>
  <si>
    <t>Jeanna in a sundress, a box of tissues on her lap. Carla across from her. Carla listens. Her face softening by degrees. Carla writes it down. Her pen stops for a beat. Jeanna glances at the time on her phone. Carla notices. Instinct.</t>
  </si>
  <si>
    <t>INT. AIRPLANE - DAY</t>
  </si>
  <si>
    <t>AGENT MORGAN, CARLA</t>
  </si>
  <si>
    <t>Carla in a window seat. Agent Morgan asleep beside her. Carla stares at the seatback. Thinks about the yellow bikini. The jealousy. The hair-pulling she'd planned. A laugh threatens to escape. She grabs the SKYMALL catalog and holds it up in front of her face. Shoulders shaking.</t>
  </si>
  <si>
    <t>EXT. NEWARK MOTEL - DAWN</t>
  </si>
  <si>
    <t>5:35 A.M. A jet ROARS low over the roof. The windows rattle.</t>
  </si>
  <si>
    <t>INT. NEWARK MOTEL, ROOM - CONTINUOUS</t>
  </si>
  <si>
    <t>Attunist's eyes snap open.</t>
  </si>
  <si>
    <t>INT. NEWARK MOTEL, SHOWER - LATER</t>
  </si>
  <si>
    <t>Lukewarm water. Cheap soap. He stares at the tile.</t>
  </si>
  <si>
    <t>EXT. NEWARK STREET - MORNING</t>
  </si>
  <si>
    <t>Bitter cold. Humid. Windy. Attunist walks toward the bus station. He looks down a cross street. Several blocks away: the gates of MT. PLEASANT CEMETERY. He slows. His face goes blank. He walks on.</t>
  </si>
  <si>
    <t>INT. GREYHOUND BUS - MOVING - DAY/NIGHT - MONTAGE</t>
  </si>
  <si>
    <t>-- Attunist stares out the window. Pittsburgh. -- A gas station breakfast burrito. He doesn't taste it. Columbus. -- Indianapolis. St. Louis. Kansas City. -- Salina. A new driver climbs aboard. -- Night. The bus barreling across Kansas.</t>
  </si>
  <si>
    <t>EXT. GRAND LAKE, COLORADO - DAY</t>
  </si>
  <si>
    <t>A mountain shuttle van drops him at a resort. He shoulders his pack and walks north-northwest into the forest.</t>
  </si>
  <si>
    <t>EXT. COLORADO FOREST - DAY</t>
  </si>
  <si>
    <t>Native Colorado forest. Creeks. Snow. Lodgepole pines. He should be enjoying it. He walks like a sleepwalker.</t>
  </si>
  <si>
    <t>EXT. ATTUNIST'S LOG CABIN - DUSK</t>
  </si>
  <si>
    <t>The cabin from the very beginning. Snow on the roof. Shutters closed. He reaches behind the wooden "WELCOME" sign by the door. The spare KEY is still there.</t>
  </si>
  <si>
    <t>INT. ATTUNIST'S LOG CABIN - NIGHT</t>
  </si>
  <si>
    <t>Sheets over the furniture. Dust. He pulls the sheets off one by one. Washes dishes. Makes the bed.</t>
  </si>
  <si>
    <t>INT. ATTUNIST'S LOG CABIN, BEDROOM - LATER</t>
  </si>
  <si>
    <t>He slides between fresh, warm sheets straight out of the dryer. Outside, a sighing breeze in the pines. Two OWLS hooting softly back and forth. His eyes close.</t>
  </si>
  <si>
    <t>Sunrise turns the snowy pines orange. Attunist in a heavy coat on the chaise lounge, a steaming mug in his hands. Two SQUIRRELS chase each other through the branches, knocking clumps of snow loose. He smiles for the first time in days.</t>
  </si>
  <si>
    <t>EXT. HILLSIDE COFFEE SHOPPE, BRISTLECONE SPRINGS - DAY</t>
  </si>
  <si>
    <t>Three blocks above the town square. A new coffee shop by a fireplace.</t>
  </si>
  <si>
    <t>INT. HILLSIDE COFFEE SHOPPE - CONTINUOUS</t>
  </si>
  <si>
    <t>CHIP sits by the fire, a cup of spiced tea in his hands, staring out the window at heavy snow falling on the town below. The bristlecone pines sagging under pillows of snow. His intuition TUGS at him. Somewhere down there, a casino. A big win waiting. He ignores it. A WOMAN walks</t>
  </si>
  <si>
    <t>INT. ATTUNIST'S LOG CABIN - DAY - MONTAGE</t>
  </si>
  <si>
    <t>SUPER: "Ten months later." -- Attunist chopping wood. Snow. Then mud. Then green grass. Then gold aspen leaves. -- Attunist reading on the back deck. The same chaise lounge where it all began. -- Attunist on the phone, pacing the porch. INTERCUT - CABIN PORCH / AUTHOR'S HOUSE, DE</t>
  </si>
  <si>
    <t>EXT. COLFAX AVENUE, DENVER - NIGHT - MONTAGE</t>
  </si>
  <si>
    <t>SUPER: "Colfax Avenue. The longest commercial street in America." -- A nice block. Then a rough one. Then nice again. Back and forth for miles. -- A SPOILED KID in an expensive car buys a baggie from a DESPERATE KID on a corner. -- Attunist in a hoodie, following the corner deale</t>
  </si>
  <si>
    <t>EXT. TATTERED COVER BOOKSTORE, DENVER - DAY</t>
  </si>
  <si>
    <t>Attunist walks toward the front doors. A YOUNG WOMAN walks out reading a paperback, so absorbed she nearly stumbles off the curb. Twice. He glances at the cover as she passes: "THE ATTUNEMENT." He watches her get into her car. Still reading.</t>
  </si>
  <si>
    <t>INT. TATTERED COVER BOOKSTORE, CAFE - LATER</t>
  </si>
  <si>
    <t>A window table. Chai tea. Biscotti. A brand-new hardcover of "THE ATTUNEMENT." Attunist opens it to page one.</t>
  </si>
  <si>
    <t>Ken rushes in. Out of breath. Spreads papers across her desk. Carla stares at the old, typed lease.</t>
  </si>
  <si>
    <t>Carla thinks fast. He gathers his papers and hurries out. Ken pokes his head back in. Silence. He disappears.</t>
  </si>
  <si>
    <t>EXT. FOREST ABOVE THE CABIN - AFTERNOON</t>
  </si>
  <si>
    <t>SUPER: "Wednesday." Bitter cold. Clear. Attunist comes over a ravine with a dead RABBIT in his hand, headed home from a hunt. He stops. Below him, among the pines: a MAN in a SUIT. With BINOCULARS. Looking at the cabin. He goes into stealth mode. Every step on frozen needles and</t>
  </si>
  <si>
    <t>EXT. CABIN, NORTH SIDE - DAY (FLASHBACK)</t>
  </si>
  <si>
    <t>A LITTLE BOY (8) holds out a handful of corn. A DEER steps out of the trees and eats from his hand.</t>
  </si>
  <si>
    <t>EXT. FOREST ABOVE THE CABIN - PRESENT</t>
  </si>
  <si>
    <t>Tears in his eyes. The agent opens his car door. The dome light comes on. Through the tinted glass: a SECOND AGENT in the driver's seat. Watching. A clear view of the whole area. Thin pines. Dead underbrush. Nowhere to move. Attunist sinks down behind the rock. Pinned.</t>
  </si>
  <si>
    <t>EXT. ROCK OUTCROPPING - LATER</t>
  </si>
  <si>
    <t>Dusk coming. Attunist shivers. Violently. Arms wrapped around his knees. An ENGINE starts. He peeks over the rock. The sedan backs out the way it came. Then -- two RED LIGHTS to his left. Another car. White lights flare across the clearing around his cabin. More red lights. Rever</t>
  </si>
  <si>
    <t>The heavy front door swings open without a sound. The old timber floor doesn't creak. Attunist moves through the dark like a ghost. His phone screen the only light. He runs his hand along a log wall. He stuffs his tent, his sleeping bag, a flashlight, food and water into a pack.</t>
  </si>
  <si>
    <t>EXT. FOREST - NIGHT</t>
  </si>
  <si>
    <t>He picks his way through the black trees. Stumbling. Feeling. Far enough. He pitches the tent in the dark. Crawls in. Out like a light.</t>
  </si>
  <si>
    <t>EXT. ATTUNIST'S LOG CABIN - MORNING</t>
  </si>
  <si>
    <t>SUPERVISING AGENT, CARLA</t>
  </si>
  <si>
    <t>Black SUVs. The SUPERVISING AGENT (50s, local office, red-faced, defensive). Carla, in a heavy coat, staring at the cabin. The front door: wide open. Uncomfortable silence. "Ma'am." She bristles. Lets it go. She walks up the steps. Through the open door.</t>
  </si>
  <si>
    <t>INT. ATTUNIST'S LOG CABIN - CONTINUOUS</t>
  </si>
  <si>
    <t>Old West furniture. Antiques. A stone fireplace. Photos of a boy with a deer. On the kitchen table: a phone. No SIM card. Carla picks up a framed photo from the mantel. A family. Generations of them. On this porch. She sets it down gently.</t>
  </si>
  <si>
    <t>EXT. ATTUNIST'S LOG CABIN, BACK DECK - CONTINUOUS</t>
  </si>
  <si>
    <t>CARLA, SUPERVISING AGENT</t>
  </si>
  <si>
    <t>She steps out onto the back deck. A chaise lounge, dusted with snow. The forest rolling away below. Silence. Two squirrels chase each other through the pines, knocking snow loose. Carla stands at the rail and looks at it all. She doesn't turn around.</t>
  </si>
  <si>
    <t>EXT. FOREST, ATTUNIST'S TENT - MORNING</t>
  </si>
  <si>
    <t>Daylight. Something wakes him. Through the ringing: wind. Birds. And -- VOICES. A man. A woman. He unzips the tent flap an inch at a time. Peeks out. The voices fade. He crawls out. Silently packs up. FOOTSTEPS. Coming. Loud. Careless. He freezes. Two HIKERS in bright jackets str</t>
  </si>
  <si>
    <t>EXT. BOULDER BUS STATION - DAY</t>
  </si>
  <si>
    <t>Busy. Travelers. Duffels. Attunist on a bench by an outlet, his NEW PHONE plugged in and at his ear. INTERCUT - BOULDER BUS STATION / AUTHOR'S HOUSE The Author at his kitchen table, scribbling notes. He sets down his pen. Leans toward the phone, like Attunist is sitting across th</t>
  </si>
  <si>
    <t>INT. BOULDER BUS STATION - DAY</t>
  </si>
  <si>
    <t>ATTUNIST, SUPERVISING AGENT, PRUITT, RADIO</t>
  </si>
  <si>
    <t>SUPER: "Season Three." Right where we left him. Attunist slowly stands. Unplugs his phone. Two SUITS closing from the left. A THIRD from the right. Thirty feet. Twenty. He hangs up. Slips the phone into his jacket. Shoulders his backpack. He walks. Calm. Unhurried. Toward the ven</t>
  </si>
  <si>
    <t>INT. BOULDER BUS STATION - LOADING AREA - CONTINUOUS</t>
  </si>
  <si>
    <t>GLORIA, ATTUNIST</t>
  </si>
  <si>
    <t>A CHARTER BUS idling at the curb. Its sign: "BLACK HAWK CASINO EXPRESS." A slow-moving line of FORTY SENIOR CITIZENS shuffles toward the door -- every one of them wearing the same bright RED T-shirt: "GOLDEN YEARS TOURS -- LUCKY LADIES &amp; GENTS." Attunist slides into the line behi</t>
  </si>
  <si>
    <t>INT. BOULDER BUS STATION - LOBBY - SAME</t>
  </si>
  <si>
    <t>The Supervising Agent and a second SUIT burst into the loading area. Scanning. Scanning. A sea of red shirts climbing onto a bus. Suit #2 looks right past Attunist.</t>
  </si>
  <si>
    <t>INT. CASINO CHARTER BUS - CONTINUOUS</t>
  </si>
  <si>
    <t>TOUR GUIDE, FORTY SENIORS, GLORIA</t>
  </si>
  <si>
    <t>Attunist sits in the back row, wedged between Gloria and a dozing man in suspenders. The door hisses shut. The bus pulls away from the curb. Through the rear window: Suits #1 and #2 run out onto the sidewalk. Looking up the street. Down the street. Pruitt limps out behind them, r</t>
  </si>
  <si>
    <t>EXT. COUNTY ROAD - BELOW ATTUNIST'S CABIN - DAY</t>
  </si>
  <si>
    <t>CARLA, SUPERVISING AGENT, DRIVER</t>
  </si>
  <si>
    <t>A line of black SUVs grinding down a snowy mountain road. Carla rides shotgun in the lead car, staring out at the pines. Her phone rings. She answers. INTERCUT - BOULDER BUS STATION - LOADING AREA The Supervising Agent paces the curb. Pruitt sits on a bench behind him with an ice</t>
  </si>
  <si>
    <t>INT. CASINO CHARTER BUS - CANYON ROAD - DAY</t>
  </si>
  <si>
    <t>The bus winds up a narrow canyon. Rock walls. A frozen creek. Inside, a sing-along is in progress -- loud, off-key. Attunist sits with his backpack in his lap. Gloria is shuffling a deck of cards. Gloria fans her cards. Studies him over them. He thinks about it. Honestly. Gloria</t>
  </si>
  <si>
    <t>EXT. BLACK HAWK - MAIN STREET - LATE AFTERNOON</t>
  </si>
  <si>
    <t>Casinos crammed into a narrow mountain gulch. Neon flickering on against the dusk. The charter bus unloads in front of the biggest one. Forty red shirts shuffle in through the doors. Attunist hangs back. He looks up: SECURITY CAMERAS on every corner of the casino entrance. Black</t>
  </si>
  <si>
    <t>INT. BLACK HAWK CASINO - POKER ROOM - NIGHT</t>
  </si>
  <si>
    <t>DEALER, CHIP, PLAYER</t>
  </si>
  <si>
    <t>Chips clattering. Slot machines singing in the distance. A Texas Hold 'Em table. CHIP GRANBERRY (black cowboy hat, "D.B." stitched on the brim) sits behind a tall stack. Bored. He glances at his hole cards. Doesn't even need to. Chip starts to toss in a chip -- And stops. Cold. H</t>
  </si>
  <si>
    <t>EXT. BLACK HAWK CASINO - SIDEWALK - CONTINUOUS</t>
  </si>
  <si>
    <t>Chip steps out into the cold. Looks up the street. Down the street. Tourists. Neon. A bus idling at the curb. Nobody with a backpack. He stands there a long moment, his breath fogging. Then he pulls his hat down and goes back inside.</t>
  </si>
  <si>
    <t>EXT. BLACK HAWK - GAS STATION / TRUCK PULL-OFF - NIGHT</t>
  </si>
  <si>
    <t>ATTUNIST, DOT</t>
  </si>
  <si>
    <t>Below town. A lonely gas station at the bottom of the gulch. Diesel pumps. Snow banks gray with road grime. A SEMI idles at the far pump. Its flatbed trailer is stacked high with netted, bundled CHRISTMAS TREES. Hundreds of them. The air smells like a forest. Attunist watches fro</t>
  </si>
  <si>
    <t>EXT. BLACK HAWK CASINO - CHARTER BUS - NIGHT</t>
  </si>
  <si>
    <t>PRUITT, GLORIA</t>
  </si>
  <si>
    <t>The Golden Years Tours charter bus, parked at the curb, engine running. Pruitt, limping a little, and another agent with flashlights stand at the door. Forty senior citizens in red T-shirts wait in a grumbling line on the sidewalk. Several are holding buckets of quarters. The age</t>
  </si>
  <si>
    <t>INT. SEMI CAB - I-70 EAST - NIGHT</t>
  </si>
  <si>
    <t>DOT, ATTUNIST</t>
  </si>
  <si>
    <t>Snow flurries in the headlights. The truck rumbles down out of the mountains toward the glow of Denver. Dot drives with one hand. The other fiddles with the radio. Static. Country. Static. Then -- A smooth jazz SAXOPHONE. Attunist's eyebrows go up. Dot looks at him. Narrow-eyed.</t>
  </si>
  <si>
    <t>EXT. I-25 SOUTH - COLORADO - NIGHT</t>
  </si>
  <si>
    <t>The semi rolls south through the dark. Red taillights stretching ahead. The Front Range a black wall to the right.</t>
  </si>
  <si>
    <t>INT. SEMI CAB - CONTINUOUS</t>
  </si>
  <si>
    <t>Attunist is nodding off against the window. Dot checks her side mirror. Checks it again. Red and blue LIGHTS bloom in the glass. Attunist's eyes snap open. He looks in the mirror. A STATE TROOPER cruiser. Right on their bumper. Lights flashing.</t>
  </si>
  <si>
    <t>EXT. I-25 SOUTH - SHOULDER - NIGHT</t>
  </si>
  <si>
    <t>ATTUNIST, DOT, TROOPER</t>
  </si>
  <si>
    <t>The semi rolls to a stop on the shoulder. Gravel crunching. The cruiser pulls in behind it, lights strobing across hundreds of netted Christmas trees. On the far side of the trailer -- away from the cruiser -- the passenger door eases open. Attunist slides down. Scrambles up the</t>
  </si>
  <si>
    <t>INT. SEMI CAB - LATER - NIGHT</t>
  </si>
  <si>
    <t>Attunist climbs back in. Needles in his hair. Sap on his hands. A pine cone stuck to his hood. Dot looks at him. Picks the pine cone off. Hands it to him. She pulls back onto the highway.</t>
  </si>
  <si>
    <t>INT. SEMI CAB - RATON PASS - PRE-DAWN</t>
  </si>
  <si>
    <t>Snow on the high pass. A sign: "WELCOME TO NEW MEXICO -- LAND OF ENCHANTMENT." Dot is singing along softly with the radio. Attunist watches the dark mesas slide by. Dot nods. Doesn't push. The sun breaks over the eastern plains. Gold light floods the cab.</t>
  </si>
  <si>
    <t>INT. TRUCK STOP DINER - NEW MEXICO - MORNING</t>
  </si>
  <si>
    <t>NEWS ANCHOR, DOT, WAITRESS</t>
  </si>
  <si>
    <t>Vinyl booths. Coffee that's been on the burner since the Clinton administration. Dot attacks a plate of huevos rancheros. Attunist has his hood up, his back to the room. On a TV above the counter: a MORNING NEWS ANCHOR. A grainy, enlarged PHOTO fills the screen. Attunist. A few y</t>
  </si>
  <si>
    <t>EXT. CHRISTMAS TREE LOT - LAS CRUCES, NEW MEXICO - DAY</t>
  </si>
  <si>
    <t>LITTLE BOY, ATTUNIST, DEPUTY, DOT</t>
  </si>
  <si>
    <t>A dusty lot in the shadow of the Organ Mountains. Hand-painted sign: "DOT'S TREES." Strings of bulbs. A boombox playing a Christmas jazz standard. Attunist, sweating in a T-shirt and a SANTA HAT Dot made him wear, hauls bundled firs off the flatbed one by one. A LITTLE BOY (6) tu</t>
  </si>
  <si>
    <t>INT. QUEEN OF SHEEBA ETHIOPIAN RESTAURANT - DENVER - DAY</t>
  </si>
  <si>
    <t>AUTHOR, PUBLISHER'S LAWYER</t>
  </si>
  <si>
    <t>Warm. Spiced. A platter of INJERA heaped with stews in the center of a table. The AUTHOR sits alone. His phone face-up beside the platter. A legal pad covered in notes from yesterday's call. The last line on the pad, underlined twice: "I'll have to call you back." The phone RINGS</t>
  </si>
  <si>
    <t>INT. INTERNET CAFE - ASHGABAT, TURKMENISTAN - NIGHT</t>
  </si>
  <si>
    <t>QIAN, AUTHOR</t>
  </si>
  <si>
    <t>A cramped room of humming old computers. Cigarette smoke. A few teenagers playing games in the corner. At the last terminal, alone: QIAN (late 20s, Chinese, red turtleneck). Hollow-eyed. Very still. On his screen: an English-language news site. "MANHUNT: COLORADO." The same grain</t>
  </si>
  <si>
    <t>EXT. CHRISTMAS TREE LOT - EL PASO, TEXAS - DAY</t>
  </si>
  <si>
    <t>Bare, sunny, dusty. Strings of colored bulbs on wooden poles. A hand-painted sign: "XMAS TREES -- DOT'S -- SINCE 1998." The flatbed is nearly empty. Attunist, sweating in a T-shirt, carries the last bundled fir off the trailer and leans it against the fence with the others. Dot h</t>
  </si>
  <si>
    <t>EXT. PASO DEL NORTE BRIDGE - EL PASO / CIUDAD JUAREZ - DAY</t>
  </si>
  <si>
    <t>ATTUNIST, CUSTOMS OFFICER</t>
  </si>
  <si>
    <t>A long pedestrian bridge arching over the RIO GRANDE -- a thin, muddy trickle in a concrete channel. A steady stream of people walking south: shoppers with empty bags, students, workers, families. Attunist joins them. Hood down. A cheap baseball cap. He drops coins into the turns</t>
  </si>
  <si>
    <t>EXT. PASO DEL NORTE BRIDGE - MEXICAN CUSTOMS - CONTINUOUS</t>
  </si>
  <si>
    <t>CUSTOMS OFFICER</t>
  </si>
  <si>
    <t>Attunist walks to the steel table. Sets down the backpack. The officer unzips it. Pulls out a rolled TENT. Sets it aside. A stuff sack of freeze-dried food. A FLASHLIGHT. Dot's dented THERMOS. And the SLEEPING BAG. Tightly rolled. Strapped. The officer squeezes it. Frowns. It's l</t>
  </si>
  <si>
    <t>INT. ATTUNIST'S NEW YORK APARTMENT - BALCONY - NIGHT (YEARS EARLIER)</t>
  </si>
  <si>
    <t>A younger Attunist on his tiny balcony, a plate with a half-eaten sandwich beside him. He clenches his own fist. Stares at it. Concentrating. His fingers suddenly go LIMP. He gasps. Shakes his hand. Flexes it. BACK TO SCENE</t>
  </si>
  <si>
    <t>CUSTOMS OFFICER, ATTUNIST</t>
  </si>
  <si>
    <t>The officer's fingers stop working on the buckle. He looks at his hand. Shakes it. Flexes it. Shakes it again. He tries the buckle again. Fumbles. His fingers won't cooperate. Pins and needles. He winces. Shakes his hand hard. Behind Attunist, the line is getting LONG. A woman wi</t>
  </si>
  <si>
    <t>EXT. CIUDAD JUAREZ - BUS STATION - DAY</t>
  </si>
  <si>
    <t>Chaos. Color. Vendors. Diesel. A dozen buses in a dozen states of repair. Destinations painted on windshields: CHIHUAHUA. TORREÓN. ZACATECAS. MÉXICO. Attunist buys a ticket at a window. Pays in cash. A battered SECOND-CLASS BUS. A rooster in a crate on the roof rack. Attunist cli</t>
  </si>
  <si>
    <t>INT. CHEAP HOTEL - LOBBY - TORREON - NIGHT</t>
  </si>
  <si>
    <t>CLERK, ATTUNIST</t>
  </si>
  <si>
    <t>A tiny lobby. A plastic plant. A clerk behind bulletproof glass watching a small TV. Attunist, dusty from the road, pays cash for a room. The CLERK (60s) slides a key with a giant plastic tag under the glass without taking his eyes off the TV. On the TV: a Mexican NEWSCASTER. Beh</t>
  </si>
  <si>
    <t>INT. CHEAP HOTEL - ROOM - NIGHT</t>
  </si>
  <si>
    <t>A bare bulb. A sagging bed. A sink with a cracked mirror. Attunist sets a paper bag on the sink. Pulls out SCISSORS. A cheap electric CLIPPER. A bottle of hair dye. Reads the label. Puts the dye back in the bag. He holds up the scissors. Looks at himself in the mirror. Tired eyes</t>
  </si>
  <si>
    <t>INT. CHEAP HOTEL - ROOM - LATER</t>
  </si>
  <si>
    <t>Short hair. The beard left alone, coming in thick and gray at the chin. He leans in. Studies the face in the cracked mirror. A stranger looks back. He tilts his head. Squints. He turns out the light.</t>
  </si>
  <si>
    <t>EXT. GAS STATION - CHIHUAHUA DESERT - DUSK</t>
  </si>
  <si>
    <t>A lonely PEMEX station in the middle of nowhere. A single flickering light. Attunist sits on the curb outside, eating a gas-station BURRITO out of a foil wrapper. A scrawny STRAY DOG wanders over. Sits. Stares at the burrito. Attunist looks at the dog. Looks at the burrito. He te</t>
  </si>
  <si>
    <t>INT. FBI FIELD OFFICE - CARLA'S DESK - NIGHT</t>
  </si>
  <si>
    <t>Almost everyone's gone home. Carla sits alone at her desk, a white takeout carton of lo mein in front of her. She pokes at it with chopsticks. A paper turkey cut-out is taped to the end of the cubicle row. Someone's kid made it. KEN appears. Coat on. Car keys in his hand. Ken eye</t>
  </si>
  <si>
    <t>EXT. CHIHUAHUA DESERT - CAMPSITE - NIGHT</t>
  </si>
  <si>
    <t>A tiny fire in a ring of stones. Stars like spilled sugar. A coyote yips somewhere far away. Attunist sits on his unrolled sleeping bag, pouring coffee from Dot's thermos into its cap. Something moves on the edge of the sleeping bag. A SCORPION. Big. Pale yellow. Tail curled. Att</t>
  </si>
  <si>
    <t>EXT. RAVINE - TURKMENISTAN - DAWN (FLASHBACK)</t>
  </si>
  <si>
    <t>Attunist, wounded and filthy, lying very still on a rock ledge. A NEST of scorpions all around him. Crawling over his boots. His legs. DUNLAP'S face peering down from the top of the boulder above. BACK TO SCENE</t>
  </si>
  <si>
    <t>The scorpion crawls closer. Toward his hand. Attunist narrows his eyes. Focuses on it -- The scorpion goes BERSERK. Tail lashing. Pincers snapping. It spins in a circle like a furious wind-up toy. The scorpion charges his boot. Attunist yanks his foot back. He grabs a stick from</t>
  </si>
  <si>
    <t>EXT. MOUNTAIN HIGHWAY - SIERRA MADRE - NIGHT</t>
  </si>
  <si>
    <t>A second-class bus grinding up endless switchbacks. Pines. Cliffs. No other traffic. No lights but the bus's own.</t>
  </si>
  <si>
    <t>INT. SECOND-CLASS BUS - CONTINUOUS</t>
  </si>
  <si>
    <t>BANDIT #2, ATTUNIST</t>
  </si>
  <si>
    <t>Most passengers asleep. Attunist dozes in a window seat near the back, his backpack between his feet. An ABUELA (70s, tiny, black rebozo shawl) sits across the aisle, praying quietly over a ROSARY. The bus slows. Attunist's eyes open. Through the windshield: a pickup truck parked</t>
  </si>
  <si>
    <t>ATTUNIST, ABUELA</t>
  </si>
  <si>
    <t>Attunist stands. Kicks the shotgun under a seat. He kneels beside Bandit #2. Pulls off the ski mask. A YOUNG MAN, barely twenty. Eyes wide. Terrified. He can't move anything but his eyes. Attunist leans close. Whispers. The young man's eyes dart. He can't even nod. He picks up th</t>
  </si>
  <si>
    <t>EXT. MOUNTAIN HIGHWAY - SIERRA MADRE - LATER - NIGHT</t>
  </si>
  <si>
    <t>Far down the switchbacks: flashing lights. Police. Coming. The bus sits with its door open. Passengers mill around outside it, wrapped in blankets, talking, pointing at the two bandits tied inside. The Bus Driver turns to point out the hero to the arriving police -- The seat in t</t>
  </si>
  <si>
    <t>INT. FBI FIELD OFFICE - KEN'S OFFICE - DAY</t>
  </si>
  <si>
    <t>SUPER: "December." Ken behind his desk. Carla in the doorway, coffee in hand. Ken waves her in. Slides a thin FAX across the desk. Carla picks it up. Spanish. Scans it. Carla reads on. Her face gives away nothing. She sets the fax down. Carla thinks about it. A long moment. Ken l</t>
  </si>
  <si>
    <t>INT. FBI FIELD OFFICE - STAIRWELL - DAY</t>
  </si>
  <si>
    <t>Concrete. Echoes. Carla alone on a landing between floors. She checks above. Below. Nobody. She pulls out her PERSONAL phone. Dials. INTERCUT - AUTHOR'S HOUSE - STUDY - DAY The Author at his desk, buried in manuscript pages. His phone buzzes. Unknown number. He grabs it. The Auth</t>
  </si>
  <si>
    <t>EXT. SMALL MOUNTAIN VILLAGE - PLAZA - NIGHT</t>
  </si>
  <si>
    <t>LITTLE GIRL, ATTUNIST</t>
  </si>
  <si>
    <t>Strings of paper lanterns criss-cross a tiny plaza in front of a whitewashed church. A POSADA procession winds through the streets -- children carrying candles, two of them dressed as Mary and Joseph, singing as they go door to door. At the edge of the plaza, in the shadows of a</t>
  </si>
  <si>
    <t>INT. FBI FIELD OFFICE - CARLA'S DESK - SAME NIGHT</t>
  </si>
  <si>
    <t>A small, sad artificial Christmas tree on the corner of Carla's desk. One string of lights. Half of them out. Carla sits alone. Her coat on. Not leaving. She picks up her phone. Scrolls to a number with no name. Just a string of digits. Her thumb hovers over it. She sets the phon</t>
  </si>
  <si>
    <t>INT. AUTHOR'S HOUSE - STUDY - SAME NIGHT</t>
  </si>
  <si>
    <t>A Christmas tree glows in the corner. The Author at his desk, typing. A mug of cocoa going cold. He stops. Scrolls up to the last line of the chapter he's written. "I'll have to call you back." BACK TO SCENE He looks at his phone. Nothing. He saves the file. Turns off the lamp.</t>
  </si>
  <si>
    <t>EXT. RURAL HIGHWAY - CENTRAL MEXICO - DAY</t>
  </si>
  <si>
    <t>FATHER, ATTUNIST</t>
  </si>
  <si>
    <t>SUPER: "December 31." Heat shimmer. Agave fields in neat blue-green rows. Attunist walking the shoulder, thumb half-out, not really expecting anything. An old PICKUP TRUCK rattles past -- then brakes. Backs up. The bed is PILED with PIÑATAS. Stars. Donkeys. A lopsided cartoon bea</t>
  </si>
  <si>
    <t>EXT. COLONIAL TOWN - ZOCALO - NEW YEAR'S EVE - NIGHT</t>
  </si>
  <si>
    <t>VENDOR, ATTUNIST, CROWD, CARLA</t>
  </si>
  <si>
    <t>A big colonial plaza. A cathedral lit gold. Crowds. Music from three bands at once. Families holding bags of GRAPES -- twelve each, for the twelve strokes of midnight. Attunist stands at the edge of the crowd under an archway. Straw hat. Beard. Unrecognizable. A VENDOR presses a</t>
  </si>
  <si>
    <t>INT. DOT'S GARAGE - EL PASO - DAY</t>
  </si>
  <si>
    <t>DOT</t>
  </si>
  <si>
    <t>SUPER: "January." A cluttered garage. Tools on pegboard. A space heater. The semi's tractor nosed in through the big door. Dot, flat on a creeper under the trailer's rear corner, screws a new bulb into the left rear MARKER LIGHT. It glows. She rolls out. Sits up. Reaches into the</t>
  </si>
  <si>
    <t>EXT. OPEN-AIR MARKET - VERACRUZ STATE - DAY</t>
  </si>
  <si>
    <t>VENDOR, ATTUNIST</t>
  </si>
  <si>
    <t>Humid. Green. Bananas, pineapples, chiles, fish on ice. A cramped ELECTRONICS STALL crammed with knockoff phones, chargers, cables. Attunist, thinner and darker than ever, picks up a folding SOLAR CHARGER panel. The VENDOR (20s, gold chain, sales pitch on autopilot) snatches it o</t>
  </si>
  <si>
    <t>EXT. OPEN-AIR MARKET - CURB - CONTINUOUS</t>
  </si>
  <si>
    <t>He sits on the curb with the solar panel propped beside him. The burner phone charges. He opens a news app. Types. Searches his own story. ON SCREEN: Old headlines. "MANHUNT: COLORADO." Dated weeks ago. Then less. Then a small item, way down the page. Then nothing. He closes the</t>
  </si>
  <si>
    <t>INT. FBI FIELD OFFICE - BULLPEN - DAY</t>
  </si>
  <si>
    <t>Carla walks past the bulletin board by the coffee machine. Her eyes go to a corner of it. A WANTED flyer with Attunist's photo. Pinned there for weeks. One corner has come loose. It's half covered now by a flyer for an office Super Bowl pool. She stops. Looks at it. Then she tack</t>
  </si>
  <si>
    <t>INT. ASHGABAT AIRPORT - DEPARTURES HALL - NIGHT</t>
  </si>
  <si>
    <t>Marble. Echoing announcements in Turkmen, Russian, English. A huge departures board clicking through destinations. Qian stands beneath it. A small bag over his shoulder. A ticket in his hand. He unfolds the printed photo of Attunist. Studies it one more time. Folds it again along</t>
  </si>
  <si>
    <t>EXT. JUNGLE TRAIL - GULF COAST, MEXICO - DAY</t>
  </si>
  <si>
    <t>Thick, tangled, green. Palms. Cypress. Ferns. Vines. Birdsong. A creek tumbling over rocks. Attunist hikes along the creek. Sweat-soaked. Pack heavy on his back. The straw hat. Dot's thermos clipped to a strap. Thunder. The sky opens. A warm, drenching DOWNPOUR roars through the</t>
  </si>
  <si>
    <t>EXT. CLIFF TOP - GULF OF MEXICO - CONTINUOUS</t>
  </si>
  <si>
    <t>The jungle ends at a sudden edge. A fifteen-foot drop. Below: a pristine, empty BEACH. White sand. Turquoise water. Waves rolling in, crashing, rolling in. A rocky WATERFALL spilling down the cliff beside him into the sand. Not a person in either direction. Not a single ship on t</t>
  </si>
  <si>
    <t>EXT. TECUANAPA - MAIN ROAD - NIGHT</t>
  </si>
  <si>
    <t>Darkness. Then -- a ROAR of fire. Behind an ivy-covered fence at the end of a dirt road, a compound is ENGULFED. Bright orange flames leap high into the night. A truck's gas tank goes up with a WHUMP. Walking away from the blaze, straight down the middle of the town's only road:</t>
  </si>
  <si>
    <t>EXT. BEACH - DAY</t>
  </si>
  <si>
    <t>SUPER: "Weeks earlier." A clean, secluded beach. Not another person in either direction. Not a single ship on the hazy horizon. Far down the coast to the southeast, the coastal town of COATZACOALCOS shimmers. A mile and a half away. Maybe two. Rhythmic Gulf of Mexico waves crash</t>
  </si>
  <si>
    <t>EXT. BEACH - SURF - CONTINUOUS</t>
  </si>
  <si>
    <t>Pants legs rolled to his knees, Attunist walks to the waves. Hot sand under his feet. The sound of curling waves partially DROWNS the ever-present high-pitched RINGING in his ears. The ringing fades. And as it does -- He touches the scar on his right forearm. Runs a finger back a</t>
  </si>
  <si>
    <t>EXT. RAVINE, IRAN - DAY (FLASHBACK)</t>
  </si>
  <si>
    <t>Gunfire. DEAFENING. A solid rock bank. Bullets chewing stone. CARLA, flat behind cover, firing her GLOCK over the top, one round at a time, against an army. A searing round rips through Attunist's forearm. Blood. Bone.</t>
  </si>
  <si>
    <t>EXT. BEACH - SURF - DAY</t>
  </si>
  <si>
    <t>Attunist presses deeper into the scar. Feels the hollow where the piece of bone was blasted away. A wave rolls up and engulfs his ankles. Cold. It pulls him back into the present. He wades in. Knee-deep. A synchronized school of small gray fish swims around his legs, parts into t</t>
  </si>
  <si>
    <t>EXT. BEACH - RECESS IN THE CLIFF - LATE AFTERNOON</t>
  </si>
  <si>
    <t>Piles of bleached driftwood mark the limit of high tide. Attunist hauls armloads of it into a deep recess under the overhanging cliff, hidden from anyone not walking right past. THREE CAMPFIRES crackle to life, side by side. He sits among them. Smoke curling around him. The aroma</t>
  </si>
  <si>
    <t>EXT. BEACH - RECESS IN THE CLIFF - NIGHT</t>
  </si>
  <si>
    <t>Attunist has put on EVERY piece of clothing from his backpack. Three layers. T-shirt over T-shirt over T-shirt. His bare forearms still exposed. He shoves his hands into his armpits and leans his face directly into the smoke of one of the fires. Eyes streaming. Coughing. A mosqui</t>
  </si>
  <si>
    <t>EXT. BEACH - DAWN</t>
  </si>
  <si>
    <t>The first rays of morning sun. The insects retreat. Attunist stands, stiff and exhausted, and peels off layers of clothing. He drinks the last of his bottled water and starts walking up the beach toward town.</t>
  </si>
  <si>
    <t>EXT. COATZACOALCOS - STREET MARKET - DAY</t>
  </si>
  <si>
    <t>Near the resorts, sunbathers on the sand. Few people in the surf. Attunist moves from shop to shop. Into his arms: MOSQUITO NETTING. BUG SPRAY. Citronella CANDLES. Throw lines for fishing. A MACHETE. A roll of duct tape. Two large rolls of TWINE. At a STREET VENDOR's cart, he buy</t>
  </si>
  <si>
    <t>EXT. FOREST ABOVE THE BEACH - CREEK - DAY</t>
  </si>
  <si>
    <t>Several yards into the untamed forest atop the cliff. A rushing CREEK spills over a series of small, cascading waterfalls. On opposite banks, two old CYPRESS TREES. Their thick branches meet over the water. Attunist studies them. Looks up. Looks down. Pictures it. MONTAGE - THE T</t>
  </si>
  <si>
    <t>EXT. TREEHOUSE - DUSK</t>
  </si>
  <si>
    <t>The mosquitos rise. Attunist drapes his NETTING over a forked branch above the platform. Lights two citronella candles inside the mesh tent. He lies back. Watches the candlelight through the mesh. Blows out the candles. Waves play on the beach beyond the trees. A cool ocean breez</t>
  </si>
  <si>
    <t>EXT. TREEHOUSE - DAWN</t>
  </si>
  <si>
    <t>Dim orange light in the eastern sky. A strange CROAKING. Attunist's eyes open. He looks down at the ground. Frogs? The croaking isn't coming from the ground. It's coming from the trees. Movement in the shadows of the branches. Then a flash of color. TOUCANS. Three of them. Bounci</t>
  </si>
  <si>
    <t>INT. TREEHOUSE - NIGHT</t>
  </si>
  <si>
    <t>Inside the netting, by a single citronella candle, he looks at her photo. He blows out the candle.</t>
  </si>
  <si>
    <t>INT. FBI FIELD OFFICE - CARLA'S DESK - DAY</t>
  </si>
  <si>
    <t>A steady stream of case files. In-box stacked high. CARLA BRIGHT (30s) works through them. Efficient. Thorough. Joyless. She closes one file. Opens the next. Initials. Stamps. Next. She pauses on one page. Stares through it. In her mind:</t>
  </si>
  <si>
    <t>EXT. MOUNTAIN CABIN, COLORADO - DAY (FLASHBACK)</t>
  </si>
  <si>
    <t>FBI agents carrying boxes out of the old family cabin. Evidence tape across the door. A NOTICE OF SEIZURE stapled to the porch post. Carla stands in the yard. Watching. Holding a clipboard.</t>
  </si>
  <si>
    <t>She blinks. Back in the office. She picks up a framed snapshot from behind her monitor, half-hidden. Carla and DETECTIVE AL KEMAL, squinting in the desert sun, the Turkmen mountains behind them. She puts the photo down. Does the math. Her phone RINGS. She lets it ring twice. Answ</t>
  </si>
  <si>
    <t>EXT. HILLS NORTHWEST OF COATZACOALCOS - DAY</t>
  </si>
  <si>
    <t>SUPER: "February." Attunist hikes upstream along his creek, deep in thick forest. Machete in hand. He tops a rise. Below him: a small, hidden VALLEY between four rounded peaks. Knee-high grass. A single shade tree in the middle. And under the tree: a semi-circle of dark gray STON</t>
  </si>
  <si>
    <t>EXT. HIDDEN VALLEY - STONE CIRCLE - CONTINUOUS</t>
  </si>
  <si>
    <t>He wades through the grass. Kneels by the first stone. Pulls the grass away. A FACE. Carved into the rock. Weathered, frightful, but clearly recognizable. Staring inward toward the empty center of the circle. He moves to the next stone. Another face. And the next. All of them, st</t>
  </si>
  <si>
    <t>EXT. TECUANAPA - DIRT ROAD INTO TOWN - DAY</t>
  </si>
  <si>
    <t>A warm, windy morning. Gusts toss the treetops. Attunist crosses a rutted dirt road. A hand-painted sign: "TECUANAPA." He pushes into the brush on the other side.</t>
  </si>
  <si>
    <t>EXT. MEADOW - CONTINUOUS</t>
  </si>
  <si>
    <t>He steps into a clearing. Stops. A small field. Neat rows of knee-high green sprouts. About a third of an acre. He crouches. Rubs a leaf between his fingers. Knows exactly what it is. COCA. A movement to his right. TWO MEN. Armed. Pistols stuffed into the front of their pants. SE</t>
  </si>
  <si>
    <t>EXT. MEADOW - COCA FIELD - CONTINUOUS</t>
  </si>
  <si>
    <t>Attunist, hidden in the brush. Watching the two sentries walk their loop. The sentries come back around. Closer now. Attunist's eyes narrow. He focuses on the neck of the trailing man. The trailing sentry COLLAPSES in the dirt. The lead sentry hears it. Turns. Starts back -- Attu</t>
  </si>
  <si>
    <t>EXT. FOREST EDGE - MOMENTS LATER</t>
  </si>
  <si>
    <t>Out of earshot, Attunist stops. Goes silent. Circles back through the trees, careful now. Every step placed. He settles in behind a tree and watches.</t>
  </si>
  <si>
    <t>The sentries have rolled to the knife. Sawing at the shoelace. It takes a long time. The blade slips. Sentry #2 SCREAMS into his gag -- a nasty slash across his wrist. Blood. The lace finally parts. They tear off the gags and run.</t>
  </si>
  <si>
    <t>EXT. TECUANAPA - OUTSKIRTS - DAY</t>
  </si>
  <si>
    <t>The sentries hurry into town, one clutching his bleeding wrist. A dusty little town. Cinderblock houses. A tiny store. Attunist skirts the town through the forest. Glimpses of the two men through foliage. Between buildings. They stop at a double GATE in a tall, ivy-covered fence.</t>
  </si>
  <si>
    <t>EXT. TECUANAPA - COMPOUND - CONTINUOUS</t>
  </si>
  <si>
    <t>Attunist slips through the open gate. A dirt yard littered with supplies and trash. Piles of it on the ground. Pallets stacked high. In the middle stands a barn-like structure with big doors on all four sides. He moves pallet to pallet. Ducks behind a stack of fifty-pound bags of</t>
  </si>
  <si>
    <t>EXT. TECUANAPA - FOREST WEST OF TOWN - DUSK</t>
  </si>
  <si>
    <t>Attunist hikes away through the woods. Every hundred yards he stops. Turns. Scans the jungle behind him. Waits. Nothing. Nobody. He moves on.</t>
  </si>
  <si>
    <t>SUPER: "Black Hawk, Colorado." Clatter of chips. Slot machine music bleeding in from the floor. A Texas Hold 'Em table. CHIP GRANBERRY (35, black cowboy hat with "D.B." stitched on the brim) sits behind a respectable stack. He looks... flat. Bored. Sad. Around the table: PHIL (50</t>
  </si>
  <si>
    <t>The toucans croak. Attunist sits on the edge of his platform, legs dangling over the creek. Already awake. Staring at nothing. He looks at his forearm scar. He looks up at the toucans. The toucans stop croaking. Look at him. Silence in the canopy. They go right back to croaking.</t>
  </si>
  <si>
    <t>EXT. TECUANAPA - TREE OUTSIDE THE COMPOUND - DAY</t>
  </si>
  <si>
    <t>High in a tree overlooking the ivy-covered fence, Attunist sits on a thick branch, draped in mosquito netting like a ghillie suit. From here he can see the front gate and the tent behind the house. Not inside. In the yard, where six vehicles roared out yesterday, only TWO TRUCKS</t>
  </si>
  <si>
    <t>EXT. TECUANAPA - COMPOUND - FENCE - DUSK</t>
  </si>
  <si>
    <t>He scales the ivy-covered fence just high enough to peer over the top. The workers under the tent. The mower. The vat. Two armed GUARDS by the barn. A BOSS-type barking orders. The house door opens. The little GIRL skips out, a rag doll tucked under one arm. Her MOTHER hands her</t>
  </si>
  <si>
    <t>EXT. TECUANAPA - COMPOUND - YARD - LATER</t>
  </si>
  <si>
    <t>Attunist walks among the dead. Expressionless.</t>
  </si>
  <si>
    <t>INT. TECUANAPA - COMPOUND - HOUSE - CONTINUOUS</t>
  </si>
  <si>
    <t>He searches. Room by room. A child's cot in a corner, its blanket kicked off. Empty. Nobody else here. A closet full of RIFLES. Boxes of AMMO. A drawer. A canvas bag with a thin wad of cash. He thumbs through it. All PESOS. Not much. He looks out the window at the yard. At the tr</t>
  </si>
  <si>
    <t>EXT. TECUANAPA - DIRT ROAD - GROVE OF BUSHES - DUSK</t>
  </si>
  <si>
    <t>The truck bounces down the dirt road a quarter mile. Pulls off behind a thick grove of bushes. Engine off. Attunist climbs out and walks back toward town as the sun sets.</t>
  </si>
  <si>
    <t>EXT. TECUANAPA - COMPOUND - NIGHT</t>
  </si>
  <si>
    <t>Five-gallon cans of GASOLINE. He sloshes them over everything. The tent. The vat. The pallets. The barn. The remaining truck. The guns piled in the yard. He stands at the gate. Lights a match. He tosses it. FWOOOOM.</t>
  </si>
  <si>
    <t>EXT. TECUANAPA - MAIN ROAD - CONTINUOUS</t>
  </si>
  <si>
    <t>We're back where we started. Bright orange flames leap high. Attunist walks down the middle of the road. Townspeople stare from doorways. The theatrical face -- briefly. The chuckle. The bag of pesos on the store porch. The wave. The OLD MAN's half nod, returned. He walks on into</t>
  </si>
  <si>
    <t>EXT. TECUANAPA - FOREST - DIRT ROAD - NIGHT</t>
  </si>
  <si>
    <t>Pitch black. Attunist picks through the forest by the dim light of his phone's FLASHLIGHT. Path after path. Every one looks the same. The beam lands on a glint of chrome behind a grove of bushes. The truck. He climbs in. Looks at the dark road ahead.</t>
  </si>
  <si>
    <t>INT. TRUCK - NIGHT</t>
  </si>
  <si>
    <t>Both windows cracked a quarter inch. He wedges his backpack behind his head. Too hard. Too bulky. He shifts. Shifts again. A WHINE. Mosquitos finding their way through the cracks. He slaps one. Then another. Irritated, he rolls up the passenger window. Opens the driver's door, dr</t>
  </si>
  <si>
    <t>EXT. TECUANAPA - FOREST - NIGHT - LATER</t>
  </si>
  <si>
    <t>Wind whispering through the trees. A mottled OWL hoots in the distance. Rain comes. A soaking downpour pattering the truck roof and the leaves. It mellows to a gentle sprinkle. The owl starts hooting again.</t>
  </si>
  <si>
    <t>Attunist, half asleep, smiles at the owl. The hooting STOPS. Silence. Then, through the dark forest -- LAUGHTER. Not devious. Not maniacal. Whimsical. Almost musical. It echoes through the trees, coming from everywhere and nowhere. Attunist's eyes open. He sits up. Listens. He pe</t>
  </si>
  <si>
    <t>EXT. COATZACOALCOS - PHONE SHOP - DAY</t>
  </si>
  <si>
    <t>Attunist walks out of a cell phone store with a new SMARTPHONE in a box. He sits on the curb, tears it open, and downloads an app. A TRANSLATOR APP. "Works offline. No signal required." BACK TO SCENE He looks at the phone. Thinks. Then dials a number from memory.</t>
  </si>
  <si>
    <t>The Author at his corner table. The legal pad. His phone BUZZES. An unknown number. A MEXICAN country code. He stares at it. Answers. INTERCUT - COATZACOALCOS CURB / TATTERED COVER CAFE The Author closes his eyes. Lets out a breath he's been holding for two months. The Author lau</t>
  </si>
  <si>
    <t>INT. TECUANAPA - TOWN STORE - DAY</t>
  </si>
  <si>
    <t>ATTUNIST, TRANSLATOR APP, OLD MAN</t>
  </si>
  <si>
    <t>A tiny, dusty store. An ancient CASH REGISTER. Shelves of canned goods, rope, soap, candles. Behind the counter: the OLD MAN from the doorway. The owner. Attunist steps in. Holds up the phone, speaks into it. The Old Man's eyes go WIDE. He leans in. Stares at the phone like it's</t>
  </si>
  <si>
    <t>EXT. TREEHOUSE - CREEK BELOW - DUSK</t>
  </si>
  <si>
    <t>ATTUNIST, OLD MAN, TRANSLATOR APP</t>
  </si>
  <si>
    <t>Attunist washes his face in the creek. Behind him, a twig SNAPS. He spins -- -- the OLD MAN from the store, picking his way down the bank with a cloth-wrapped bundle. Breathing hard. Seventy-something and a long walk from town. Attunist pulls out his phone. Opens the app. Attunis</t>
  </si>
  <si>
    <t>EXT. JEANNA'S HOUSE, ISLAMORADA - DAY</t>
  </si>
  <si>
    <t>SUPER: "Islamorada, Florida." A modest, sunny stucco house, paid off. A boat trailer in the drive. Palms.</t>
  </si>
  <si>
    <t>INT. JEANNA'S HOUSE, ISLAMORADA - KITCHEN - DAY</t>
  </si>
  <si>
    <t>BOYFRIEND, JEANNA</t>
  </si>
  <si>
    <t>JEANNA DOYEN (40s, sharp, exhausted) sits at the kitchen table, a stack of LEGAL LETTERS spread in front of her. Her BOYFRIEND (40s) leans on the counter with a coffee. She picks up one of the letters. Reads it again. Her jaw tightens. U.S. DEPARTMENT OF JUSTICE. NOTICE OF SEIZUR</t>
  </si>
  <si>
    <t>EXT. FELIPE CARRILLO PUERTO - HIGHWAY OUTSIDE TOWN - DAY</t>
  </si>
  <si>
    <t>SUPER: "The Yucatán Peninsula." The commandeered truck rolls down a two-lane highway. Jungle on both sides. Attunist drives. The Old Man's map open on the passenger seat. The circle near VIGÍA CHICO.</t>
  </si>
  <si>
    <t>INT./EXT. TRUCK - FELIPE CARRILLO PUERTO - DAY</t>
  </si>
  <si>
    <t>Parked across from a row of small shops. Attunist slouched low. Watching. A black SUV pulls up. TWO THUGS get out. They walk into a shop. A minute later they walk out, one tucking an ENVELOPE into his jacket. The SHOPKEEPER (60s) stands in the doorway behind them. Furious. Terrif</t>
  </si>
  <si>
    <t>EXT. VIGÍA CHICO - COAST ROAD - DUSK</t>
  </si>
  <si>
    <t>The SUV turns into a long driveway on a wooded bluff above the sea. Attunist drives past. Pulls over a hundred yards down. Watches in his mirror.</t>
  </si>
  <si>
    <t>EXT. OCEANFRONT ESTATE - DUSK</t>
  </si>
  <si>
    <t>A modern, mini-MANSION. Pinewood. Imported Spanish stone. Trimmed in rich, oil-stained Mexican Royal Ebony. Tall windows span two floors. Multiple balconies. A pergola, posh patio furniture, an outdoor kitchen, a multi-tiered POOL spilling down toward a quiet cove. A private dock</t>
  </si>
  <si>
    <t>INT. TRUCK - CONTINUOUS</t>
  </si>
  <si>
    <t>He thinks out loud. He looks down the road. A line of utility poles. In the distance, behind a chain-link fence: a big green SUBDIVISION TRANSFORMER.</t>
  </si>
  <si>
    <t>INT. FELIPE CARRILLO PUERTO - HARDWARE STORE - DAY</t>
  </si>
  <si>
    <t>Attunist sets items on the counter one by one in front of a curious CLERK (20s): -- Powerful CONSTRUCTION CLEANUP MAGNETS. -- Steel WOOL. He checks that it has no soap. -- An entire box of steel WASHERS. -- Heavy-duty BOLT CUTTERS. -- A thick pair of WORK GLOVES. The clerk looks</t>
  </si>
  <si>
    <t>EXT. SUBDIVISION TRANSFORMER - NIGHT</t>
  </si>
  <si>
    <t>A bright, gibbous MOON. Enough light to work by. Attunist, gloved, sets the jaws of the bolt cutters on an industrial-grade PADLOCK. He strains. Grunts. Re-sets. Strains harder. SNAP. He lifts the heavy half-lid of the transformer up and over. It rests on the other side. He stuff</t>
  </si>
  <si>
    <t>EXT. OCEANFRONT ESTATE - DRIVEWAY - NIGHT</t>
  </si>
  <si>
    <t>Pitch dark except for moonlight. Flashlight beams sweep the yard. SIX THUGS fan out around the house into defensive positions, rifles up. Shouting in Spanish. At the bottom of the long driveway, a lone figure walks up. Attunist. Waving. Friendly. A neighbor with questions about t</t>
  </si>
  <si>
    <t>INT. OCEANFRONT ESTATE - LIVING ROOM - CONTINUOUS</t>
  </si>
  <si>
    <t>ROBBINMAHOOD, ATTUNIST</t>
  </si>
  <si>
    <t>Moonlight through two-story windows. ROBBINMAHOOD paces in silk pajama pants, a mobile phone to his ear, yelling at the power company in Spanish. He turns. Attunist is standing in his living room. Robbinmahood lowers the phone.</t>
  </si>
  <si>
    <t>EXT. OCEANFRONT ESTATE - YARD - LATER</t>
  </si>
  <si>
    <t>By flashlight, Robbinmahood empties the pockets of one dead man after another. Wallets. Phones. Keys. Into a pile. Then he drags the bodies, one by one, to the largest of his SUVs and heaves them into the back. Grunting. Swearing. Sweating through his silk. Attunist watches from</t>
  </si>
  <si>
    <t>INT. OCEANFRONT ESTATE - STUDY - LATER</t>
  </si>
  <si>
    <t>A huge, floor-standing SAFE. Robbinmahood stands in front of it, arms crossed. Defiant. Attunist focuses. Robbinmahood buckles to his knees, gasping. Attunist releases him. Attunist focuses again. Longer. LATER -- Robbinmahood, red-faced and shaking, spins the dial. The heavy doo</t>
  </si>
  <si>
    <t>EXT. SIAN KA'AN BIOSPHERE RESERVE - ROADSIDE - NIGHT</t>
  </si>
  <si>
    <t>The loaded SUV pulls off the road behind a grove of trees. Headlights off. Engine off.</t>
  </si>
  <si>
    <t>INT. SUV - CONTINUOUS</t>
  </si>
  <si>
    <t>EXT. SUV - CONTINUOUS</t>
  </si>
  <si>
    <t>ATTUNIST, ROBBINMAHOOD</t>
  </si>
  <si>
    <t>Robbinmahood hauls the first body out of the tailgate and dumps it in the tall grass. Attunist watches by the light of Robbinmahood's own phone. Robbinmahood straightens. Glances at the dark. And BOLTS -- Attunist's eyes drop to his legs. Robbinmahood's legs go out from under him</t>
  </si>
  <si>
    <t>INT. OCEANFRONT ESTATE - LIVING ROOM - DAWN</t>
  </si>
  <si>
    <t>Attunist asleep on a huge leather couch, boots still on. A soothing ORANGE glow fills the room. His eyes open. He looks around, confused. He sits up. In front of him: dramatic, east-facing, floor-to-ceiling WINDOWS. The sun peeks majestically over the CARIBBEAN SEA. Shimmering re</t>
  </si>
  <si>
    <t>INT. OCEANFRONT ESTATE - KITCHEN - MORNING</t>
  </si>
  <si>
    <t>He finds a high-end COFFEE MACHINE. Presses the button. Nothing. Presses it again. MONTAGE - THE TOUR -- Unpainted wood everywhere, sanded soft and stained. He runs his hand along a banister. -- Gray walls. He grimaces. -- Solid wood furniture. Leather where it should be. He sits</t>
  </si>
  <si>
    <t>INT. OCEANFRONT ESTATE - BACK DOOR - CONTINUOUS</t>
  </si>
  <si>
    <t>A row of key hooks. Several sets of keys. Only one has a FLOAT. He grabs it.</t>
  </si>
  <si>
    <t>EXT. OCEANFRONT ESTATE - FLAGSTONE PATH - CONTINUOUS</t>
  </si>
  <si>
    <t>He weaves down a flagstone path through a thick stand of trees toward the cove. The boat comes into view. He stops dead. A late-forties, early-fifties, all-wood CHRIS-CRAFT DELUXE ENCLOSED. Thirty feet of gleaming mahogany. Freshly restored. An enclosed cabin. A tiny kitchenette.</t>
  </si>
  <si>
    <t>INT. CHRIS-CRAFT - CABIN - CONTINUOUS</t>
  </si>
  <si>
    <t>He ducks inside. Runs his hands over everything. A toilet. The kitchenette. Below the bow deck: two sets of bunk beds. He turns the key. Her straight six FIRES right up, purring like an overgrown cat. He checks the fuel gauge. Over half. Looks out at the sea. Calm. He grins.</t>
  </si>
  <si>
    <t>EXT. CARIBBEAN SEA - DAY</t>
  </si>
  <si>
    <t>The Chris-Craft goes from idle to fully planed out in four or five seconds. Spray flying. The heavy wooden hull takes two-foot Caribbean waves with hardly a jolt. Attunist at the wheel. Wind in his face. Laughing out loud.</t>
  </si>
  <si>
    <t>INT. OCEANFRONT ESTATE - STUDY - DAY</t>
  </si>
  <si>
    <t>The safe door wide open. Stacks of hundreds on the desk, the floor, the couch. Attunist counts by hand. Rubber-bands each bundle. Writes a tally on a legal pad. The light through the window goes from morning to afternoon to dusk. He writes the final number. Stares at it. A long c</t>
  </si>
  <si>
    <t>EXT. OCEANFRONT ESTATE - BEACH BELOW - DAY</t>
  </si>
  <si>
    <t>Attunist sits in the sand with a NEW BURNER PHONE. He opens an email account. Drafts folder. One old message. He opens it. An email draft. "Steven Andrews." A driver's license number. Date of birth. Social Security number (BLURRED). Old addresses. BACK TO SCENE He taps through an</t>
  </si>
  <si>
    <t>INT. FELIPE CARRILLO PUERTO - BANK - DAY</t>
  </si>
  <si>
    <t>He slides a fat stack of American dollars across the counter. A TELLER counts it twice. Hands him a CASHIER'S CHECK: $50,000.00.</t>
  </si>
  <si>
    <t>INT. POST OFFICE - DAY</t>
  </si>
  <si>
    <t>He drops an envelope in the slot.</t>
  </si>
  <si>
    <t>EXT. CARIBBEAN BEACH - DAY</t>
  </si>
  <si>
    <t>SUPER: "Ten business days later." He refreshes the bank app. The DEPOSIT appears: $50,000.00. He taps. Buys CDs. Index ETFs. Then pauses. Taps a cryptocurrency exchange. Buys some of that too. He pulls out the Old Man's map. Unfolds it in the sand. His finger moves to the second</t>
  </si>
  <si>
    <t>EXT. CHRIS-CRAFT - CARIBBEAN SEA - DAY</t>
  </si>
  <si>
    <t>All windows of the cabin open. Engine purring. Warm wind in his hair. A week of food, water and pesos stowed below. He waves at a passing fishing boat. The FISHERMEN whistle and point at the old wooden beauty. He waves back like royalty. Ahead, a POD OF DOLPHINS skips over the wa</t>
  </si>
  <si>
    <t>The Chris-Craft eases up to a fuel dock. A DOCKHAND fills her up. The pump clicks off. 28 gallons. BACK TO SCENE Attunist looks at it. Looks at the long coastline on his map. He buys two red five-gallon GAS CANS. Fills them. Lashes them to the stern.</t>
  </si>
  <si>
    <t>EXT. NORTHWEST TIP OF THE YUCATÁN - NIGHT</t>
  </si>
  <si>
    <t>The Chris-Craft rides at anchor under the stars. Gentle waves rock her.</t>
  </si>
  <si>
    <t>INT. CHRIS-CRAFT - BUNK - NIGHT</t>
  </si>
  <si>
    <t>Attunist asleep in a bunk below the bow. Peaceful.</t>
  </si>
  <si>
    <t>EXT. LAGUNA DE TÉRMINOS - DAY</t>
  </si>
  <si>
    <t>Stunning beaches. Palm trees growing out OVER the waves, stretching twenty-five, thirty feet over the water. The Chris-Craft noses between two palm groves into a hidden gap. She slides up onto the sand and comes to a firm rest. Attunist drops the anchor anyway. He checks the boat</t>
  </si>
  <si>
    <t>EXT. JUNGLE - DAY</t>
  </si>
  <si>
    <t>Attunist hacks through thick foliage with the machete. Swamp water to his knees. A CAIMAN slides off a log nearby. He freezes. Waits. Moves on. Hours. Sweat. Bugs. The light turns orange. He looks at the sky. Turns back.</t>
  </si>
  <si>
    <t>EXT. JUNGLE - COCAINE CAMP - NEXT DAY</t>
  </si>
  <si>
    <t>On the extreme southern edge of the Old Man's circle. Tarps. Vats. A small shack. Workers. Armed GUARDS. Attunist watches from cover. A big, black SUV full of rough-looking MEN rolls in. He moves closer. His focus SWEEPS through the camp. People fold over and fall. One by one. Ro</t>
  </si>
  <si>
    <t>EXT. COCAINE CAMP - LATER</t>
  </si>
  <si>
    <t>Everything burns. Product. Shack. Vats. The SUV. The weapons. Attunist thumbs through a thin stack of cash. Not much.</t>
  </si>
  <si>
    <t>EXT. LAGUNA DE TÉRMINOS - HIDDEN BEACH - LATE AFTERNOON</t>
  </si>
  <si>
    <t>Attunist pushes out of the jungle onto the sand. Stops. Low tide. The Chris-Craft sits COMPLETELY on the beach, high and dry. And that's not the worst of it. FIFTEEN SPIDER MONKEYS are climbing all over his beautiful boat. On the roof. On the bow. In the open cabin windows. Scree</t>
  </si>
  <si>
    <t>EXT. HIDDEN BEACH - DUSK</t>
  </si>
  <si>
    <t>Highly motivated: a CAMPFIRE blazes on the open sand, away from the piles of driftwood and dry underbrush where the jungle meets the beach. The monkeys go NUTS. Jumping up and down. Screaming. Hugging each other. Some stare at Attunist and his fire. Others stare into the jungle.</t>
  </si>
  <si>
    <t>INT. CHRIS-CRAFT - CABIN - NIGHT</t>
  </si>
  <si>
    <t>He shuts the door. Slams every window closed. Latches them. Sits on the bunk. Breathing. A single mosquito WHINES somewhere in the dark cabin. He looks up. The whine stops. Silence. Then, from the dark beyond the glass -- a long, low JAGUAR'S GROWL. Attunist looks at the window.</t>
  </si>
  <si>
    <t>INT. HARBOR BAR - KLAIPĖDA, LITHUANIA - NIGHT</t>
  </si>
  <si>
    <t>QIAN</t>
  </si>
  <si>
    <t>SUPER: "Klaipėda, Lithuania." Low ceilings. Fishermen. Smoke. In a back booth: QIAN -- new haircut, wire-rimmed glasses, a seven-hundred-dollar pair of sneakers -- slides an open laptop across the table to a DISHEVELED MAN (40s) who hasn't touched his beer. ON THE SCREEN: a grain</t>
  </si>
  <si>
    <t>EXT. YUCATÁN JUNGLE - NORTHWEST OF CHICHI - DAY</t>
  </si>
  <si>
    <t>Thick, steaming rainforest. Vines. Ferns as tall as a man. Birdsong. Attunist pushes through the undergrowth, machete in hand, duct tape wrapped tight around the cuffs of his pants and sleeves. A LEECH on the back of his hand. He flicks it off without looking. A single GUNSHOT cr</t>
  </si>
  <si>
    <t>EXT. YUCATÁN JUNGLE - CLEARING - CONTINUOUS</t>
  </si>
  <si>
    <t>A man-made clearing hacked out of the jungle. FOUR small grass HUTS. One larger, sturdier SHELTER. The sobbing comes from inside one of the huts. It changes as he listens -- from hysteria to something worse. Resignation. Attunist edges around the clearing, keeping to the green. A</t>
  </si>
  <si>
    <t>EXT. LAGUNA DE TÉRMINOS - HIDDEN BEACH - DAWN</t>
  </si>
  <si>
    <t>SUPER: "Three days earlier." The tide is in. The Chris-Craft floats free in the gap between the palm groves, rocking gently. Not a single monkey aboard. Attunist steps out on deck with a cup of instant coffee. Bright-eyed. Rested. Scans the treeline where the jaguar was. Nothing.</t>
  </si>
  <si>
    <t>The Chris-Craft cuts east along the coast, spray flying. Gorgeous. Slow.</t>
  </si>
  <si>
    <t>INT. OCEANFRONT ESTATE - LIVING ROOM - NIGHT</t>
  </si>
  <si>
    <t>The power is back on. Attunist sprawls on the giant leather couch. Clean. Fed. Not a mosquito in sight. He stares at the ceiling. He picks up the Old Man's map from the coffee table. Four circles. Two crossed out. He looks at the map a long time. A memory: the little GIRL in Tecu</t>
  </si>
  <si>
    <t>EXT. HIGHWAY, YUCATÁN - DAY</t>
  </si>
  <si>
    <t>A luxury SUV from the estate's lawn speeds west down a straight two-lane highway through flat green jungle.</t>
  </si>
  <si>
    <t>EXT. RING OF CENOTES - DAY</t>
  </si>
  <si>
    <t>SUPER: "The Ring of Cenotes." A TOUR BUS unloads TOURISTS in sun hats and water shoes. A GUIDE with a little flag leads them down a wooden stair --</t>
  </si>
  <si>
    <t>INT. RING OF CENOTES - CENOTE - CONTINUOUS</t>
  </si>
  <si>
    <t>-- into a wonder. A huge sinkhole in the limestone. Sheer walls dripping with ferns and elephant ears. Tree roots hanging forty feet down like curtains into crystal-clear turquoise water. Shafts of sunlight pierce the opening above and light the pool like stained glass. Hummingbi</t>
  </si>
  <si>
    <t>EXT. RING OF CENOTES - TOUR ENTRANCE - LATER</t>
  </si>
  <si>
    <t>The Guide counts heads at the bus. Attunist, passing, plucks a folded MAP of the reserve out of the rack by the Guide's elbow. The Guide calls after him in Spanish -- He's already gone.</t>
  </si>
  <si>
    <t>INT. SUV - PARKED - DAY</t>
  </si>
  <si>
    <t>The reserve map spread across the steering wheel. A ring of blue dots -- the cenotes. Attunist traces it with a finger. Then moves his finger out. Away from the tourists.</t>
  </si>
  <si>
    <t>EXT. YUCATÁN JUNGLE - MONTAGE - DAYS</t>
  </si>
  <si>
    <t>-- Attunist wraps duct tape tight around his sleeves and pants cuffs at the tailgate of the SUV. -- He hacks through a wall of vines. Sweat sprays off the machete with every swing. -- He pulls a fat LEECH off his neck. Grimaces. Pulls another off his wrist. -- Dusk. He trudges ou</t>
  </si>
  <si>
    <t>INT. SUV - DAWN</t>
  </si>
  <si>
    <t>Day four. Attunist eats a cold energy bar. Looks at the reserve map. A fork in a dirt road a mile and a half northwest of the village of CHICHI. He folds the map. Grabs the machete.</t>
  </si>
  <si>
    <t>EXT. YUCATÁN JUNGLE - NORTH OF THE FORK - DAY</t>
  </si>
  <si>
    <t>He walks north. Hot. Quiet. Just the RINGING and the birds. The single GUNSHOT. The birds go silent.</t>
  </si>
  <si>
    <t>EXT. YUCATÁN JUNGLE - CLEARING - LATER</t>
  </si>
  <si>
    <t>WOMAN, ATTUNIST, KIDNAP LEADER, CAROL</t>
  </si>
  <si>
    <t>Back where we left him. Behind the fern. The dead man in the dirt. The woman crying. He's been waiting a long time. The light has shifted. ENGINE. A small PICKUP noses through the trees and stops just short of the clearing. TWO MEN with AUTOMATIC RIFLES slung over their shoulders</t>
  </si>
  <si>
    <t>CAROL</t>
  </si>
  <si>
    <t>The hut flap moves. The Leader steps out, adjusting his rifle strap. Turns toward the truck -- Attunist kills him as dead as he can make him. He folds into the dirt. Inside the hut, Carol SCREAMS again. Hysterical. Attunist stays put. Watches the big shelter. Waits for a fifth ma</t>
  </si>
  <si>
    <t>INT. CAROL'S HUT - CONTINUOUS</t>
  </si>
  <si>
    <t>CAROL, ATTUNIST</t>
  </si>
  <si>
    <t>Dim. Hot. A TREE TRUNK runs up through the center of the hut. Carol's back is against it, her arms pulled behind the trunk, wrists tied. Clothes intact. Face swollen. She sees him and recoils. He suppresses about four smart-ass replies. He flips open his POCKETKNIFE. She SCREAMS.</t>
  </si>
  <si>
    <t>INT. SECOND HUT - CONTINUOUS</t>
  </si>
  <si>
    <t>BILL, ATTUNIST, CAROL</t>
  </si>
  <si>
    <t>BILL (50s) is tied to a post far more thoroughly than Carol was. Gagged. Both eyes blackened. His upper lip swollen. Dried blood caked under his nose. Attunist pulls the gag. Bill gulps air. Attunist saws through rope. Layer after layer. Nylon. Too much of it. Carol bursts into t</t>
  </si>
  <si>
    <t>EXT. YUCATÁN JUNGLE - CLEARING - MOMENTS LATER</t>
  </si>
  <si>
    <t>CAROL, ATTUNIST, BILL</t>
  </si>
  <si>
    <t>They help Bill out into the light. He stands. Stretches. Wobbles. Attunist hands over his last two bottled waters and three energy bars. They gulp the water. Attunist glances at Bill. Bill remembers. Community colleges. Bill and Attunist look at each other. They are both thinking</t>
  </si>
  <si>
    <t>EXT. YUCATÁN JUNGLE - RAVINE - LATER</t>
  </si>
  <si>
    <t>Attunist drops the kidnappers' rifles into a tight ravine. Covers them with dirt, rocks and leaves.</t>
  </si>
  <si>
    <t>EXT. DIRT ROAD - WHERE THE SUV WAS - DUSK</t>
  </si>
  <si>
    <t>Attunist pushes out of the jungle, filthy, thirsty, eager -- -- and stops. A glittering patch of SHATTERED GLASS in the dirt. Tire tracks. No SUV. He stares at it.</t>
  </si>
  <si>
    <t>INT. INTERPOL OFFICE - DAY</t>
  </si>
  <si>
    <t>KEMAL, BRITISH INFORMANT, COMMANDING OFFICER</t>
  </si>
  <si>
    <t>A cramped office. A cluttered desk. DETECTIVE ALPARSLAN "AL" KEMAL (40s, well-tailored, the slightest arrogance) signs a report with a flourish without reading it. Closes the file. Opens the next one. His desk phone rings. He picks it up on the first ring. Doesn't look up. He sig</t>
  </si>
  <si>
    <t>EXT. RING OF CENOTES - TOUR BUS LOT - NIGHT</t>
  </si>
  <si>
    <t>A TOUR BUS idles, loading tired TOURISTS. Attunist, filthy, hair full of twigs, trots out of the dark and climbs aboard like he belongs there. The DRIVER doesn't ask for money. Doesn't even look at him.</t>
  </si>
  <si>
    <t>INT. TOUR BUS - MOVING - NIGHT</t>
  </si>
  <si>
    <t>Attunist drops into the back row next to a SUNBURNED TOURIST who scoots as far away from him as possible. The tourist turns to the window.</t>
  </si>
  <si>
    <t>EXT. YUCATÁN JUNGLE - NORTH OF NUEVO PUT - DAY</t>
  </si>
  <si>
    <t>SUPER: "North of Nuevo Put." An older, dented SUV from the estate parked on the shoulder of a dirt road. The kind nobody would bother to steal. Attunist hacks through jungle so thick the machete barely clears a path. SWEAT SPRAYS off him with every swing, spattering the leaves. A</t>
  </si>
  <si>
    <t>EXT. YUCATÁN JUNGLE - LATER</t>
  </si>
  <si>
    <t>Attunist sits on a fallen log in his boxers. His legs and hands covered in angry red welts, rising into white blisters. He digs through his backpack. Nothing for stings. Not even hydrocortisone. He drains two bottles of water in a row. Still thirsty. Looks around for anything res</t>
  </si>
  <si>
    <t>A smoky little FIRE crackles beside the log. Green branches piled on top, pouring thick white smoke. A TRIPOD of forked sticks over the fire. His boots and socks hang from it in the smoke. Ants drop off them into the embers. The monkeys HATE the smoke. They leave. He turns to his</t>
  </si>
  <si>
    <t>EXT. YUCATÁN JUNGLE - CAMP - NIGHT</t>
  </si>
  <si>
    <t>A ring of scattered EMBERS and ASH around the fire. Inside the ring, the tripod holds up his mosquito netting like a little tent. Attunist curls up inside on his backpack. His hands and legs throb. He can't sleep.</t>
  </si>
  <si>
    <t>EXT. CURONIAN SPIT, KLAIPĖDA - GROUNDS OF OLD FISHING SHIPS - DUSK</t>
  </si>
  <si>
    <t>BRITISH INFORMANT, KEMAL</t>
  </si>
  <si>
    <t>SUPER: "Klaipėda, Lithuania." Old wooden fishing boats dry-docked in the grass beside the sea museum. Weathered hulls. Masts. A cold Baltic wind. Kemal walks among them in a dark coat, eyeing each ship like a tourist. On a bench beside the oldest boat, the DISHEVELED MAN from the</t>
  </si>
  <si>
    <t>EXT. TURKMENISTAN CAMPUS - DAY (FLASHBACK)</t>
  </si>
  <si>
    <t>The YOUNG ASIAN MAN in the RED TURTLENECK on the steps of the lecture hall, glaring up at Kemal. Then walking out the gate.</t>
  </si>
  <si>
    <t>The Informant pockets his phone. Turns to Kemal. Back in his own British voice. Quiet. Grave. The sun touches the sea.</t>
  </si>
  <si>
    <t>EXT. YUCATÁN JUNGLE - MONTAGE - FOLLOWING DAY</t>
  </si>
  <si>
    <t>-- Gray light. Drizzle. Attunist wakes, aching. His campfire's out. He winces as his pants scrape the blisters on his legs. Rolls up the wet netting. Moves on. -- He watches the ground now. Every step. Snakes. Anthills. -- Afternoon. A hint of an old dirt track through the mud. U</t>
  </si>
  <si>
    <t>EXT. COCA FIELD - DAY</t>
  </si>
  <si>
    <t>A big field. Coca. Mature. Green. Waist high. Attunist circles it slowly through the mud and foliage. No guards. No shack. No people. Nothing.</t>
  </si>
  <si>
    <t>EXT. WATERFALL CAMP - DUSK</t>
  </si>
  <si>
    <t>A string of small WATERFALLS down a long, gentle slope. Each splashes into a pool. Beautiful. THREE CAMPFIRES. Mosquito netting strung inside them. Attunist snaps a photo of the waterfalls with his phone. Sits in the middle of his fires with a pan of boiling water. Watches the su</t>
  </si>
  <si>
    <t>EXT. WATERFALL CAMP - NIGHT</t>
  </si>
  <si>
    <t>Dark beyond the flames. Infinite dark. A low, GRUNTING GROWL. Attunist's eyes snap open. He scrambles out of the netting. Mosquitos swarm him instantly. He grabs the cool end of a burning branch and waves it around his head. He peers past the fires. Squints. Opens his eyes wide.</t>
  </si>
  <si>
    <t>EXT. WATERFALL CAMP - DAWN</t>
  </si>
  <si>
    <t>Bleary-eyed. The spider monkeys find him again. Of course they do. They shriek and follow him all the way to the coca field.</t>
  </si>
  <si>
    <t>EXT. COCA FIELD - CONTINUOUS</t>
  </si>
  <si>
    <t>Attunist walks out into the middle of the waist-high coca to get away from the monkeys. They lose interest and wander off. He looks around at the field. Huge. Green. Mature. He tries pulling a plant. It barely moves. He looks at the old dirt track leading out of the field.</t>
  </si>
  <si>
    <t>EXT. OLD DIRT TRACK - DAY</t>
  </si>
  <si>
    <t>Attunist follows the track out of the jungle. Fresh-ish tire ruts in the mud, all turning SOUTH where the track meets the paved road. He sets a few things across the track: a dead branch, a line of pebbles, a soda can upright in a rut. Anything a car would knock over. He stands b</t>
  </si>
  <si>
    <t>EXT. ROAD TO NUEVO PUT - DAY</t>
  </si>
  <si>
    <t>Attunist trudges south along the shoulder. Six miles. The sun beating down. His blistered legs stiff.</t>
  </si>
  <si>
    <t>EXT. XMABÉN - PHARMACY - LATE AFTERNOON</t>
  </si>
  <si>
    <t>He walks out of a tiny pharmacy with a case of bottled water on his shoulder and a tube of anti-itch cream in his teeth.</t>
  </si>
  <si>
    <t>INT. XMABÉN - ROADSIDE DIVE - EVENING</t>
  </si>
  <si>
    <t>Plastic tables. A TV with a soccer game. A COOK (60s) slides a plate in front of him: PICADILLO, rice, warm tortillas. He takes a bite. Stops chewing. Closes his eyes. The cook nods, satisfied, and goes back to the stove. He smears anti-itch cream on the back of one hand, then ta</t>
  </si>
  <si>
    <t>EXT. OLD DIRT TRACK - NIGHT</t>
  </si>
  <si>
    <t>Headlights. The dented SUV creeps up the track. Attunist leans out the window, checking his traps. The branch. Undisturbed. The pebbles. Undisturbed. The soda can, still upright in its rut.</t>
  </si>
  <si>
    <t>LOUD. A strobing dance floor. Acid jazz throbbing so hard the glasses buzz. A crowd pretending to love it. Kemal enters alone. A pistol in an unfamiliar SHOULDER HOLSTER under his coat. A cheap BULLETPROOF VEST under his shirt. He winces at the music. Finds a place at a high tabl</t>
  </si>
  <si>
    <t>INT. HARBOR BAR - KLAIPĖDA, LITHUANIA - CONTINUOUS</t>
  </si>
  <si>
    <t>KEMAL, QIAN</t>
  </si>
  <si>
    <t>-- it catches on the strap. Qian spins on the stool and fires. TWICE. Into Kemal's chest. The impact LIFTS Kemal off his feet and slams him flat on his back. SCREAMS. The crowd scatters. Glasses shatter. People dive behind tables. On the floor, Kemal can't breathe. The vest didn'</t>
  </si>
  <si>
    <t>EXT. COCA FIELD - NIGHT</t>
  </si>
  <si>
    <t>The dented SUV bounces into the field over the old track. Attunist at the wheel. Grinning like a teenager who snuck out in his parents' car. He floors it. Mud FLIES. Coca plants FOLD under the bumper. He cranks the wheel. DONUTS. Mud slinging in a rooster tail. Plants flattening</t>
  </si>
  <si>
    <t>EXT. COCA FIELD - LATER</t>
  </si>
  <si>
    <t>The SUV idles in the middle of a field of flattened mud. Not a plant standing. Attunist leans back in the seat. Checks the gas gauge. A quarter tank gone. He laughs. Out loud. All alone.</t>
  </si>
  <si>
    <t>INT. LAW OFFICE, KANSAS CITY - DAY</t>
  </si>
  <si>
    <t>MR. DAVENPORT</t>
  </si>
  <si>
    <t>SUPER: "Kansas City." A wood-paneled waiting room. SHANNON (30s, hair dyed dark, blonde eyebrows giving her away) sits on the edge of a chair, purse clutched in her lap. Her knee bounces. She looks at the exit. At the door to the inner office. At the exit. Shannon JUMPS. Nearly b</t>
  </si>
  <si>
    <t>INT. LAW OFFICE, KANSAS CITY - MR. DAVENPORT'S OFFICE - CONTINUOUS</t>
  </si>
  <si>
    <t>SHANNON, MR. DAVENPORT</t>
  </si>
  <si>
    <t>MR. DAVENPORT (70s, an attorney for decades) behind a big desk. His LEGAL ASSISTANT (30s) with a legal pad. Shannon starts talking before she sits down. Mr. Davenport and the assistant exchange a look. Shannon blinks. She looks from the lawyer to the assistant. Back to the lawyer</t>
  </si>
  <si>
    <t>INT. HOME OFFICE, MIDWESTERN HOUSE - DAY</t>
  </si>
  <si>
    <t>ATTUNIST, BILL</t>
  </si>
  <si>
    <t>A comfortable study. A diploma on the wall: "WILLIAM NOGAN-WHEELER, M.D." BILL, his black eyes faded to yellow, sits at his computer. His WIFE brings him coffee. Kisses the top of his head. ON HIS SCREEN: a brokerage account. "$8,300,000." He clicks. Types. Confirms. The balance</t>
  </si>
  <si>
    <t>INT. OCEANFRONT ESTATE - KITCHEN - MORNING - MONTAGE</t>
  </si>
  <si>
    <t>ATTUNIST, TRANSLATOR APP</t>
  </si>
  <si>
    <t>SUPER: "Months later." -- Attunist emails on his phone at the kitchen island. ON SCREEN: an email from the OLMECA ARCHAEOLOGICAL MUSEUM. Spanish. He types: "If I made a small donation to the museum, could you send someone out to investigate my find? It really looks special." The</t>
  </si>
  <si>
    <t>Attunist at the window with a cup of coffee. Across the cove, BULLDOZERS clear the jungle. A big sign: "PRÓXIMAMENTE -- RESORT &amp; SPA." He looks at the calendar on his phone. Does a double take. He catches his REFLECTION in the window glass. Long hair. A big, bushy beard. A strang</t>
  </si>
  <si>
    <t>INT. OCEANFRONT ESTATE - STUDY - NIGHT</t>
  </si>
  <si>
    <t>The safe wide open. Attunist packs bricks of hundred-dollar bills into two big SUITCASES. Seven million dollars. Zips them shut. They barely close. Stacks of paper PESOS go into a duffel. Two heavy cloth BAGS of Mexican COINS clink on the floor beside it. He leaves the safe door</t>
  </si>
  <si>
    <t>INT. OCEANFRONT ESTATE - BATHROOM - DAWN</t>
  </si>
  <si>
    <t>He shaves the beard. Cuts the hair. A clean face emerges. Thinner. Older.</t>
  </si>
  <si>
    <t>He eats his last bowl of FROOT LOOPS. Standing at the counter. Sets the Chris-Craft's KEYS -- the ones with the float -- lovingly on the kitchen counter. Beside them, a note: "ENJOY. / DISFRUTEN." He picks up the HOUSE KEYS. Pockets them.</t>
  </si>
  <si>
    <t>EXT. FELIPE CARRILLO PUERTO - GAS STATION - DAY</t>
  </si>
  <si>
    <t>The newest SUV from the estate at the pump. Attunist filling it. Across the street, in a little PARK: a WEDDING RECEPTION. Strings of white paper BELLS swing over the dancers' heads. A MARIACHI band. Kids running. Grandmothers dancing. They're poor. And everyone is happy. At a ta</t>
  </si>
  <si>
    <t>EXT. WEDDING RECEPTION - CONTINUOUS</t>
  </si>
  <si>
    <t>The bride's MOTHER leaves the table to dance. Attunist slides into her chair beside the Father. The Father looks at him. Who are you? Attunist holds up his phone. Types. Hands it over. "These are the keys to a house in Vigía Chico. I have to abandon it all, as did the people befo</t>
  </si>
  <si>
    <t>EXT. HIGHWAY NORTH - DAY</t>
  </si>
  <si>
    <t>The SUV heads north. A sign: "MATAMOROS -- BROWNSVILLE." -- Satellite view: the Rio Grande snaking through scrub and brush.</t>
  </si>
  <si>
    <t>EXT. MATAMOROS - STREET CORNER - NIGHT</t>
  </si>
  <si>
    <t>SUPER: "Matamoros." A run-down block. Neon. A two-story building with blacked-out windows. MEN loiter. Cars cruise slowly. On the corners: GIRLS. Too young. Far too young. Made up to look older. It doesn't work. Attunist sits in the SUV across the street. His face is stone. He wa</t>
  </si>
  <si>
    <t>EXT. MATAMOROS - STREET CORNER - CONTINUOUS</t>
  </si>
  <si>
    <t>The man gets up and limps across the street. Gets in the passenger seat. The young girl on the corner never flinched. She just stands there. Watching. Attunist turns the SUV around in the street. Pulls up beside her. Rolls down the window. He hands her the two heavy BAGS OF COINS</t>
  </si>
  <si>
    <t>INT. SUV - MOVING - CONTINUOUS</t>
  </si>
  <si>
    <t>He holds out his hand. The man grumbles. Hands over a key fob. Attunist clicks it. Down the street, a battered little compact car's lights flash. Attunist notes the cross streets. Drives on.</t>
  </si>
  <si>
    <t>EXT. RIO GRANDE - SECLUDED BANK - NIGHT</t>
  </si>
  <si>
    <t>Tall reeds. The brown river sliding past in the dark. The lights of Brownsville on the other side. The SUV parked with its lights off.</t>
  </si>
  <si>
    <t>Attunist turns in his seat. Looks the man in the eye. He doesn't get to finish. His head falls against the window. Attunist sits in the dark for a moment. Breathing. He reaches over. Takes the man's WALLET from his jacket. A PASSPORT from the inside pocket. He opens the passport.</t>
  </si>
  <si>
    <t>EXT. RIO GRANDE - SECLUDED BANK - LATER</t>
  </si>
  <si>
    <t>The SUV's passenger door stands open. The seat is empty. Out on the dark water, ripples spread. Then fade. Attunist walks back from the reeds, wiping his hands.</t>
  </si>
  <si>
    <t>EXT. MATAMOROS - DARK STREET - NIGHT</t>
  </si>
  <si>
    <t>He parks the SUV on a street with few lights. Wipes down the steering wheel and door handles with wet fast-food napkins. Leaves the driver's window down. The key FOB in plain sight on the console. He hauls two big suitcases and a duffel three blocks to a battered little compact c</t>
  </si>
  <si>
    <t>EXT. PLAYA LAURO VILLAR - NIGHT</t>
  </si>
  <si>
    <t>A wide, empty beach on the Gulf. The little car parked on the sand. Attunist lies on a towel beside it, looking at the stars. He can't sleep. He turns on his side. Stares at the black water.</t>
  </si>
  <si>
    <t>EXT. BROWNSVILLE PORT OF ENTRY - DAY</t>
  </si>
  <si>
    <t>A long, long LINE of idling cars baking in the sun. Exhaust shimmering.</t>
  </si>
  <si>
    <t>INT. RUSSELL REED'S CAR - CONTINUOUS</t>
  </si>
  <si>
    <t>ATTUNIST, BORDER PATROL AGENT</t>
  </si>
  <si>
    <t>No air conditioning. Windows down -- exhaust pours in. Windows up -- it's an oven. Attunist is drenched in sweat. He studies Russell's DRIVER'S LICENSE and PASSPORT. Whispers to himself, memorizing. He looks at the photo. Wets his fingers. Combs his hair into Russell's part in th</t>
  </si>
  <si>
    <t>EXT. CORPUS CHRISTI - MARINA - DAY</t>
  </si>
  <si>
    <t>SUPER: "Corpus Christi, Texas." A blue-and-white SAILBOAT at a slip, about thirty-eight feet, gleaming. A center cockpit with a canvas cover. A FOR SALE sign on the rail. Its OWNER (70s, sunburned, gold watch) strolls the dock admiring the giant luxury YACHT two slips down. His n</t>
  </si>
  <si>
    <t>EXT. CORPUS CHRISTI - STREET - DAY</t>
  </si>
  <si>
    <t>Attunist parks Russell Reed's car in a TOW-AWAY ZONE. Wipes down the door handles and wheel with alcohol wipes. Pockets the keys and drops them in a storm drain.</t>
  </si>
  <si>
    <t>EXT. GULF OF MEXICO - SAILBOAT - SUNSET</t>
  </si>
  <si>
    <t>Full sail. Wind in the canvas. The coast of Texas falling behind. On his phone: "Sailing." On repeat. He turns off the music. Turns off the boat's chattering radio. Listens. The sun touches the sea. Nothing. Just the RINGING in his ears.</t>
  </si>
  <si>
    <t>EXT. GULF OF MEXICO - SAILBOAT - MONTAGE - DAYS</t>
  </si>
  <si>
    <t>-- He fishes off the stern. Catches nothing. -- Galveston. Groceries. Gas. -- Port Fourchon. -- Sarasota. -- He motors for a while. Sails for a while. Relaxed. Sun-browned.</t>
  </si>
  <si>
    <t>EXT. OFF THE COAST OF ISLAMORADA, FLORIDA KEYS - DAY</t>
  </si>
  <si>
    <t>Turquoise water. Palm-lined beaches. Quaint little towns. Attunist's sailboat glides past a big, white YACHT anchored offshore. On its aft deck: a MONSTER of a man -- JEANNA'S BOYFRIEND -- and a WOMAN in a tiny yellow bikini, sunbathing. The woman looks up. Lifts her sunglasses w</t>
  </si>
  <si>
    <t>EXT. YACHT - AFT DECK - CONTINUOUS</t>
  </si>
  <si>
    <t>JEANNA sits up. Still staring after the sailboat. The sailboat rounds the point. Out of sight. Jeanna turns to her boyfriend. Dead serious. He sighs. Sits up. Reaches for the anchor winch -- He freezes.</t>
  </si>
  <si>
    <t>INT. JEANNA'S HOUSE, ISLAMORADA - KITCHEN - LATER</t>
  </si>
  <si>
    <t>Jeanna digs through a kitchen drawer. Business cards. Takeout menus. Rubber bands. She finds one: "SPECIAL AGENT CARLA BRIGHT -- FEDERAL BUREAU OF INVESTIGATION." She dials. It rings. And rings. BEEP. She hangs up. Stares at the phone in her hand.</t>
  </si>
  <si>
    <t>INT. FBI FIELD OFFICE - CARLA'S DESK - EVENING</t>
  </si>
  <si>
    <t>Empty. The overhead lights off. Carla's chair pushed in. On the desk, her phone glows. "1 NEW VOICEMAIL." Beside it, the half-hidden snapshot: Carla and Al Kemal, squinting in the desert sun. Smiling. The phone screen dims. The photo stays lit by the glow of the hallway. The offi</t>
  </si>
  <si>
    <t>EXT. ATLANTIC OCEAN, OFF SOUTH FLORIDA - LATE AFTERNOON</t>
  </si>
  <si>
    <t>The blue-and-white SAILBOAT heels gracefully north under full sail. Calm seas. A freshening breeze. Attunist at the wheel in the covered cockpit. Sunglasses. Sunburned. Content. The boat's radio is OFF. His phone plays "Sailing" softly. He glances to starboard. A WALL of black cl</t>
  </si>
  <si>
    <t>EXT. SAILBOAT - CONTINUOUS</t>
  </si>
  <si>
    <t>Rain in sheets. Lightning EVERYWHERE -- forks of it stabbing the water on every side. Thunder so loud it shakes the deck. Attunist doubles over, hands over his ears. The RINGING in them SCREAMS.</t>
  </si>
  <si>
    <t>INT. SAILBOAT - COCKPIT - CONTINUOUS</t>
  </si>
  <si>
    <t>He rips open a FIRST AID KIT. Stuffs COTTON BALLS into both ears. Grabs the wheel. The GPS on the dash: a little boat icon in open water. He wipes rain off the screen. Leans in. He spins the wheel hard to port -- toward Miami, toward Biscayne Bay -- A SHOWER of lightning slams in</t>
  </si>
  <si>
    <t>EXT. SAILBOAT - NIGHT</t>
  </si>
  <si>
    <t>Waves toss the boat like a toy. Attunist clings to the wheel. He comes up out of his seat. Slams back down. Faint LIGHTS appear. Off to his left. He blinks. Blinks again. He looks around. The dash is dark. The GPS dark. The cabin lights dark. Another bolt. Thunder. He winces. A w</t>
  </si>
  <si>
    <t>EXT. SAILBOAT - DECK - CONTINUOUS</t>
  </si>
  <si>
    <t>Attunist crawls out onto the slick deck. His shoes skate with every step. He grabs anything he can -- a cleat, a stanchion, a line -- and gropes through the dark for the main sail's WINCH. Finds it. Cranks. One turn. Two. The wind SURGES. The boat lays down almost ninety degrees.</t>
  </si>
  <si>
    <t>The boat is on her side. "Down" is now the wall. He has to step on the side of a shelf to climb back in. One foot on the sideways doorframe. One on the shelf. He reaches into the dark for something to hold -- Another wave SLAPS the hull. He falls. His shin cracks into something h</t>
  </si>
  <si>
    <t>INT. SAILBOAT - COCKPIT - LATER</t>
  </si>
  <si>
    <t>The hail turns back into rain. The waves ease to eight-footers. "Mere" eight-footers. Attunist slumps against the bulkhead. Exhausted. The boat wallows. Sluggish. Heavy. He frowns.</t>
  </si>
  <si>
    <t>He shines the flashlight over the side. The waterline is up to the RIDING STRAKE. She's riding impossibly low. A dim light catches his eye. Behind him. He swings the flashlight to the STERN -- SHORE. Right there. Security lights on beachfront hotels. Waves breaking white on the s</t>
  </si>
  <si>
    <t>He drags the two SUITCASES, life jackets tied on, out to the back deck. Pats his pocket. His phone.</t>
  </si>
  <si>
    <t>EXT. SAILBOAT - STERN - CONTINUOUS</t>
  </si>
  <si>
    <t>He crouches on the back deck. A suitcase in each hand. The surf line. Whitecaps. Seconds away. A huge SWELL lifts the boat -- carries it toward shore, stern-first -- and drops out from under it. The keel SLAMS into the sand bottom. Attunist is thrown to his knees. CRACK. Wood and</t>
  </si>
  <si>
    <t>EXT. MIAMI BEACH - SURF - NIGHT - CONTINUOUS</t>
  </si>
  <si>
    <t>Underwater. Darkness. Bubbles. Churning. He lets it happen. Lets the water carry him clear of the wreck. Then he SWIMS. One arm. Both legs. The other hand locked on the suitcase handle. Salt water burns every cut. His heart pounds. Blood clouding out of him into the black water.</t>
  </si>
  <si>
    <t>EXT. MIAMI BEACH - NIGHT</t>
  </si>
  <si>
    <t>Attunist collapses in the wet sand. Bleeding. Wheezing. The suitcase in his arms. The rain washes the salt and blood off his face. Out in the surf, his beautiful blue-and-white sailboat rolls over. Breaks up. Pieces scatter onto the beach with every wave. The storm moves off as f</t>
  </si>
  <si>
    <t>INT. CARLA'S APARTMENT - KITCHEN - DAWN</t>
  </si>
  <si>
    <t>JEANNA, KEN, CARLA</t>
  </si>
  <si>
    <t>SUPER: "New York." The coffee machine gurgles. CARLA in fuzzy socks and a long T-shirt, phone in hand, scrolling through messages while it brews. She taps VOICEMAIL. Puts it to her ear. Carla goes still. Her eyes widen. Her heart is visibly pounding in her throat. She plays it ag</t>
  </si>
  <si>
    <t>EXT. MIAMI BEACH - DAWN</t>
  </si>
  <si>
    <t>Cloudy. Joggers and early walkers stop and stare at the debris strewn along the sand. A broken mast. Shredded sailcloth. Fiberglass. Attunist, bloody and crusted with salt, lugs a suitcase up the beach away from the gawkers. He doesn't look back.</t>
  </si>
  <si>
    <t>EXT. BEACHFRONT HOTEL - POOL GATE - MORNING</t>
  </si>
  <si>
    <t>A white FIRST AID KIT hangs prominently on the wall inside the pool gate. Nobody around. Attunist reaches over the gate. Unlatches it. Helps himself.</t>
  </si>
  <si>
    <t>EXT. BEACHFRONT HOTEL - POOL - CONTINUOUS</t>
  </si>
  <si>
    <t>FRONT DESK CLERK, ATTUNIST</t>
  </si>
  <si>
    <t>He sits on a lounge chair, bandaging his arms. A light sprinkle starts. A FRONT DESK CLERK (30s, perfect hair) bursts out of the lobby. He pops open an UMBRELLA. Over his own head. Not Attunist's. Attunist rolls his eyes. He whips out his phone. Shakes it like a threat. Attunist</t>
  </si>
  <si>
    <t>INT. BEACH SOUVENIR SHOP, MIAMI BEACH - DAY</t>
  </si>
  <si>
    <t>A BACKPACK. A CAP. Clean clothes -- including a pair of funky cargo pants with a ridiculous number of zippered pockets. Attunist holds them up. Unzips one pocket. Then another. Another.</t>
  </si>
  <si>
    <t>INT. CONVENIENCE STORE - DAY</t>
  </si>
  <si>
    <t>A prepaid PHONE on the counter. Cash.</t>
  </si>
  <si>
    <t>INT. COFFEE SHOP, MIAMI BEACH - DAY</t>
  </si>
  <si>
    <t>Rain pouring outside. A friendly little place. Attunist at a corner table with the suitcase under it, the new phone, a mediocre plastic-wrapped breakfast, and a big cup of dark roast. A little sign on the pot: "BERMUDA." He looks at the sign. Laughs once. He sips. Closes his eyes</t>
  </si>
  <si>
    <t>JEANNA</t>
  </si>
  <si>
    <t>The tail end of the storm. Wind still whipping the palms. Carla runs up the walk with a rental-car umbrella blowing inside out. JEANNA, in old New York sweats, opens the door.</t>
  </si>
  <si>
    <t>INT. JEANNA'S HOUSE, ISLAMORADA - LIVING ROOM - CONTINUOUS</t>
  </si>
  <si>
    <t>Carla drips on the mat. Carla nods. Writes it down. Jeanna watches her a beat. Something cool in her eyes. Carla doesn't look up from her notebook.</t>
  </si>
  <si>
    <t>INT. CARLA'S RENTAL CAR - MOVING - DAY</t>
  </si>
  <si>
    <t>RADIO</t>
  </si>
  <si>
    <t>Wipers on high. Carla drives back north toward Miami, white-knuckled. Carla snaps the volume up. She grabs her phone.</t>
  </si>
  <si>
    <t>INT. CARLA'S RENTAL CAR - LATER</t>
  </si>
  <si>
    <t>DETECTIVE MORALES, CARLA</t>
  </si>
  <si>
    <t>Parked on a flooded shoulder. Rain hammering the roof. Phone to her ear. Carla closes her eyes. She sits in the car in the rain for a long time. Not moving.</t>
  </si>
  <si>
    <t>ATTUNIST, RV SELLER</t>
  </si>
  <si>
    <t>Rain still pouring. Attunist at his corner table with an RV TRADER magazine. Circled ads. The phone to his ear. INTERCUT - COFFEE SHOP / RV SELLER'S GARAGE An OLD MAN (70s) on a landline in a cluttered garage. A small, off-white CLASS A MOTORHOME gleams behind him. LIGHTNING. A o</t>
  </si>
  <si>
    <t>INT. RV DEALERSHIP OFFICE - EVENING</t>
  </si>
  <si>
    <t>RV SELLER, ATTUNIST</t>
  </si>
  <si>
    <t>Paperwork on a desk. The RV Seller signs. Attunist slides stacks of hundreds across. A little damp. A little wavy. The Seller counts it. Doesn't ask why it's in cash. Doesn't ask why it's wet.</t>
  </si>
  <si>
    <t>EXT. MIAMI BEACH - WRECKAGE SITE - DAY</t>
  </si>
  <si>
    <t>Rain. Pop-up CANOPIES on the sand. Police tape. VOLUNTEERS in rain ponchos stack debris on tarps: fiberglass, rigging, cushions, a cracked steering wheel. Carla, drenched, badge on her belt, moves along the tarps. Lifting things. Turning them over. A DUFFEL BAG. A life jacket tie</t>
  </si>
  <si>
    <t>EXT. MIAMI BEACH - SURF LINE - CONTINUOUS</t>
  </si>
  <si>
    <t>Carla walks down to the waterline. More wreckage rolling in the surf. Two ANIMAL CONTROL OFFICERS in yellow rain gear wrestle a dead SHARK -- six or seven feet of gray -- into the bed of a white service truck. They grunt. Slip. Heave. Carla circles the carcass. Studies it. No bit</t>
  </si>
  <si>
    <t>INT. BEACHFRONT HOTEL - COFFEE SHOP RESTROOM - DAY</t>
  </si>
  <si>
    <t>A stall. Carla locks it. Leans against the door. She takes out the photo. Looks at herself, smiling. Then she starts to cry. Silent at first. Then not. She tears the photo in half. In quarters. In tiny pieces. Her hands shaking. She drops the pieces into the toilet. Flushes. Watc</t>
  </si>
  <si>
    <t>EXT. I-95 NORTH - DAY</t>
  </si>
  <si>
    <t>The small off-white Class A RV, a light blue SCOOTER on the back rack, a paper dealer's plate, rolls up the interstate. Exactly the speed limit.</t>
  </si>
  <si>
    <t>INT. RV - CAB - MOVING - DAY</t>
  </si>
  <si>
    <t>Attunist driving. Both hands on the wheel. Rain on the windshield. The phone on speaker through the RV's sound system.</t>
  </si>
  <si>
    <t>EXT. I-95 - NIGHT</t>
  </si>
  <si>
    <t>A sign: "ROCKY MOUNT, NC -- NEXT 3 EXITS."</t>
  </si>
  <si>
    <t>INT. RV - CAB - CONTINUOUS</t>
  </si>
  <si>
    <t>Attunist sees it. Grins.</t>
  </si>
  <si>
    <t>EXT. WALMART PARKING LOT, ROCKY MOUNT - NIGHT</t>
  </si>
  <si>
    <t>Well past midnight. The RV pulls into a far corner of the huge lot and parks.</t>
  </si>
  <si>
    <t>INT. RV - BEDROOM - CONTINUOUS</t>
  </si>
  <si>
    <t>Attunist falls face down onto the bed. Out.</t>
  </si>
  <si>
    <t>INT. HOTEL ROOM, MIAMI - NIGHT (DREAM)</t>
  </si>
  <si>
    <t>Carla, a COLLEGE STUDENT again, hurries into a lecture hall. "FINAL EXAM -- CALCULUS III" on the board. Every other student already writing. She sits. Flips the exam. Stares at it. She hasn't studied. At all. Again. A phone RINGS. In the exam hall. Everyone looks at her.</t>
  </si>
  <si>
    <t>INT. HOTEL ROOM, MIAMI - NIGHT</t>
  </si>
  <si>
    <t>CARLA, DETECTIVE MORALES</t>
  </si>
  <si>
    <t>Carla's whole body JERKS awake. Her phone ringing on the nightstand. She fumbles. Fights the tangled charging cord for three full seconds. A local area code. She clears her throat. It comes out a croak. She sounds like Satchmo. She clears her throat again. Hard. Carla stops breat</t>
  </si>
  <si>
    <t>EXT. I-95 NORTH - NIGHT - MONTAGE</t>
  </si>
  <si>
    <t>-- Carla's rental car pushing the speed limit. Not quite over it. -- She slows beside an RV in the right lane. Looks up at the driver. A grandmother with a cigarette. She speeds on. -- A rest area. She cruises every row of parked trucks and campers. Nothing. -- Another RV. A heav</t>
  </si>
  <si>
    <t>EXT. I-95 - DAWN</t>
  </si>
  <si>
    <t>A sign: "ROCKY MOUNT, NC -- NEXT 3 EXITS." Carla sees it. Chuckles out loud. Alone in her car. She exits.</t>
  </si>
  <si>
    <t>EXT. RV PARK, ROCKY MOUNT - DAWN - MONTAGE</t>
  </si>
  <si>
    <t>-- Carla's car crawls through an RV park. Row after row. Not his. -- Another. Not his. -- The last one. Well outside town. The sun coming up. Not his. She stops the car. Drops her forehead on the steering wheel.</t>
  </si>
  <si>
    <t>EXT. WALMART PARKING LOT, ROCKY MOUNT - MORNING</t>
  </si>
  <si>
    <t>Bright early sun. Attunist, bleary, unhooks the light blue SCOOTER from the back of the RV. Kicks it to life. Putters off across the lot.</t>
  </si>
  <si>
    <t>EXT. GREASY DINER - MORNING</t>
  </si>
  <si>
    <t>Attunist pushes a plate of biscuits and gravy away. Half eaten. Grimaces.</t>
  </si>
  <si>
    <t>EXT. COFFEE SHOP, ROCKY MOUNT - DRIVE-THRU - MORNING</t>
  </si>
  <si>
    <t>CARLA, AIDEN</t>
  </si>
  <si>
    <t>Carla's rental car at the drive-thru window. She sniffs. Leans out the window. Pastries. Warm. AIDEN (20s, barista, headset) leans out.</t>
  </si>
  <si>
    <t>INT. COFFEE SHOP, ROCKY MOUNT - CONTINUOUS</t>
  </si>
  <si>
    <t>AIDEN, ATTUNIST</t>
  </si>
  <si>
    <t>Inside, Aiden hands the warm scone in a bag out the window -- and turns to the register, where Attunist has just walked up in his ridiculous zipper pants. He glances out the window. A car pulling away from the drive-thru. A WOMAN'S arm. Nothing more.</t>
  </si>
  <si>
    <t>EXT. COFFEE SHOP, ROCKY MOUNT - PARKING LOT - CONTINUOUS</t>
  </si>
  <si>
    <t>Carla's car stops at the edge of the lot. She bites the scone. Closes her eyes. Heaven. She opens them -- and sees, across the road, a big blue WALMART sign. She stops chewing.</t>
  </si>
  <si>
    <t>EXT. ATLANTIC CITY - BEACH SOUTH OF TOWN - MORNING</t>
  </si>
  <si>
    <t>SUPER: "South of Atlantic City, New Jersey." Bright morning sun glares off the ocean. Beachgoers on towels, eyes closed, faces turned away from the glare. A sleek YACHT cruises past offshore. Nobody looks. A SPLASH off its side. A YOUNG ASIAN MAN swims ashore, a waterproof BAG sl</t>
  </si>
  <si>
    <t>EXT. ATLANTIC CITY - BOARDWALK - DAY</t>
  </si>
  <si>
    <t>Qian, dry now, strolls the boardwalk. He swipes a credit card at a fashionable clothing store. An ATM spits out three hundred dollars. A cheap phone. A big rolling SUITCASE.</t>
  </si>
  <si>
    <t>EXT. ATLANTIC CITY - BOARDWALK - CHINESE TAKEOUT - DAY</t>
  </si>
  <si>
    <t>Qian takes one bite of greasy lo mein. His face says everything. He drops it in the trash. An OLD HOMELESS ASIAN MAN sits on a bench nearby. Qian walks over. Holds out the credit card. The old man takes the card. Looks at it.</t>
  </si>
  <si>
    <t>EXT. LIQUOR STORE - DUSK</t>
  </si>
  <si>
    <t>The old homeless man walks in. Not out of a clothing store. Not out of a restaurant.</t>
  </si>
  <si>
    <t>INT. LUXURY HOTEL SUITE - NIGHT</t>
  </si>
  <si>
    <t>Qian stretches out on a huge bed. Hands behind his head. Ocean view. A little smirk. He's home free.</t>
  </si>
  <si>
    <t>Carla's rental car cruises slowly down the rows. Her eyes sweep the lot. Then she sees it. Far corner. Small. Off-white. Class A. Paper dealer plates. Her breath catches. Her face flushes hot. She parks behind it. Gets out. Walks to the side door. The cab is empty. She knocks. A</t>
  </si>
  <si>
    <t>INT. CARLA'S RENTAL CAR - CONTINUOUS</t>
  </si>
  <si>
    <t>She sips her coffee. Dunks her scone in it. Waits. Gray clouds move in. The sun comes and goes. Her eyelids droop. Her head nods. She jerks awake. Shakes it off. Nods again.</t>
  </si>
  <si>
    <t>EXT. WALMART PARKING LOT, ROCKY MOUNT - LATER</t>
  </si>
  <si>
    <t>The light blue SCOOTER putters up. Attunist hops off with a coffee and a paper bag. Unlocks the rack. Lifts the scooter onto it. Buckles a strap.</t>
  </si>
  <si>
    <t>Carla's eyes pop open. She stares through the windshield. Long hair cut short. Thinner. Older. Beardless. Zipper pants. It's him. She gets out of the car.</t>
  </si>
  <si>
    <t>EXT. RV - CONTINUOUS</t>
  </si>
  <si>
    <t>Attunist tightens the last strap. He feels it. Eyes on him. Footsteps on the asphalt behind him. He doesn't turn around. He keeps working, faster. Buckle. Strap. Getaway. His face snaps around. There she is. He looks at her. Her hands. Her hip. Her face. He steps toward her. Slow</t>
  </si>
  <si>
    <t>INT. RV - CONTINUOUS</t>
  </si>
  <si>
    <t>The door bangs shut behind them.</t>
  </si>
  <si>
    <t>EXT. RV - LATER</t>
  </si>
  <si>
    <t>Rain on the roof. The RV rocks. Just slightly.</t>
  </si>
  <si>
    <t>INT. RV - BEDROOM - LATER</t>
  </si>
  <si>
    <t>Gray afternoon light. Rain. Carla curled against him under the blanket. Both of them grinning at the ceiling.</t>
  </si>
  <si>
    <t>INT. RV - MAIN CABIN - LATER</t>
  </si>
  <si>
    <t>Carla in his T-shirt. Attunist in his zipper pants. He opens a cabinet, slides a false panel aside. The hidden GUN SAFE. He spins the dial. Opens it. Stacks of HUNDREDS. Packed solid. Carla stares. Carla winces. Something slow and pleasant drifts across Carla's face. Undefinable.</t>
  </si>
  <si>
    <t>INT. RV - MAIN CABIN - CONTINUOUS</t>
  </si>
  <si>
    <t>Carla nods. Sits cross-legged on the couch. All business in his T-shirt. Attunist's face goes dark. He leans in. He leans back. Simple. Carla takes her time. Chooses her words. He takes her hand. Looks at it. She squeezes his hand.</t>
  </si>
  <si>
    <t>A bullpen of INVESTIGATORS ducking behind monitors. From behind a closed office door, the COMMANDING OFFICER'S voice SHAKES the glass. On a desk in the bullpen: a folder. "KEMAL, ALPARSLAN -- LAST KNOWN LOCATION: KLAIPĖDA, LITHUANIA." Nobody opens it.</t>
  </si>
  <si>
    <t>EXT. HARVEY RV SERVICE CENTER - DAY</t>
  </si>
  <si>
    <t>The off-white RV parked in a service bay. A MECHANIC writes up a ticket. Oil change, generator service. Done by tomorrow afternoon. He hands over the keys. Walks out to Carla's idling rental car. Climbs in the passenger side. He doesn't look back.</t>
  </si>
  <si>
    <t>Carla drives. Attunist in the passenger seat, fidgeting.</t>
  </si>
  <si>
    <t>EXT. COASTAL HIGHWAY - DAY - MONTAGE</t>
  </si>
  <si>
    <t>-- The rental car winds north up the coast. Sand dunes. Lighthouses. Marshes. -- Small towns decked out for CHRISTMAS. Wreaths on lampposts. Lights strung across main streets. Sinatra drifting from a speaker in a town square.</t>
  </si>
  <si>
    <t>Carla grimaces. Carla winks. Uncharacteristic. He stares out the windshield. He's quiet a long time. The highway hums under them.</t>
  </si>
  <si>
    <t>INT. JEWELRY STORE, COASTAL TOWN - DAY - MONTAGE</t>
  </si>
  <si>
    <t>-- Attunist alone at a glass counter, a jeweler's LOUPE in his eye, examining a stone on a velvet pad. -- Carla waits outside in the car. Away from the store's cameras. -- Another town. Another store. Attunist pays cash from his zipper pockets. A tiny paper envelope of stones. --</t>
  </si>
  <si>
    <t>INT. PONTE VEDRA BEACH - MEDURE RESTAURANT - NIGHT</t>
  </si>
  <si>
    <t>BETH, CARLA, ATTUNIST</t>
  </si>
  <si>
    <t>A semi-fancy restaurant. White tablecloths. Carla and Attunist at a two-top. At the next table, BETH (50s, a friendly local) leans over. Her husband smiles along. Attunist chokes on his water. Dave and Beth laugh. Carla kicks him under the table.</t>
  </si>
  <si>
    <t>EXT. PONTE VEDRA BEACH - RESIDENTIAL STREET - NIGHT</t>
  </si>
  <si>
    <t>The rental car rolls slowly through a quiet neighborhood. Nice houses. Tidy lawns. Christmas lights. Carla, driving, watches three houses go by. Says nothing.</t>
  </si>
  <si>
    <t>EXT. HIGHWAY NORTH - NIGHT</t>
  </si>
  <si>
    <t>Back on the road. Carla grins. She doesn't get the reference. Or ignores him. Probably ignores him. He looks back over his shoulder. At the dark neighborhood disappearing behind them.</t>
  </si>
  <si>
    <t>INT. BEACH MOTEL ROOM - NIGHT</t>
  </si>
  <si>
    <t>Carla face down on the bed, half asleep. Attunist traces a long, jagged SCAR on her lower back with his fingertip. She rolls onto her side. Props her head on her hand. She smiles. He stops. She's making a face. He isn't sure if he's disappointed or amused. She gives him her okay-</t>
  </si>
  <si>
    <t>EXT. RESTAURANT DECK OVERLOOKING THE ATLANTIC - NIGHT</t>
  </si>
  <si>
    <t>SUPER: "Eight days later." Wind. Waves. Heaters glowing on a nearly empty deck. Christmas lights along the railing. Two plates of dessert. Two coffees. Carla's notepad between them. Names. Arrows. Question marks. Underlined twice: "THE SYRIAN." Carla closes the notepad. Wraps her</t>
  </si>
  <si>
    <t>INT. CARLA'S RENTAL CAR - PARKED - NIGHT</t>
  </si>
  <si>
    <t>The restaurant deck glowing behind them. Carla asleep in the driver's seat, her head on Attunist's shoulder. He looks down at her. Brushes her hair from her face. From his zipper pocket he takes out a tiny paper envelope. Opens it. A single DIAMOND. He holds it up to the Christma</t>
  </si>
  <si>
    <t>INT. SHANNON'S APARTMENT, KANSAS CITY - NIGHT</t>
  </si>
  <si>
    <t>A small, plain bedroom. SHANNON sits on the edge of the bed. In her hands: a brand-new SOCIAL SECURITY CARD. Her name on it. Real. She reads it. Reads it again. Her eyes fill. On the bed beside her: a crisp BIRTH CERTIFICATE. Embossed seal. She runs her thumb over the seal. She l</t>
  </si>
  <si>
    <t>INT. JAVITS FEDERAL BUILDING - KEN'S DESK - DAY</t>
  </si>
  <si>
    <t>SUPER: "New York. Between the holidays." KEN hunched over a thick file. The lines in his forehead and the crow's feet at his eyes deepen with every line he reads. Carla stops a few steps from his desk. Waits for him to finish the page. He senses her. Looks up -- surly -- and his</t>
  </si>
  <si>
    <t>INT. FBI FIELD OFFICE, ATLANTIC CITY - LOBBY - DAY</t>
  </si>
  <si>
    <t>QIAN, SECURITY GUARD</t>
  </si>
  <si>
    <t>Two sets of automatic glass doors. An OLDER MAN walks out between them, WHISTLING a jaunty tune. The theme from "Get Smart." QIAN walks in past him. Glares at the whistler. Doesn't recognize the tune. It just irritates him. A SECURITY GUARD (50s) behind a desk waves him over. Qia</t>
  </si>
  <si>
    <t>EXT. JAVITS FEDERAL BUILDING - FEDERAL PLAZA - DUSK</t>
  </si>
  <si>
    <t>SUPER: "New York." Office workers spill out into the cold. Coats. Scarves. Phones. On a bench across the plaza: QIAN. Hood up. Perfectly still. Watching the doors. Carla comes out. Scarf. Briefcase. She smiles at someone -- -- a MAN in a ball cap and a heavy coat, two paper cups</t>
  </si>
  <si>
    <t>EXT. PHILADELPHIA - BAR ON A CORNER - NIGHT</t>
  </si>
  <si>
    <t>SUPER: "Philadelphia. January." A dim neighborhood bar. Neon beer signs. Cold breath on the sidewalk. Across the street, in a parked car with the engine off, Attunist watches the door. A cap pulled low. A cold coffee. The door opens. A MAN (50s, leather jacket, a smile that never</t>
  </si>
  <si>
    <t>INT. JAVITS FEDERAL BUILDING - CONFERENCE ROOM - MORNING</t>
  </si>
  <si>
    <t>SUPER: "One week earlier." A long table. A big wall monitor. A fresh pot of coffee, as promised. KEN pours two cups. Carla has the enormous file open in front of her, plus a spiral notepad crammed with her own handwriting. He clicks a remote. The monitor fills with mug shots. A w</t>
  </si>
  <si>
    <t>INT. CARLA'S APARTMENT - KITCHEN TABLE - NIGHT</t>
  </si>
  <si>
    <t>Copies of Ken's file spread across the table. Carla flips pages, reading fast, never looking back at what she's read. Across from her, Attunist reads a page aloud into his phone. ON HIS PHONE SCREEN: a database app. Each sentence appears as its own row in a single, long table. He</t>
  </si>
  <si>
    <t>INT. CARLA'S APARTMENT - LIVING ROOM - NEW YEAR'S DAY</t>
  </si>
  <si>
    <t>A lazy morning. Rain on the windows. Carla asleep on the couch with her head in Attunist's lap. A football game on mute. He reads a paperback. Strokes her hair with his free hand.</t>
  </si>
  <si>
    <t>INT. ATTUNIST'S CAR, PHILADELPHIA - NIGHT</t>
  </si>
  <si>
    <t>Back to the stakeout. The bar. Attunist on the phone. She sounds like she misses him. He hangs up. Looks across the street at the bar. At the Miscreant, laughing inside the window. He starts the car. Pulls out.</t>
  </si>
  <si>
    <t>EXT. PHILADELPHIA - MISCREANT'S STREET - NIGHT</t>
  </si>
  <si>
    <t>The car slows in front of a row house. A light on upstairs. Attunist idles there. Looking up at the window. He sits. A long time. He drives on.</t>
  </si>
  <si>
    <t>INT. CARLA'S APARTMENT - BEDROOM - MORNING</t>
  </si>
  <si>
    <t>Tangled sheets. Early sun. Attunist and Carla, catching their breath. Smiling. Carla rolls over. Props herself up on an elbow. Suddenly all business. She laughs. Keeps going. She gives him A LOOK. She sighs. Shakes her head. She's still shaking her head. She reaches for her phone</t>
  </si>
  <si>
    <t>EXT. PHILADELPHIA - STENTON NEIGHBORHOOD - NIGHT</t>
  </si>
  <si>
    <t>A city bus pulls away. Attunist walks. Hands in his pockets. Cold. Brisk.</t>
  </si>
  <si>
    <t>EXT. APARTMENT COMPLEX PARKING LOT - NIGHT</t>
  </si>
  <si>
    <t>An old, featureless apartment complex. A corner STREETLIGHT. And in the lot -- the shiny black MERCEDES. Wildly out of place. Across the narrow street: tall old trees. A shadowy sidewalk. Plenty of places to hide. Attunist looks at the Mercedes. Tilts his head. One medium KICK to</t>
  </si>
  <si>
    <t>INT. APARTMENT COMPLEX - SECOND FLOOR HALLWAY - NIGHT</t>
  </si>
  <si>
    <t>DELIVERY BOY, ATTUNIST</t>
  </si>
  <si>
    <t>A dingy hallway. Attunist knocks lightly on the door next to the stairwell. A pause. A longer pause. A DEADBOLT turns. The door swings open. The DELIVERY BOY (30s, boxers, a T-shirt, a lot of gold) steps back -- -- with a PISTOL pointed at Attunist's gut. Attunist steps inside an</t>
  </si>
  <si>
    <t>INT. APARTMENT COMPLEX - DELIVERY BOY'S APARTMENT - CONTINUOUS</t>
  </si>
  <si>
    <t>Attunist's eyes go hard. The Delivery Boy collapses like a rag doll onto the rug. Attunist shuts the door. Fast. Before any neighbor can look. He stands over the body. Breathing. He looks around. A sparse apartment. A kitchen. A bathroom.</t>
  </si>
  <si>
    <t>INT. APARTMENT COMPLEX - DELIVERY BOY'S BATHROOM - LATER</t>
  </si>
  <si>
    <t>An OVEN MITT on his hand, Attunist turns the bathtub's COLD water tap. The tub fills. HOLD ON Attunist's face. Whatever he does next happens out of frame.</t>
  </si>
  <si>
    <t>INT. APARTMENT COMPLEX - DELIVERY BOY'S APARTMENT - LATER</t>
  </si>
  <si>
    <t>Attunist searches. Thorough. Drawers. Closet. The cheap nightstand -- a second GUN. The wallet on the dresser: fourteen hundred-dollar bills. Seventy-eight in smaller ones. He takes all but twenty-eight dollars. Puts the wallet back. The phone. The Mercedes key fob. He double-bag</t>
  </si>
  <si>
    <t>The black Mercedes heads north. Attunist driving. The takeout bags on the passenger seat.</t>
  </si>
  <si>
    <t>EXT. WEST VILLAGE PARKING LOT - NIGHT</t>
  </si>
  <si>
    <t>The Mercedes in a corner space. Attunist slides the guns and the Delivery Boy's phone into the glove compartment. Wipes down the wheel. The handles. He walks away. Dials.</t>
  </si>
  <si>
    <t>INT. CARLA'S APARTMENT - BEDROOM - NIGHT</t>
  </si>
  <si>
    <t>The clock: 2:10 A.M. Carla, half asleep, answers. A pause. Carla sits straight up. Silence on the line. She hangs up. INTERCUT - WEST VILLAGE SIDEWALK / CARLA'S BEDROOM Attunist stares at his phone. "CALL ENDED." Carla stares at the dark ceiling. Then throws off the covers and st</t>
  </si>
  <si>
    <t>EXT. WEST VILLAGE PARKING LOT - PRE-DAWN</t>
  </si>
  <si>
    <t>KEN, CARLA, JUNIOR ANALYST</t>
  </si>
  <si>
    <t>Flashlights. Two FBI SEDANS boxed around the black Mercedes. An AGENT in latex gloves pulls the Delivery Boy's phone out of the glove compartment and drops it into an evidence bag. Carla, coat over pajama pants, hair in a knot, coffee in hand. KEN beside her, rumpled, unshaven. T</t>
  </si>
  <si>
    <t>INT. CARLA'S APARTMENT - KITCHEN - MORNING</t>
  </si>
  <si>
    <t>Attunist, unshaven, makes coffee. Carla walks in dressed for work. Doesn't look at him. Pours her own cup. Drinks it standing up at the sink. Silence. She rinses her cup. She sets the cup down. Turns around. Looks at him. He doesn't argue. She picks up her bag. Stops at the door.</t>
  </si>
  <si>
    <t>INT. DELI, MANHATTAN - DAY</t>
  </si>
  <si>
    <t>Attunist with a menu. His phone buzzes. "PRIVATE." He answers. Doesn't speak. INTERCUT - DELI / FBI VAN Carla in the back of a parked surveillance van, headset around her neck, whispering into her phone. AGENTS and TECHS around her. He drops cash on the table and runs.</t>
  </si>
  <si>
    <t>INT. SUBWAY CAR - MOVING - DAY</t>
  </si>
  <si>
    <t>Packed. Attunist checks his watch. No time for a new phone. He texts Carla on his own burner. "No time for new phone. Address?" The reply comes. An address in LONG ISLAND CITY. BACK TO SCENE He looks at the subway map. Counts stops.</t>
  </si>
  <si>
    <t>EXT. LONG ISLAND CITY - SUBWAY EXIT - DAY</t>
  </si>
  <si>
    <t>Attunist climbs to street level with his phone to his ear, faking a call. A faraway, caller's gaze across a busy street. He spots KEN in one second. Black suit. White shirt. Blue tie with white stripes. A clean-cut haircut. Beside Ken: Carla. She meets Attunist's eyes across the</t>
  </si>
  <si>
    <t>INT. LONG ISLAND CITY - APARTMENT BUILDING - STAIRWELL - CONTINUOUS</t>
  </si>
  <si>
    <t>KEN, TALL AGENT, CARLA</t>
  </si>
  <si>
    <t>Ken and Carla hang back a flight below. Above them, the two COPS pound on a door. NYPD. Noise complaint. Silence. Then scrambling inside. A back door bangs. Ken keys his radio. Carla glances at him. He shrugs. Not his call. The front door opens a crack. A frightened GIRL's face.</t>
  </si>
  <si>
    <t>EXT. LONG ISLAND CITY - SUBWAY EXIT - CONTINUOUS</t>
  </si>
  <si>
    <t>Attunist, phone still at his ear, steps around the corner. Into an ALLEY. Away from the crowd.</t>
  </si>
  <si>
    <t>INT. PEARL-WHITE SUV - PARKED BEHIND A DUMPSTER, ALLEY - CONTINUOUS</t>
  </si>
  <si>
    <t>Through the windshield: the alley mouth. And a man stepping into it with a phone to his ear. Behind the wheel: QIAN. His knuckles white on the steering wheel. His breathing fast and shallow.</t>
  </si>
  <si>
    <t>INT. TURKMENISTAN CAMPUS - LECTURE HALL - DAY (FLASHBACK)</t>
  </si>
  <si>
    <t>Qian, in the red turtleneck, stomps out of the meeting. The door BANGS shut behind him.</t>
  </si>
  <si>
    <t>From outside, Qian turns back. Through a window: his colleagues, slumped over the table. All of them. Dead.</t>
  </si>
  <si>
    <t>INT. PEARL-WHITE SUV - DAY</t>
  </si>
  <si>
    <t>Qian's eyes. Wet. Furious. He turns the key. The engine purrs to life. The SUV eases out from behind the dumpster. Slowly. At the far end of the alley, the man with the phone looks up. Their eyes LOCK. Attunist frowns. A flicker of recognition. He doesn't know from where. Qian sm</t>
  </si>
  <si>
    <t>EXT. LONG ISLAND CITY - ALLEY - CONTINUOUS</t>
  </si>
  <si>
    <t>Attunist DIVES back around the corner -- -- and plows right into a LADY walking a tiny white furball of a DOG. The SUV SMASHES into the corner of the building where he was standing. Chunks of BRICK explode onto the sidewalk. Bounce off parked cars. The driver never lets off the g</t>
  </si>
  <si>
    <t>EXT. LONG ISLAND CITY - SIDEWALK - CONTINUOUS</t>
  </si>
  <si>
    <t>DOG LADY, ATTUNIST</t>
  </si>
  <si>
    <t>The LADY is SCREAMING. At Attunist. The tiny DOG has his pant leg in its teeth. Growling. Shaking its little head back and forth like it's killing a rat. BYSTANDERS gather in seconds. All of them looking at HIM like he's the bad guy. A SELF-RIGHTEOUS ONLOOKER (40s) steps forward,</t>
  </si>
  <si>
    <t>INT. LONG ISLAND CITY - APARTMENT - CONTINUOUS</t>
  </si>
  <si>
    <t>Carla in a hallway. Her phone on a video call. She turns the screen toward an open bedroom door. Whoever's inside stays out of sight. On the little screen: Attunist's face. Then -- a small nod. Carla nods. Turns away.</t>
  </si>
  <si>
    <t>EXT. LONG ISLAND CITY - SIDEWALK - LATER</t>
  </si>
  <si>
    <t>Attunist walking to the subway. Texts. ATTUNIST: "Someone just tried to run over me in the alley." CARLA: "What? are you ok?" ATTUNIST: "Some Asian dude in a pearl white SUV." CARLA: "ok hang on, let me get away from everyone so I can call" ATTUNIST: "K" BACK TO SCENE His phone r</t>
  </si>
  <si>
    <t>INT. ALL INN CASINO, BRISTLECONE SPRINGS - POKER ROOM - EVENING</t>
  </si>
  <si>
    <t>SUPER: "Bristlecone Springs, Colorado." CHIP GRANBERRY at his favorite Hold 'Em table. Black hat. A healthy stack in front of him. Three TOURISTS around the table, a little poorer than they were an hour ago. Chip looks at their stacks. Not wiped out. Close. He rakes a pot. Then,</t>
  </si>
  <si>
    <t>EXT. BRISTLECONE TEAHOUSE, BACK DECK - EVENING</t>
  </si>
  <si>
    <t>A cozy little mountain teahouse. A back deck in the pines and aspens. Chip at a small table. "Their" table. He sips an herbal chai. Watches the evening shadows play in the treetops against a blazing orange sky. He sips. Waits. For what, he doesn't know. He shrugs. Looks at the su</t>
  </si>
  <si>
    <t>EXT. BRISTLECONE TEAHOUSE, BACK DECK - LATER</t>
  </si>
  <si>
    <t>The sun gone. Fairy lights in the trees. Two cups of tea gone cold. Chip shakes his head slowly. Dumbfounded. She laughs. Through tears.</t>
  </si>
  <si>
    <t>INT. CHIP'S HOUSE - BEDROOM - NIGHT</t>
  </si>
  <si>
    <t>Dark. Moonlight. Chip asleep. Shannon curled against his back. Spooning. Both of them sleeping deeply.</t>
  </si>
  <si>
    <t>INT. CARLA'S APARTMENT - KITCHEN - NIGHT</t>
  </si>
  <si>
    <t>Carla walks in, drops her bag on the counter. Attunist at the stove, stirring something. He doesn't turn around. He turns around now. Attunist just shakes his head. She sets her keys down. Looks straight at him.</t>
  </si>
  <si>
    <t>INT. CARLA'S APARTMENT - KITCHEN - CONTINUOUS</t>
  </si>
  <si>
    <t>A memory surfaces. He narrows his eyes. His face darkens. Attunist turns off the stove. Carla laughs a little. Neither of them knows. He paces. Thinking. Stops. Her face sours. She accepts it.</t>
  </si>
  <si>
    <t>INT. CARLA'S APARTMENT - KITCHEN TABLE - LATER</t>
  </si>
  <si>
    <t>Ken's file. His phone database. Carla's notepad. Takeout cartons. She leans back. Rubs her eyes. Seething. Carla goes still. That thought had never occurred to her. A long silence. She can't bring herself to say it. Her hands keep wringing. Slowly. He squirms.</t>
  </si>
  <si>
    <t>EXT. LAW OFFICE, WESTBURY, LONG ISLAND - LATE AFTERNOON</t>
  </si>
  <si>
    <t>SUPER: "Westbury, Long Island." A tidy suburban law office. A MAN walks out -- clean-shaven, shined shoes, pressed shirt, a power tie, a nice sports jacket. The very picture of respectability. This is the LAW OFFICE WORKER. For three days Attunist tails him. Lunch counters. The d</t>
  </si>
  <si>
    <t>INT. OFFICE BUILDING, HUNTINGTON - LOBBY - LATE AFTERNOON</t>
  </si>
  <si>
    <t>A bright corporate lobby. The Law Office Worker stands talking on his phone. Or pretending to. His eyes are on the glass wall of an ON-SITE DAYCARE. On the children inside. Across the lobby, Attunist pretends to read a building directory. His jaw is clenched so hard it shakes. Th</t>
  </si>
  <si>
    <t>EXT. OFFICE BUILDING, HUNTINGTON - PARKING LOT - DUSK</t>
  </si>
  <si>
    <t>The Law Office Worker unlocks his car and gets in -- The passenger door opens. Attunist slides in. The man opens his mouth. Nothing comes out. His whole body sags against the door.</t>
  </si>
  <si>
    <t>INT. LAW OFFICE WORKER'S CAR - MOVING - NIGHT</t>
  </si>
  <si>
    <t>Attunist drives. The man buckled tight into the passenger seat, his hands tied with one of his own shoelaces. Paralyzed from the neck down. Eyes rolling with terror. Attunist pops the SIM card out of the man's phone with a bent paper clip. Drops it out the window.</t>
  </si>
  <si>
    <t>INT. LAW OFFICE WORKER'S CAR - PARKED, DESERTED LOT - NIGHT</t>
  </si>
  <si>
    <t>The engine running. The dash lights. Attunist turns in his seat. The man spits OBSCENITIES. More obscenities. Attunist looks at his neck. The man's eyes bulge. His mouth opens and shuts. No air. His face darkens. Attunist waits. Patient. Cold. The man goes limp. Attunist reaches</t>
  </si>
  <si>
    <t>EXT. DESERTED LOT - LATER</t>
  </si>
  <si>
    <t>The car sits with its engine running. Exhaust curling into the cold night. The man is behind the wheel now. Head back against the seat. Eyes open. Still. Attunist walks away toward his own car. He pulls out his phone as he walks. Opens his investment app. Checks it. He nods. Pock</t>
  </si>
  <si>
    <t>INT. POSH MIDTOWN HOTEL - LOBBY - DAY</t>
  </si>
  <si>
    <t>Marble. Chandeliers. A string quartet somewhere. Very nice. Through the glass front doors: an unmarked VAN in the turnabout. Through its tinted window, the shape of Carla. Her eyes meet Attunist's for a fraction of a second. Then both look away.</t>
  </si>
  <si>
    <t>INT. POSH MIDTOWN HOTEL - BAR - CONTINUOUS</t>
  </si>
  <si>
    <t>He looks in. Polished wood. A BARTENDER (40s) with a shaved head, stubble and PRISON TATTOOS crawling up his neck, wiping a glass. The only barstool taken is the THIRD from the end. A CLEAN-CUT MAN in a suit twirls the ice in his glass. Attunist backs out.</t>
  </si>
  <si>
    <t>INT. POSH MIDTOWN HOTEL - LOBBY - CONTINUOUS</t>
  </si>
  <si>
    <t>He sits in a wingback chair where he can see the third stool in a REFLECTION in a gilt mirror. Picks up a magazine from a side table. He reads. And watches. IN THE MIRROR: the bartender hands the Clean-Cut Man a credit card, wrapped in a receipt. The man leaves. Another MAN sits</t>
  </si>
  <si>
    <t>INT. POSH MIDTOWN HOTEL - BAR - LATER</t>
  </si>
  <si>
    <t>ATTUNIST, BARTENDER</t>
  </si>
  <si>
    <t>The third stool is empty. Attunist sits on it. The bartender drifts over. The bartender's face changes. Just for a flicker. Apprehension. He doesn't answer. He nods. Walks away. Doesn't pour anything. The bartender texts. Gets a reply almost instantly. Takes his sweet time walkin</t>
  </si>
  <si>
    <t>INT. POSH MIDTOWN HOTEL - ELEVATOR BANK - CONTINUOUS</t>
  </si>
  <si>
    <t>Out of the bartender's sight. He texts. Fast. ATTUNIST: "Bartender is def involved. Get his phone fast. But don't come upstairs yet." CARLA: "PLEASE be careful! These people are ruthless" BACK TO SCENE He rolls his eyes. The elevator dings.</t>
  </si>
  <si>
    <t>INT. POSH MIDTOWN HOTEL - FOURTH FLOOR HALLWAY - CONTINUOUS</t>
  </si>
  <si>
    <t>Plush carpet. Quiet. Attunist walks to 423. Raises his hand to knock -- The door swings open before he can. TWO THUGS. Two GUNS pointed at his chest. Behind them, at a desk in the suite, a MAN in an expensive shirt leans back in his chair. Supervising. Comfortable. Behind Attunis</t>
  </si>
  <si>
    <t>INT. POSH MIDTOWN HOTEL - SUITE 423 - CONTINUOUS</t>
  </si>
  <si>
    <t>The two thugs in front of him DROP. The door behind him SLAMS. At the desk, the Man in the Expensive Shirt slides out of his chair and onto the rug, his legs folding under him wrong. A wet POP. His knee. Attunist steps over the thugs. Shuts the door. Locks it. He picks up one of</t>
  </si>
  <si>
    <t>INT. POSH MIDTOWN HOTEL - SUITE 423 - LATER</t>
  </si>
  <si>
    <t>The Man in the Expensive Shirt on the floor, tied with BELTS, PHONE CORDS, a twisted bedsheet. A damp WASHCLOTH wrapped around a bar of hotel soap stuffed in his mouth as a gag. Attunist crouches in front of him. The man's eyes go wide above the gag.</t>
  </si>
  <si>
    <t>The closed door of 423. Behind it: a muffled, strangled SHRIEK. Long. Then another. Muffled by the soap and the cloth. Barely a sound in the hallway at all. A HOUSEKEEPER pushes a cart past. Pauses. Hears nothing worth stopping for. Moves on.</t>
  </si>
  <si>
    <t>The man is sobbing. Talking. Talking. Talking. Through the gag, pulled down to his chin now. The man nods frantically. Talks. Attunist writes in a hotel notepad. Names. Rooms. Numbers. He tears off the sheet. Stands. He looks down at the man. The man's eyes beg. The man goes stil</t>
  </si>
  <si>
    <t>Attunist props the door open with the latch. Peeks across the hall at the room number. Picks up the hotel phone. Dials. A gruff voice answers. He hangs up. The door across the hall bangs open. TWO MORE THUGS charge in -- -- and freeze. Their dead colleagues on the floor. Attunist</t>
  </si>
  <si>
    <t>Attunist on his phone. Calm. He looks down at the notepad. One name at the bottom, underlined. He folds that part of the page over. Tucks it in his pocket.</t>
  </si>
  <si>
    <t>INT. UNMARKED VAN - HOTEL TURNABOUT - DAY</t>
  </si>
  <si>
    <t>Tight quarters. Carla, two UNIFORMED OFFICERS and the JUNIOR ANALYST, all in heavy winter coats. Too hot. Somebody doesn't smell great. Nobody knows who. Carla's phone buzzes. A text. She's out of the van in one motion.</t>
  </si>
  <si>
    <t>Carla strolls in like a tourist. Looks around casually. The tattooed bartender MAKES her instantly. He stops wiping. Starts easing down the bar toward the register. Toward his phone. Carla's GLOCK comes out like an Old West gunslinger. He doesn't freeze. He slows down. Hands up,</t>
  </si>
  <si>
    <t>INT. POSH MIDTOWN HOTEL - BAR - MOMENTS LATER</t>
  </si>
  <si>
    <t>CARLA, UNIFORMED OFFICER #1</t>
  </si>
  <si>
    <t>The two uniformed officers cuff the bartender. Carla grabs his hand. Presses his finger to his phone. Unlocked. She changes the PIN. Hands him off. Both officers -- both fathers of daughters -- haul the bartender out without asking for clarification. Carla grits her teeth at "ma'</t>
  </si>
  <si>
    <t>INT. UNMARKED VAN - CONTINUOUS</t>
  </si>
  <si>
    <t>CARLA, JUNIOR ANALYST, ATTUNIST</t>
  </si>
  <si>
    <t>Carla climbs in. Hands the phone to the Junior Analyst (wedding ring now, a photo of a baby taped to his laptop). He plugs it in. Types. On Carla's radio, other teams check in. SOCIAL WORKERS. Backup officers. Room numbers pulled from the bartender's texts. He re-runs his scans.</t>
  </si>
  <si>
    <t>EXT. CITY STREETS - NIGHT - MONTAGE</t>
  </si>
  <si>
    <t>-- FBI and NYPD teams kick in a door in Queens. -- Another in New Jersey. A MAN dragged out in his bathrobe. -- PHILADELPHIA. A row house. Agents in raid jackets. The MISCREANT from the teaser is marched down his front steps in handcuffs, blinking in the flashing lights. -- Compu</t>
  </si>
  <si>
    <t>INT. BROOKLYN APARTMENT BUILDING - HALLWAY - NIGHT</t>
  </si>
  <si>
    <t>SUPER: "Brooklyn." A dingy hallway of identical doors. A TV blaring a BASKETBALL GAME behind one of them. Attunist sticks a short piece of SURGICAL TAPE over the peephole. Tries the knob. Locked. He peers into the crack. The deadbolt isn't engaged. He takes out his POCKETKNIFE. S</t>
  </si>
  <si>
    <t>INT. BROOKLYN APARTMENT BUILDING - APARTMENT - ENTRYWAY - CONTINUOUS</t>
  </si>
  <si>
    <t>A short entry into a living room. A kitchen door to the right. The back of a RECLINER. A big arm resting on it. The game on a huge TV. Attunist slips in. Eases the door closed. The latch CLICKS -- covered by the TV crowd ROARING at a three-pointer. And FOUR arms shoot up. Two men</t>
  </si>
  <si>
    <t>MAN</t>
  </si>
  <si>
    <t>LATER. Two minutes left in the game. Attunist at the window at the end of the hall, phone to his ear, faking a call. Watching the door. The door opens. A MOUNTAIN of a man lumbers out and down the hall toward the stairs. Then the door closes on the other one. Attunist lowers his</t>
  </si>
  <si>
    <t>INT. BROOKLYN APARTMENT BUILDING - APARTMENT - LATER</t>
  </si>
  <si>
    <t>The TV still on. The lights still on. A big, YOUNG man -- maybe thirty -- slumped in his recliner. Eyes closed. As if asleep. Attunist straightens the man's head on the headrest. Steps back. Looks at him. He tucks a slip of paper into his pocket. Locks the door on his way out.</t>
  </si>
  <si>
    <t>INT. SUBWAY CAR - MOVING - NIGHT</t>
  </si>
  <si>
    <t>Late. Nearly empty. Attunist, exhausted, slumped in a seat. Thumbing a secure messaging app. ATTUNIST: "Carla- The next rung on the ladder is not a person. It's logging onto their network. I'm going to need a phone the FBI can monitor and take over." CARLA: "i knew u were holding</t>
  </si>
  <si>
    <t>INT. CARLA'S APARTMENT - BATHROOM - DAWN</t>
  </si>
  <si>
    <t>Attunist at the sink. Scrubbing his hands. Soap. Rinse. Soap again. They've been clean for a while. He keeps scrubbing. In the mirror: Carla in the doorway, in his T-shirt. Watching. She doesn't ask. She just reaches past him and turns off the water. He looks at his hands. Then a</t>
  </si>
  <si>
    <t>EXT. CARLA'S APARTMENT BUILDING - PARKING GARAGE EXIT - DAWN</t>
  </si>
  <si>
    <t>Cold. Gray light between the buildings. Exhaust trails from passing cars. Across the street, parallel-parked with a clear view of the garage exit: a car with its engine idling. The sun visor down. Behind the wheel: QIAN. He watches the garage. Patient. Unblinking. He picks up a c</t>
  </si>
  <si>
    <t>EXT. TEXAS STATE PENITENTIARY, HUNTSVILLE - PRISON YARD - DAY (DREAM)</t>
  </si>
  <si>
    <t>Bleached. Overexposed. Too bright. Silent except for a low, rising hum. The Huntsville prison yard. Inmates in orange pour out of the doors. The HUMAN CHAIN climbs the corner of the wall. But this time, we're IN the chain. Close. Faces. Hands gripping hands. One of them, near the</t>
  </si>
  <si>
    <t>Attunist's eyes SNAP open. Gray winter light. Carla's side of the bed is empty. Cold. He lies there. Breathing. Staring at the ceiling. He sits up. Rubs his face. He looks at his hands.</t>
  </si>
  <si>
    <t>INT. CARLA'S APARTMENT - SHOWER - MORNING</t>
  </si>
  <si>
    <t>Scalding water. Attunist under it, head bowed. Letting it wash the dream down the drain.</t>
  </si>
  <si>
    <t>He pads in, towel around his neck. The coffee pot is half full and still hot. Propped against it: a NOTE in Carla's handwriting. "Went to get your phone. Back by 9. -- C" And at the bottom, in big letters: "I ALT+9825 u!" BACK TO SCENE He laughs. Pours a tall cup.</t>
  </si>
  <si>
    <t>INT. CARLA'S APARTMENT - LIVING ROOM - 8:55 A.M.</t>
  </si>
  <si>
    <t>Carla breezes in, coat still on, and hands him a slightly worn SMARTPHONE. He opens his mouth. Closes it. She started with "A." He says nothing. He raises an eyebrow. Waiting. "C"? Or "three"? He laughs. Nervous. She switches gears. He thinks for a second. Tries to think of the s</t>
  </si>
  <si>
    <t>EXT. COLUMBUS CIRCLE - DAY</t>
  </si>
  <si>
    <t>Cold. Bright winter sun. Attunist climbs out of the subway in a cap and sunglasses. He stops. Looks across the street. CENTRAL PARK. The bare trees. The paths.</t>
  </si>
  <si>
    <t>EXT. CENTRAL PARK, BRIDLE PATH - DUSK (FLASHBACK)</t>
  </si>
  <si>
    <t>From the pilot: the TEENAGE LEADER pointing a pistol sideways at his chest. The pistol dropping into the gravel.</t>
  </si>
  <si>
    <t>Attunist stares at the park. He shakes his head. He turns his back on the park. Walks into the MALL.</t>
  </si>
  <si>
    <t>INT. MALL AT COLUMBUS CIRCLE - DELI - DAY</t>
  </si>
  <si>
    <t>Crowded. Free Wi-Fi signs everywhere. A deli with a long communal picnic table. Dark roast brewing. It smells too good to pass up. Attunist sits on the empty end of the long table, back to the wall. Coffee. Two phones. Logs on to the free Wi-Fi. A WOMAN (40s) sits down across fro</t>
  </si>
  <si>
    <t>INT. MALL AT COLUMBUS CIRCLE - DELI - CONTINUOUS</t>
  </si>
  <si>
    <t>0:09. The timer freezes. The spinning icon spins. Attunist stops breathing. The page reloads. An enormous MENU. Categories. An hourglass icon turning over and over. He sags back against the wall. Exhales. He picks up his other phone. Texts. ATTUNIST: "I'm in, I think." CARLA: "I</t>
  </si>
  <si>
    <t>INT. JAVITS FEDERAL BUILDING - SURVEILLANCE ROOM - CONTINUOUS</t>
  </si>
  <si>
    <t>A wall of MONITORS. On the biggest, a mirror of the Bill Butler phone's screen. KEN, Carla, half a dozen AGENTS and TECHS cram around it, laughing a little at the near miss. Relieved. The menu loads. Someone clicks a link remotely, to start recording. The laughter stops. The scre</t>
  </si>
  <si>
    <t>Attunist stares at the phone. The grin fades. His face goes slack. Then gray. He GAGS. Turns his head away. Breathes. Looks back. Taps something. Has to look away again. Gags again. His face goes hot. Red. His fingers go cold. White. His hand shakes so hard the phone rattles agai</t>
  </si>
  <si>
    <t>INT. JAVITS FEDERAL BUILDING - WOMEN'S RESTROOM - CONTINUOUS</t>
  </si>
  <si>
    <t>A stall door bangs open. Carla drops to her knees and VOMITS.</t>
  </si>
  <si>
    <t>Carla's phone sits on the desk where she shoved it into Ken's hands on her way out. It BUZZES. Ken picks it up. Reads the text from "Babe." He looks at the door Carla ran through. Looks at the phone. He types. "This is Agent Ken Starnes. Agent Bright is currently indisposed. We u</t>
  </si>
  <si>
    <t>The Bill Butler phone vibrates on the table. Face down. Attunist flips it over just enough to see. A pop-up. "ALLOW REMOTE CONTROL OF THIS DEVICE?" He taps OK without looking at anything else. Flips it face down again. Relief. He sits back against the wall. He texts with the othe</t>
  </si>
  <si>
    <t>INT. MALL AT COLUMBUS CIRCLE - CONCOURSE - CONTINUOUS</t>
  </si>
  <si>
    <t>Attunist walks toward the exit. Eyes on his phone. Like everybody else. The Suit is ahead. Turning. Scanning. Twenty feet. Fifteen. Attunist switches his phone to the CAMERA. BURST mode. Points it casually, as if reading a text -- CLICK-CLICK-CLICK-CLICK-CLICK-CLICK. Forty frames</t>
  </si>
  <si>
    <t>EXT. COLUMBUS CIRCLE - SUBWAY STAIRS - CONTINUOUS</t>
  </si>
  <si>
    <t>At the bottom of the subway stairs, he stops. Turns. Looks up. Nobody following. He sends the photos. ATTUNIST: "I'm out. Don't think I'm being followed. Sending you some photos of him. See if you can ID him?" CARLA: "ok, i will. listen, i know this is prob a bad time to bring th</t>
  </si>
  <si>
    <t>INT. JAVITS FEDERAL BUILDING - BULLPEN - DAY</t>
  </si>
  <si>
    <t>Chaos. Every AGENT on a phone. Keyboards pounding. Printers spitting. On the wall: a growing grid of NAMES and ADDRESSES. Users of the website. In New York. In New Jersey. In Ohio. In Texas. Carla moves through it, pale, a bottle of water in her hand. She steers wide of Ken. Ken</t>
  </si>
  <si>
    <t>INT. JAVITS FEDERAL BUILDING - SUPPLY ROOM - LATER</t>
  </si>
  <si>
    <t>Carla alone, staring at a shelf of copier paper. Not seeing it. Ken steps in. Closes the door halfway. She sighs. Carla's eyes flash. Ken gives her his "Really?" face. She's spiraling. She knows it. She can't stop. Carla freezes. She stops. He's right. She sits down on a box of c</t>
  </si>
  <si>
    <t>Cold. Wispy trails of condensation behind every passing car. Brilliant sunlight between the tall buildings. Parallel-parked across the street, engine idling, sun visor down: a CAR.</t>
  </si>
  <si>
    <t>INT. QIAN'S CAR - CONTINUOUS</t>
  </si>
  <si>
    <t>QIAN behind the wheel. Eyes on the garage exit. His jaw clenches. The name. On the seat beside him: a heavy REVOLVER. A sawed-off SHOTGUN on the floor.</t>
  </si>
  <si>
    <t>INT. CARLA'S APARTMENT - BATHROOM - MORNING</t>
  </si>
  <si>
    <t>Steam. The shower running. Behind the curtain, Carla humming. Attunist slips in from the hallway with a big, fluffy BATH TOWEL. Warm from the DRYER. He holds it ready. The water shuts off. Carla's hand reaches out from behind the curtain for her towel on the hook -- Too enthusias</t>
  </si>
  <si>
    <t>INT. CARLA'S APARTMENT - LIVING ROOM - MORNING</t>
  </si>
  <si>
    <t>Carla, dressed for work, gun on her hip, coffee in hand, glances out her fourth-floor window down at the street. She stops. A car. Parked across from the garage exit. Engine running -- exhaust curling in the cold. She sips her coffee. Doesn't move from the window.</t>
  </si>
  <si>
    <t>INT. CARLA'S CAR - MOVING - DAY</t>
  </si>
  <si>
    <t>Heavy traffic. Carla drives. Calm. Her eyes flick to the rearview mirror every few seconds. The back seat looks EMPTY. IN THE MIRROR: Qian's car. Three cars back. She changes lanes. A few seconds later, so does he.</t>
  </si>
  <si>
    <t>EXT. BRONX - EXPRESSWAY - DAY</t>
  </si>
  <si>
    <t>Carla's car. Twelve miles. Qian's car never more than three cars back.</t>
  </si>
  <si>
    <t>INT. CARLA'S CAR - MOVING - CONTINUOUS</t>
  </si>
  <si>
    <t>She signals. Takes the BARTOW CIRCLE exit.</t>
  </si>
  <si>
    <t>EXT. PELHAM BAY PARK - TREE-LINED ROAD - DAY</t>
  </si>
  <si>
    <t>A beautiful, quiet stretch of road. Bare trees on both sides. No traffic. No witnesses. Carla's car rolls along at the speed limit. Behind her, Qian's car leaves the exit. Speeds up.</t>
  </si>
  <si>
    <t>Carla's eyes on the mirror. In the mirror: Qian's car swinging out. Into the oncoming lane. Coming up on the left. Fast. Qian's car fills the driver's side window. Attunist SITS UP in the back seat. Stares through the side window at the driver --</t>
  </si>
  <si>
    <t>Qian sees him. Sciens. Rising up out of the back seat like a ghost. Qian's eyes go wide. He yanks the wheel --</t>
  </si>
  <si>
    <t>EXT. PELHAM BAY PARK - ROAD - CONTINUOUS</t>
  </si>
  <si>
    <t>-- CRUNCH. Qian's car SLAMS into the side of Carla's.</t>
  </si>
  <si>
    <t>INT. CARLA'S CAR - CONTINUOUS</t>
  </si>
  <si>
    <t>The impact throws Attunist back down onto the seat. He loses his focus. Carla STOMPS the brake. Tires SCREAM. Attunist rolls off the seat face-first into the floorboard.</t>
  </si>
  <si>
    <t>CARLA, QIAN, ATTUNIST, RADIO</t>
  </si>
  <si>
    <t>Carla's car stops sideways in the road. Qian's car bounces off it, careens off the shoulder and SMASHES into a tree. Steam hisses from the radiator. The airbag bursts. Carla's door flies open. She's out, GLOCK up. The back door opens. Attunist scrambles out, rubbing his face. Ins</t>
  </si>
  <si>
    <t>INT. NYPD PRECINCT - INTERROGATION ROOM - DAY</t>
  </si>
  <si>
    <t>DETECTIVE, ATTUNIST</t>
  </si>
  <si>
    <t>Qian in a steel chair. Handcuffed to the table. A bruise on his forehead from the airbag. A DETECTIVE across from him. A PUBLIC DEFENDER beside him. Nothing. The Public Defender leans in. Murmurs something. Nothing. Qian stares at the wall. Lips pressed together. Silent as stone.</t>
  </si>
  <si>
    <t>INT. JAVITS FEDERAL BUILDING - CARLA'S OFFICE - DAY</t>
  </si>
  <si>
    <t>Carla types. Ken slips in. Sits down across her desk. He just looks at her. She stops typing. The tiniest flicker of surprise on Ken's face. Carla looks off. Thinking. This is the moment she's been waiting for. She pauses on the word. Looks at Ken. This is going to be a thing now</t>
  </si>
  <si>
    <t>INT. COFFEE SHOP NEAR CARLA'S APARTMENT - DAY</t>
  </si>
  <si>
    <t>Afternoon. Carla and Attunist at a small table by the window. A spicy chai for her. Tea for him. She thinks about it. Shakes her head. Carla laughs. Then punts it back. She laughs again.</t>
  </si>
  <si>
    <t>INT. CORNER COFFEE SHOP, MANHATTAN - LATER</t>
  </si>
  <si>
    <t>Crowded. Noisy. Attunist types on a cheap laptop. Carla sips her second chai, reading over his shoulder. He hits SEND. The laptop DINGS almost at once. FROM: ASSISTANT DIRECTOR JARIS -- "Show me a video with enough evidence to arrest and convict the Syrian, and I will agree to yo</t>
  </si>
  <si>
    <t>INT. CORNER COFFEE SHOP, MANHATTAN - HALF AN HOUR LATER</t>
  </si>
  <si>
    <t>DING. An email with an ATTACHMENT. A PDF. Attunist opens it. Scrolls. Slowly. Every paragraph. Every clause. Carla reads alongside him, her lips moving. At the bottom: a SIGNATURE. "JARIS, ASSISTANT DIRECTOR." He turns to Carla. She's crying. Just a little. Trying very hard not t</t>
  </si>
  <si>
    <t>INT. JFK AIRPORT - IMMIGRATION HOLDING AREA - DAY</t>
  </si>
  <si>
    <t>SUPER: "JFK International Airport." A large CAGE of chain-link. Benches. Fluorescent light. The smell of sweat and old urine. Among the DETAINEES: DUNLAP (NURMUHAMMET MAMMETGELDIYEV, 20s). Gaunt. Patient. A U.S. WORK PERMIT clutched in his hands. MONTAGE - THREE WEEKS -- Dunlap s</t>
  </si>
  <si>
    <t>INT. JFK AIRPORT - IMMIGRATION OFFICE - DAY</t>
  </si>
  <si>
    <t>OFFICER, DUNLAP</t>
  </si>
  <si>
    <t>An OFFICER slides a stamped document across a counter. Dunlap stares at the stamp. Then he weeps. Openly. Joyful. And then sorrowful. A CLERK hands him a plastic bag of his belongings. He digs into an old pair of pants. Pulls out a ROLL of cash. Every bill still there. He looks a</t>
  </si>
  <si>
    <t>INT. RESTAURANT KITCHEN - NIGHT</t>
  </si>
  <si>
    <t>Steam. Shouting. Flames. Dunlap in an apron at a sink, scrubbing pots. Across the kitchen, a CHEF plates a beautiful dish. Sauce swiped across white porcelain. Herbs placed with tweezers. Dunlap stops scrubbing. Watches. Mesmerized. The Chef glances over. Catches him staring. Rai</t>
  </si>
  <si>
    <t>SUPER: "Spring." Soft sunlight on Carla's neck and shoulder. Attunist awake beside her. Watching her sleep. Her eyes open. Find him. She smiles. She claps a hand over her mouth. She kicks her way out from under the covers and runs.</t>
  </si>
  <si>
    <t>INT. CARLA'S APARTMENT - BATHROOM - CONTINUOUS</t>
  </si>
  <si>
    <t>A tiny bathroom. One sink. The two of them taking turns spitting. Bumping elbows.</t>
  </si>
  <si>
    <t>INT. CARLA'S APARTMENT - BREAKFAST NOOK - MORNING</t>
  </si>
  <si>
    <t>A tiny round table by a window over a park and a busy street. Toasted bagels. Cream cheese. Coffee. Usually they make up stories about the people walking by. Not today. Carla sighs heavily. Carla's face brightens. Attunist doesn't react to "unidentified." Neither does she.</t>
  </si>
  <si>
    <t>INT. CARLA'S APARTMENT - LIVING ROOM - LATER</t>
  </si>
  <si>
    <t>Attunist on the couch. Carla walks in from the bedroom, ready to go out, thumbing her phone. He watches her. Grinning like an idiot. He laughs. Gets up to follow -- -- and she starts acting strange. She slows down near the front door. Her posture changes. She TIPTOES. Stalking so</t>
  </si>
  <si>
    <t>EXT. FARMER'S MARKET - DAY</t>
  </si>
  <si>
    <t>Spring sunshine. Stalls. Flowers. Strawberries. Carla holds up a pair of cheap rubber FLIP-FLOPS against his chest like she's sizing a suit. He buys them. LATER: two MASSAGE CHAIRS under a tent. They sit side by side, faces in the cradles. A therapist works on each of them. Attun</t>
  </si>
  <si>
    <t>INT. CARLA'S APARTMENT - LIVING ROOM - NIGHT</t>
  </si>
  <si>
    <t>The phone on speaker on the coffee table. Carla curled against him on the couch. Attunist and Carla look at each other.</t>
  </si>
  <si>
    <t>INT. JAVITS FEDERAL BUILDING - ELEVATOR - DAY</t>
  </si>
  <si>
    <t>JARIS, CARLA</t>
  </si>
  <si>
    <t>Carla alone in the elevator, a stack of files against her chest. The doors open on a high floor. ASSISTANT DIRECTOR JARIS (50s, silver temples, impeccable suit) steps in. Smiles. Pushes no button. He's going wherever she's going. He watches the floor numbers tick down. Pleasant.</t>
  </si>
  <si>
    <t>INT. JAVITS FEDERAL BUILDING - ASSISTANT DIRECTOR'S OFFICE - NIGHT</t>
  </si>
  <si>
    <t>A corner office. City lights. Nobody else on the floor. Jaris reads the signed agreement on his monitor. He scrolls to the stipulations. Reads one twice. "...must lead to an arrest and conviction..." He leans back in his leather chair. Looks out at the city. He opens a bottom des</t>
  </si>
  <si>
    <t>INT. SYRIAN'S CONDO - LIVING ROOM - NIGHT</t>
  </si>
  <si>
    <t>Dim. Expensive. On a glass coffee table, a phone BUZZES. A hand with an expensive GOLD WATCH picks it up. Reads. Sets it back down. Face down. Nothing more.</t>
  </si>
  <si>
    <t>EXT. MANHATTAN STREET - UNMARKED CAR - 4:00 P.M.</t>
  </si>
  <si>
    <t>EX-MARINE AGENT, CARLA</t>
  </si>
  <si>
    <t>SUPER: "The next day." A moderately busy street of old brick buildings. Across from one particular doorway with a security keypad, an unmarked sedan. Carla in the driver's seat. Attunist slumped in the passenger seat in a cap. A JACKET folded across his lap. Empty coffee cups. Sa</t>
  </si>
  <si>
    <t>EXT. MANHATTAN STREET - UNMARKED CAR - 6:55 P.M.</t>
  </si>
  <si>
    <t>ATTUNIST, CARLA, TALL AGENT, AGENT MORGAN</t>
  </si>
  <si>
    <t>Nearly three hours later. The light going gold. Attunist's stomach GROWLS. Carla doesn't answer. She's sitting straight up. A MAN walks up to the doorway across the street. Keys a number into the pad. Slips inside. Carla grabs the mic. MONTAGE - THE DOORWAY -- A second MAN. Keypa</t>
  </si>
  <si>
    <t>EXT. MANHATTAN STREET - CONTINUOUS</t>
  </si>
  <si>
    <t>Attunist climbs out. Thirteen hours in a bucket seat. His knees POP. His back POPS. He hobbles three steps while his circulation catches up. He slips on the jacket. That tightness in his chest comes back. Hard. Almost crippling. He steadies himself. Breathes. Blends into the pede</t>
  </si>
  <si>
    <t>INT. UNMARKED CAR - CONTINUOUS</t>
  </si>
  <si>
    <t>EX-MARINE AGENT, CARLA, SERGEANT BROCK</t>
  </si>
  <si>
    <t>The radio HISSES with static. Silence on the radio. Good. But Carla's eyes go to the NEXT doorway down the street. A MAN who's been leaning there on his phone for twenty minutes just snapped his head around. Watching the door Attunist went through. Static. Crackling. Then: The ma</t>
  </si>
  <si>
    <t>INT. SYRIAN'S CONDO BUILDING - STAIRWELL - CONTINUOUS</t>
  </si>
  <si>
    <t>Attunist climbs. On the landing he reaches inside his jacket and switches on the BUTTON CAM. A tiny red light, hidden under the fabric. He pulls off his cap. Rolls it up. Stuffs it in his back pocket.</t>
  </si>
  <si>
    <t>INT. SYRIAN'S CONDO BUILDING - SECOND FLOOR HALLWAY - CONTINUOUS</t>
  </si>
  <si>
    <t>A long hallway. Left turn. Twenty feet down on the right: a door. And standing beside it, arms folded: a BRUTE. Huge. Two hundred and fifty pounds of muscle and bad decisions. Attunist walks toward him. Eyes deliberately fixed down the hall. Past him. Not making eye contact. Just</t>
  </si>
  <si>
    <t>Carla lowers the mic. Stares at the building. Her knuckles white on the steering wheel.</t>
  </si>
  <si>
    <t>INT. SYRIAN'S CONDO BUILDING - SECOND FLOOR - CONDO DOOR - CONTINUOUS</t>
  </si>
  <si>
    <t>Attunist tries the knob. Unlocked. He steps inside. Turns. Locks the door behind him. Two seconds.</t>
  </si>
  <si>
    <t>INT. SYRIAN'S CONDO - LIVING ROOM - CONTINUOUS</t>
  </si>
  <si>
    <t>ATTUNIST, THE SYRIAN, HENCHMAN</t>
  </si>
  <si>
    <t>A plush condo. Thick curtains drawn. Cigarette smoke hanging in lamplight. SIX MEN. Five of them scattered around the room. And one on the very EDGE of the couch, bent over a LAPTOP on the coffee table, jabbing a finger at the screen and scolding someone on a phone in an accent A</t>
  </si>
  <si>
    <t>The Syrian's stare is heavy. Practiced. It doesn't work. The Syrian doesn't buy it. Attunist CROSSES HIS ARMS. Casually. Like a man settling in for a long conversation. His forearm covers the button cam. His eyes slide to the Standing Thug -- who has inched his way to the couch,</t>
  </si>
  <si>
    <t>INT. SYRIAN'S CONDO - BEDROOM - CONTINUOUS</t>
  </si>
  <si>
    <t>Attunist follows to the doorway. Laptop under one arm. Eyes flicking back and forth between the bedroom and the living room. Watching the five -- now four -- men in the living room. Watching the man in the bedroom. Watching where his own chest is pointed. The man -- the ACCOUNTAN</t>
  </si>
  <si>
    <t>ATTUNIST, THE SYRIAN</t>
  </si>
  <si>
    <t>The Syrian looks at him with deep suspicion. But he takes the USB. Attunist hoists the pillowcase -- and holds it right over his button cam. He nods at the dead thug on the rug. Waits. Attunist swings the pillowcase of money over his right shoulder. Like Santa.</t>
  </si>
  <si>
    <t>He steps out. The BRUTE is still sprawled across the hallway carpet, snoring. Attunist steps OVER him without breaking stride. Doesn't offer to help drag him anywhere.</t>
  </si>
  <si>
    <t>Down. Fast. Pillowcase bouncing on his back.</t>
  </si>
  <si>
    <t>INT. SYRIAN'S CONDO BUILDING - FIRST FLOOR LOBBY - CONTINUOUS</t>
  </si>
  <si>
    <t>At the bottom of the stairs, he stops. Ducks his chin toward his collar. He reaches under his shirt. CLICK. The button cam goes dark. But instead of heading for the front door, he turns down a side hall --</t>
  </si>
  <si>
    <t>INT. SYRIAN'S CONDO BUILDING - LAUNDRY ROOM - CONTINUOUS</t>
  </si>
  <si>
    <t>Washers. Dryers. The hum of a lone dryer tumbling somebody's towels. He drops the pillowcase on a folding table. It looks exactly like a bag of dirty laundry. He flips open the Syrian's laptop. Powers it down. Powers it up. Hammers a key the instant it starts to boot -- ON SCREEN</t>
  </si>
  <si>
    <t>EXT. SYRIAN'S CONDO BUILDING - STREET - NIGHT</t>
  </si>
  <si>
    <t>He walks out of the building. Head down. Hat low. Just a guy with his laundry. He reaches Carla's car. The passenger window is down. He drops the pillowcase, the laptop and the button cam on the seat. He walks on. Doesn't look back. Behind him, Carla grabs the radio mic. From eve</t>
  </si>
  <si>
    <t>INT. CORNER COFFEE SHOP, MANHATTAN - LATE NIGHT</t>
  </si>
  <si>
    <t>A late-night spot. Mostly empty. Attunist in a corner booth, back to the wall. His phone BUZZES. He answers. INTERCUT - CARLA'S OFFICE, FBI FIELD OFFICE - NIGHT Chaos behind Carla. Agents everywhere. Boxes. Evidence bags. The pillowcase on a table under a bright light, money stac</t>
  </si>
  <si>
    <t>The clock on the stove reads 11:52. The door BANGS open. Carla storms in. Throws her keys at the bowl. Misses. Doesn't care. She paces. Jacket off. Shoes kicked across the room. Attunist, on the couch, opens his mouth --</t>
  </si>
  <si>
    <t>The stove clock: 12:11. Carla is STILL pacing. Still going. Attunist hasn't moved. She stops talking. But her eyes are still racing. Ruminating.</t>
  </si>
  <si>
    <t>EXT. QUEENS STREET - DAY (FLASHBACK)</t>
  </si>
  <si>
    <t>A tiny, fluffy, FURIOUS dog latched onto Attunist's pant leg, growling like a chainsaw. BACK TO SCENE Carla's face changes. Irritation? Surprise? Something. Carla freezes. For a full three seconds her face is a perfect emoji. Mouth open. Head back. Eyes WIDE. SUPER: ( °₀° ) TITLE</t>
  </si>
  <si>
    <t>INT. CARLA'S APARTMENT - LIVING ROOM - CONTINUOUS</t>
  </si>
  <si>
    <t>Carla sits down slowly on the arm of the couch.</t>
  </si>
  <si>
    <t>Dark. Two people. Eyes open. Staring at the ceiling. Carla rolls over. Attunist rolls over. Carla rolls back.</t>
  </si>
  <si>
    <t>INT. CARLA'S APARTMENT - BEDROOM - EARLY MORNING</t>
  </si>
  <si>
    <t>Gray light. Attunist is ASLEEP -- finally -- face buried in the pillow. Carla sits on the edge of the bed in a robe, phone to her ear. Attunist stirs. Lifts his head. Carla holds up a finger: shh. She looks back at Attunist and makes an imagine-that face. She hangs up. No goodbye</t>
  </si>
  <si>
    <t>EXT. ONE SAINT ANDREWS PLAZA - MANHATTAN - DAY</t>
  </si>
  <si>
    <t>A tall, severe federal building. Ken and Carla climb the steps. Ken carries a briefcase. Carla carries a thick FOLDER held tight against her chest.</t>
  </si>
  <si>
    <t>INT. U.S. ATTORNEY'S OFFICE - CORNER OFFICE - DAY</t>
  </si>
  <si>
    <t>KEN, CARLA, ASSISTANT U.S. ATTORNEY</t>
  </si>
  <si>
    <t>A cushy office. Big windows. Framed photos of grandchildren on the credenza. The ASSISTANT U.S. ATTORNEY (60s, silver hair, reading glasses on a chain) leans back in a leather chair, fingers steepled. Skeptical. Ken stands. He's made this case a hundred times in his head on the w</t>
  </si>
  <si>
    <t>INT. U.S. ATTORNEY'S OFFICE - OUTER OFFICE - CONTINUOUS</t>
  </si>
  <si>
    <t>SHELLY, ASSISTANT U.S. ATTORNEY, KEN</t>
  </si>
  <si>
    <t>SHELLY (50s, crisp, unflappable admin, cat-eye glasses) is already on her feet. The Assistant U.S. Attorney follows them out, phone still at his ear. He hangs up. Then grabs a fistful of business cards from Shelly's desk. Shoves a stack at Ken. Another stack at Carla. He disappea</t>
  </si>
  <si>
    <t>INT. U.S. ATTORNEY'S OFFICE - HALLWAY - CONTINUOUS</t>
  </si>
  <si>
    <t>SHELLY</t>
  </si>
  <si>
    <t>Shelly leads the way. Ken and Carla follow. Halfway down the hall, Carla and Ken exchange a look -- then each hands all but ONE card back to Shelly. Shelly takes them without comment. Tucks them in her pocket. Ken and Carla glance at each other. Something like hope.</t>
  </si>
  <si>
    <t>Attunist at the window. The city lit up below. Carla comes in. Drops her bag. Holds up one business card between two fingers. He smiles. First real smile in days. SERIES OF SHOTS - THREE MONTHS SUPER: "THREE MONTHS LATER" -- the words slowly crossed out and replaced: "STILL WAITI</t>
  </si>
  <si>
    <t>INT. CARLA'S APARTMENT - KITCHEN - DAY</t>
  </si>
  <si>
    <t>SUPER: "MID-JULY" Attunist in an apron, flipping a grilled cheese. Carla bursts in mid-afternoon. Still in work clothes. Attunist sets the spatula down. A beat of pure joy -- he grabs her and spins her around -- But Carla's not spinning. She's stiff. The grilled cheese starts to</t>
  </si>
  <si>
    <t>INT. FBI FIELD OFFICE - KEN'S NEW OFFICE - DAY</t>
  </si>
  <si>
    <t>SHELLY, KEN</t>
  </si>
  <si>
    <t>Ken at his new desk. Carla across from him. Ken pulls out his wallet. Inside, the ONE business card. He dials. INTERCUT - U.S. ATTORNEY'S OFFICE - OUTER OFFICE Shelly picks up. SERIES OF SHOTS - THE CHAIN REACTION -- Shelly, phone pressed to her shoulder, scribbling notes. Her li</t>
  </si>
  <si>
    <t>INT. FBI FIELD OFFICE - KEN'S NEW OFFICE - LATER</t>
  </si>
  <si>
    <t>Ken's phone rings. He listens. Hangs up. Looks at Carla. He almost smiles.</t>
  </si>
  <si>
    <t>EXT. ONE SAINT ANDREWS PLAZA - DAY</t>
  </si>
  <si>
    <t>Attunist and Carla on the steps. He's wearing a BALL CAP and DARK SUNGLASSES. He hesitates at the door. She pulls the door open for him.</t>
  </si>
  <si>
    <t>INT. GUZMAN'S OFFICE - DAY</t>
  </si>
  <si>
    <t>GUZMAN, ATTUNIST, CARLA</t>
  </si>
  <si>
    <t>Shelly shows them in. Guzman's at his desk, already flipping through a thick stack of paperwork. He looks at Attunist. Waits for a name. Attunist doesn't sit. Doesn't take off the sunglasses. Attunist sits. Slowly. Guzman can tell -- even through the shades. He turns the agreemen</t>
  </si>
  <si>
    <t>INT. ANCIENT BATHS SPA - FRANKLIN STREET - DINING ROOM - DAY</t>
  </si>
  <si>
    <t>WAITER, ATTUNIST</t>
  </si>
  <si>
    <t>Candlelight. Stone walls. Soft music. Attunist alone at a table, napkin tucked in his collar. A waiter sets down a plate with a flourish.</t>
  </si>
  <si>
    <t>INT. ANCIENT BATHS SPA - HOT POOL - DAY</t>
  </si>
  <si>
    <t>Steam. Arched brick ceilings. Low light shimmering on the water. Attunist sinks into a hot pool up to his chin. Eyes closed. The stress melting off him for the first time in months. His eyes open. He smiles. Sinks lower. BACK TO PRESENT</t>
  </si>
  <si>
    <t>ATTUNIST, CARLA, GUZMAN</t>
  </si>
  <si>
    <t>Attunist doesn't explain any of that. Carla's amused expression slowly morphs into disbelief. Carla sighs. He pecks at his keyboard with two fingers. Submits. Then turns. Raised eyebrows. A slight head tilt. Attunist helps himself to the pad of STICKY NOTES on Guzman's desk. Writ</t>
  </si>
  <si>
    <t>INT. GUZMAN'S OFFICE - HALF AN HOUR LATER</t>
  </si>
  <si>
    <t>The wall clock has moved thirty minutes. Carla is reading a magazine. Attunist is building a tiny tower out of paper clips. Guzman pecks at the keyboard. Frowns. Pecks. Frowns harder. Clicks. Reads. His face shifts. Frustration... to confusion... to DISGUST. Guzman leans back in</t>
  </si>
  <si>
    <t>INT. GUZMAN'S OFFICE - CONTINUOUS</t>
  </si>
  <si>
    <t>CARLA, ATTUNIST, GUZMAN</t>
  </si>
  <si>
    <t>Carla folds her hands on the desk. Courtroom calm. Guzman's hand eases off the phone. A little. Guzman doesn't smile. He turns his monitor so they can see it. A case summary. A long list of names. Silence. Carla doesn't argue with that. She can't. Guzman holds her eyes. A long, h</t>
  </si>
  <si>
    <t>INT. GUZMAN'S OFFICE - EVENING</t>
  </si>
  <si>
    <t>GUZMAN, ATTUNIST</t>
  </si>
  <si>
    <t>The windows are dark. Takeout coffee cups on the desk. Paper everywhere. Guzman signs. Carla signs. Attunist signs -- a slow, careful new signature. ANTHONY JAMES SMITH. Guzman stamps it. FILED. He holds out his hand. Attunist shakes it. Carla rolls her eyes.</t>
  </si>
  <si>
    <t>EXT. ONE SAINT ANDREWS PLAZA - NIGHT</t>
  </si>
  <si>
    <t>ATTUNIST, CARLA, JARIS</t>
  </si>
  <si>
    <t>The plaza is empty. Streetlights. A SECURITY CAMERA on a pole, its red light blinking. Two more over the doors behind them. Attunist and Carla come down the steps. Ball cap. Sunglasses. At night. Carla hugs the folder of signed paperwork to her chest. She stops. Her hand drifts t</t>
  </si>
  <si>
    <t>INT. FBI FIELD OFFICE - KEN'S NEW OFFICE - MORNING</t>
  </si>
  <si>
    <t>Ken behind his new desk. Carla across from him. Neither of them has slept. On Ken's monitor: grainy plaza footage, frozen. A man in a ball cap and sunglasses. At his feet, a man crumpled on the pavement. Carla exhales. Closes her eyes. He taps the monitor. The man in the cap. Ken</t>
  </si>
  <si>
    <t>INT. UPSCALE SEAFOOD RESTAURANT - NIGHT</t>
  </si>
  <si>
    <t>CARLA, ATTUNIST, SERVER</t>
  </si>
  <si>
    <t>Candlelight. Two LOBSTERS, shells cracked, mostly destroyed. Butter everywhere. Bibs. Attunist and Carla, laughing. Exhausted. Happy. LATER -- Dessert plates. Coffee cups. Carla stirs hers. Then she smiles that devilish little smile -- the same one she flashed the night they met.</t>
  </si>
  <si>
    <t>INT. UPSCALE SEAFOOD RESTAURANT - KITCHEN DOOR - CONTINUOUS</t>
  </si>
  <si>
    <t>Attunist pushes through. Steam. Shouting. Dunlap wipes his hands on his apron, hesitates -- then throws his arms around him. He tugs proudly at his cook's jacket. Dunlap's eyes go glassy. Dunlap peeks past him, out at the dining room. At Carla. From the line, the CHEF bellows Dun</t>
  </si>
  <si>
    <t>INT. VARIOUS - SERIES OF SHOTS - SEVERAL WEEKS LATER</t>
  </si>
  <si>
    <t>-- A TITLE COMPANY. Attunist signs the deed to his cabin -- over to someone else. A Denver address. On the cabin photo clipped to the deed: tall pines, a rope swing on a branch. -- CARLA'S KITCHEN TABLE. A crowdfunding page: a cartoon nerd with taped glasses. "SAVE THE GEEKS!" --</t>
  </si>
  <si>
    <t>EXT. SMALL LOCAL BANK - DAY</t>
  </si>
  <si>
    <t>A modest brick branch. A drive-thru lane on the side. Attunist, carrying a heavy duffel bag, veers toward the drive-thru window on foot. Carla grabs his elbow and steers him to the front door without a word.</t>
  </si>
  <si>
    <t>INT. SMALL LOCAL BANK - TELLER WINDOW - DAY</t>
  </si>
  <si>
    <t>KARLA, ATTUNIST</t>
  </si>
  <si>
    <t>A young TELLER, KARLA (20s, bubbly, name tag), smiles. He sets the bag on the counter. Unzips it. DEEP stacks of fifties and hundreds. Karla GASPS. Attunist gasps too. Opens his eyes wide. Hand over his mouth. Like getting a supervisor is a VERY big deal. Carla closes her eyes.</t>
  </si>
  <si>
    <t>INT. SMALL LOCAL BANK - SUPERVISOR'S OFFICE - DAY</t>
  </si>
  <si>
    <t>BANK SUPERVISOR, ATTUNIST, CARLA, KARLA</t>
  </si>
  <si>
    <t>The BANK SUPERVISOR (60s, silver hair in an intricate updo, crisp business suit) sits behind a desk. The bag of money sits between them like a bomb. She waits for more. He just nods. Quickly. Smiling. She looks at Carla. Carla is slowly shaking her head. Embarrassed. Carla alread</t>
  </si>
  <si>
    <t>INT. SMALL LOCAL BANK - SUPERVISOR'S OFFICE - LATER</t>
  </si>
  <si>
    <t>KARLA, ATTUNIST, CARLA, BANK SUPERVISOR</t>
  </si>
  <si>
    <t>Neat stacks of cash cover the desk. Nobody's talking. Karla finishes the last stack. Checks her pad. Checks it again. Everyone looks up. Carla turns her head slowly toward him. The Supervisor's face is a SCOWL. The Supervisor GLARES at him. If looks could kill -- He looks back at</t>
  </si>
  <si>
    <t>INT. CARLA'S APARTMENT - TABLE BY THE WINDOW - MORNING</t>
  </si>
  <si>
    <t>Late morning sun. Two mugs of EARL GREY. A honey pot. The street below. Carla drizzles honey into her tea. Stirs. She sighs. Looks out the window.</t>
  </si>
  <si>
    <t>INT. LAGUARDIA AIRPORT - TSA CHECKPOINT - EARLY MORNING</t>
  </si>
  <si>
    <t>ATTUNIST, TSA AGENT, CARLA, SECOND AGENT</t>
  </si>
  <si>
    <t>Long lines. A cheerful TSA AGENT, coffee in hand, scans Carla's license. Then Attunist's new one. His smile drops. He FROWNS at his screen. The TSA Agent waves to someone across the checkpoint. A SECOND AGENT starts making his way over -- slowly -- through the crowd. While he wai</t>
  </si>
  <si>
    <t>EXT. COLORADO MOUNTAIN HIGHWAY - I-70 WEST - DAY</t>
  </si>
  <si>
    <t>A luxury SUV climbing into the foothills. The Rockies rise ahead, dusted with early snow.</t>
  </si>
  <si>
    <t>EXT. COLORADO MOUNTAIN HIGHWAY - FOOTHILLS - COUNTRY ROAD - DAY</t>
  </si>
  <si>
    <t>The SUV winds through a tunnel of AUTUMN LEAVES -- gold, orange, red. Carla has the window down, her hand riding the wind.</t>
  </si>
  <si>
    <t>EXT. AUTHOR'S HOUSE - DAY</t>
  </si>
  <si>
    <t>CARLA, ATTUNIST, AUTHOR</t>
  </si>
  <si>
    <t>Something between a neighborhood and the country. Sidewalks. A white picket fence. Neighbors, but not close. And SEVEN DEER grazing on the front lawn. The SUV pulls up. The deer watch Attunist and Carla climb out. Watch them walk to the door. Then go right back to munching the la</t>
  </si>
  <si>
    <t>INT. AUTHOR'S HOUSE - LIVING ROOM - AFTERNOON</t>
  </si>
  <si>
    <t>AUTHOR, ATTUNIST, CARLA, JEANNA</t>
  </si>
  <si>
    <t>Two PIZZA BOXES on the coffee table, empty but for crusts. The Author on the edge of his recliner, a legal pad filled with scribbled notes on his knee. Carla's phone DINGS. She reads the text. Sits bolt upright. Both men look at her. She dials. Puts it on SPEAKER. Finger to her l</t>
  </si>
  <si>
    <t>EXT. AUTHOR'S HOUSE - FRONT PORCH - LATE AFTERNOON</t>
  </si>
  <si>
    <t>Golden light. Goodbyes. Hugs. Attunist reaches into his jacket. Pulls out an envelope. Hands it to the Author. The Author opens it. A CASHIER'S CHECK. "PAY TO THE ORDER OF..." -- "$500,000.00" BACK TO SCENE The Author's jaw drops. He looks up. The Author looks from him to Carla.</t>
  </si>
  <si>
    <t>EXT. AUTHOR'S HOUSE - LONG DRIVEWAY - SUNSET</t>
  </si>
  <si>
    <t>The SUV rolls down the long driveway. The Author waves from his porch. The deer watch.</t>
  </si>
  <si>
    <t>The SUN is blinding. Dead ahead. Attunist squints, hand up, trying to see the driveway -- And suddenly BUSTS out laughing. Attunist looks at her. Shakes his head. Smiling.</t>
  </si>
  <si>
    <t>EXT. COLORADO MOUNTAIN HIGHWAY - SUNSET</t>
  </si>
  <si>
    <t>WIDE. The SUV climbs into the mountains, toward a brilliant ORANGE sunset. Dark green pines. Bright yellow aspen groves. Deer grazing calmly in golden grass by the road. The SUV gets smaller. And smaller.</t>
  </si>
  <si>
    <t>INT. AUTHOR'S HOUSE - STUDY - NIGHT</t>
  </si>
  <si>
    <t>The Author at his desk. A lamp. A laptop. The cashier's check leaning against the monitor. He types.</t>
  </si>
  <si>
    <t>EXT. BRISTLECONE TEAHOUSE, BACK DECK - DAY</t>
  </si>
  <si>
    <t>AUTHOR, SHANNON, CHIP</t>
  </si>
  <si>
    <t>The same back deck where Chip and Shannon met. Wind chimes. Mountain view. Steam rising off two cups of tea on an empty table. CHIP and SHANNON settle in at the table. She tucks her feet under her. He lifts his cup -- -- and stops. Halfway to his mouth. That old tightening in his</t>
  </si>
  <si>
    <t>The Author stops typing. Leans back.</t>
  </si>
  <si>
    <t>INT. LITHUANIAN PRISON - CELL - NIGHT</t>
  </si>
  <si>
    <t>Concrete. A narrow cot. A barred window with a sliver of moonlight. QIAN sits on the edge of the cot. Perfectly still. Staring at the wall. Waiting. The Author types two words. "The end." BACK TO SCENE He looks at them. Then reaches for his lunch.</t>
  </si>
  <si>
    <t>INT. AUTHOR'S HOUSE - KITCHEN - DAY</t>
  </si>
  <si>
    <t>SUPER: "TWO DAYS BEFORE PUBLISHING" The Author eats a sandwich over the sink, scrolling news on his phone. He stops scrolling. Stops chewing. A headline. "THREE FOUND DEAD NEAR BLUE RIVER, COLORADO -- NO CAUSE OF DEATH DETERMINED."</t>
  </si>
  <si>
    <t>EXT. MOUNTAIN PROPERTY - NEAR BLUE RIVER, COLORADO - DAY</t>
  </si>
  <si>
    <t>AUTHOR, DEPUTY</t>
  </si>
  <si>
    <t>Crime scene tape between the pines. A camouflaged HATCH in a hillside -- the entrance to an underground lab. Ventilation pipes jutting from the dirt. Sheriff's deputies. A coroner's van. Three sheets on the ground. Lumped together. In a heap. A DEPUTY with a clipboard talks to a</t>
  </si>
  <si>
    <t>INT. AUTHOR'S HOUSE - KITCHEN - CONTINUOUS</t>
  </si>
  <si>
    <t>The Author slowly sets his sandwich down. A grin spreads across his face. He looks out the window. Toward the mountains.</t>
  </si>
  <si>
    <t>EXT. COLORADO MOUNTAIN HIGHWAY - DAY</t>
  </si>
  <si>
    <t>Far off, a lone SUV takes a curve and disappears behind a wall of golden aspens. THE END?</t>
  </si>
  <si>
    <t>ATTUNIST — source speaking-role breakdown</t>
  </si>
  <si>
    <t>Speaker labels are not a final cast list. Group labels, voice calls and non-speaking featured roles need scheduling.</t>
  </si>
  <si>
    <t>Source character label</t>
  </si>
  <si>
    <t>Scenes speaking</t>
  </si>
  <si>
    <t>Scheduling note</t>
  </si>
  <si>
    <t>Check physical / voice days</t>
  </si>
  <si>
    <t>DR. LLOYD</t>
  </si>
  <si>
    <t>DR. GORDON</t>
  </si>
  <si>
    <t>CAR THIEF</t>
  </si>
  <si>
    <t>WRINKLED INMATE</t>
  </si>
  <si>
    <t>DERDEN</t>
  </si>
  <si>
    <t>AL</t>
  </si>
  <si>
    <t>WYNN</t>
  </si>
  <si>
    <t>WAITRESS</t>
  </si>
  <si>
    <t>U.S. MARSHAL</t>
  </si>
  <si>
    <t>WOMAN</t>
  </si>
  <si>
    <t>JONATHAN DOYHURST</t>
  </si>
  <si>
    <t>COLOMBIAN BOSS</t>
  </si>
  <si>
    <t>SELLER</t>
  </si>
  <si>
    <t>AGENT LUPE</t>
  </si>
  <si>
    <t>911 RECORDING</t>
  </si>
  <si>
    <t>Voice / recorded role</t>
  </si>
  <si>
    <t>VOICE ON PHONE</t>
  </si>
  <si>
    <t>DRIVER</t>
  </si>
  <si>
    <t>PASSENGER</t>
  </si>
  <si>
    <t>JERSEY CITY DETECTIVE</t>
  </si>
  <si>
    <t>TEXAS GAMBLER</t>
  </si>
  <si>
    <t>ASSISTANT</t>
  </si>
  <si>
    <t>AMBITIOUS YOUNG REPORTER</t>
  </si>
  <si>
    <t>YOUNG COWBOY</t>
  </si>
  <si>
    <t>RANGER MATTHEWS</t>
  </si>
  <si>
    <t>AGENT WHEELER</t>
  </si>
  <si>
    <t>KEN</t>
  </si>
  <si>
    <t>MATT</t>
  </si>
  <si>
    <t>WOMAN IN STAIRWELL</t>
  </si>
  <si>
    <t>OLDER MAN</t>
  </si>
  <si>
    <t>HOMELAND SECURITY AGENT</t>
  </si>
  <si>
    <t>TALL AGENT</t>
  </si>
  <si>
    <t>EX-MARINE AGENT</t>
  </si>
  <si>
    <t>WHITE SHIRT</t>
  </si>
  <si>
    <t>STEVE</t>
  </si>
  <si>
    <t>NEWARK OFFICER</t>
  </si>
  <si>
    <t>YOUNG NEWARK DETECTIVE</t>
  </si>
  <si>
    <t>WOMAN IN THE FOG</t>
  </si>
  <si>
    <t>MAITRE D'</t>
  </si>
  <si>
    <t>WIRY MAN</t>
  </si>
  <si>
    <t>THREE-TOOTHED MAN</t>
  </si>
  <si>
    <t>PHONE RECORDING</t>
  </si>
  <si>
    <t>CPS SUPERVISOR</t>
  </si>
  <si>
    <t>ASSISTANT PROSECUTOR</t>
  </si>
  <si>
    <t>BUSYBODY</t>
  </si>
  <si>
    <t>UNIFORMED OFFICER</t>
  </si>
  <si>
    <t>TATTOOED MAN</t>
  </si>
  <si>
    <t>DESK SERGEANT</t>
  </si>
  <si>
    <t>KNIFE MAN</t>
  </si>
  <si>
    <t>PEDESTRIANS</t>
  </si>
  <si>
    <t>NATIVE NEW YORKER</t>
  </si>
  <si>
    <t>OLD MAN</t>
  </si>
  <si>
    <t>THUG ONE</t>
  </si>
  <si>
    <t>SECURITY CHIEF</t>
  </si>
  <si>
    <t>HOSTESS</t>
  </si>
  <si>
    <t>CREWMAN</t>
  </si>
  <si>
    <t>RETIRED SAILOR</t>
  </si>
  <si>
    <t>CAPTAIN</t>
  </si>
  <si>
    <t>ROBSTOWN DEALER</t>
  </si>
  <si>
    <t>BLACKHAWK DEALER</t>
  </si>
  <si>
    <t>PLAYER ONE</t>
  </si>
  <si>
    <t>PLAYER TWO</t>
  </si>
  <si>
    <t>PLAYER THREE</t>
  </si>
  <si>
    <t>OLD MAN AT TABLE</t>
  </si>
  <si>
    <t>ODD MAN</t>
  </si>
  <si>
    <t>CORPORATE ATTORNEY</t>
  </si>
  <si>
    <t>CLERK</t>
  </si>
  <si>
    <t>OVERZEALOUS ENTHUSIAST</t>
  </si>
  <si>
    <t>CALM ENTHUSIAST</t>
  </si>
  <si>
    <t>SEVERAL PEOPLE</t>
  </si>
  <si>
    <t>ATTUNIST AND CARLA</t>
  </si>
  <si>
    <t>Combined cue; not a third actor</t>
  </si>
  <si>
    <t>PLAYER</t>
  </si>
  <si>
    <t>VENDOR</t>
  </si>
  <si>
    <t>TRUCK OWNER</t>
  </si>
  <si>
    <t>IRAQI GUARD</t>
  </si>
  <si>
    <t>OMAR</t>
  </si>
  <si>
    <t>ABEEB</t>
  </si>
  <si>
    <t>COURIERS</t>
  </si>
  <si>
    <t>VOICE</t>
  </si>
  <si>
    <t>KEMAL</t>
  </si>
  <si>
    <t>FRENCHMAN</t>
  </si>
  <si>
    <t>JEE</t>
  </si>
  <si>
    <t>FRAY BEARD</t>
  </si>
  <si>
    <t>ANGRY-EYED STUDENT</t>
  </si>
  <si>
    <t>THIN YOUNG MAN</t>
  </si>
  <si>
    <t>DESK CLERK</t>
  </si>
  <si>
    <t>VALET</t>
  </si>
  <si>
    <t>NOWAN</t>
  </si>
  <si>
    <t>SERVER</t>
  </si>
  <si>
    <t>SHOP OWNER</t>
  </si>
  <si>
    <t>SCIENCE TEACHER</t>
  </si>
  <si>
    <t>TEEN CHIP</t>
  </si>
  <si>
    <t>DEALER</t>
  </si>
  <si>
    <t>DR. AGABEKOV</t>
  </si>
  <si>
    <t>CHERYL</t>
  </si>
  <si>
    <t>MILITSIYA OFFICER</t>
  </si>
  <si>
    <t>HOTEL CLERK</t>
  </si>
  <si>
    <t>WORKER</t>
  </si>
  <si>
    <t>WAITER</t>
  </si>
  <si>
    <t>GRUFF AMATEUR</t>
  </si>
  <si>
    <t>CAPTAIN STELLER</t>
  </si>
  <si>
    <t>FLOOR MANAGER</t>
  </si>
  <si>
    <t>POLIZEI OFFICER</t>
  </si>
  <si>
    <t>SHADY ATTORNEY</t>
  </si>
  <si>
    <t>LEON</t>
  </si>
  <si>
    <t>ATTORNEY</t>
  </si>
  <si>
    <t>JUNIOR ANALYST</t>
  </si>
  <si>
    <t>SUPERVISOR</t>
  </si>
  <si>
    <t>CAPTAIN TOBIAS</t>
  </si>
  <si>
    <t>JANETTE</t>
  </si>
  <si>
    <t>DOCK BOSS</t>
  </si>
  <si>
    <t>DOCK WORKER PAUL</t>
  </si>
  <si>
    <t>BOYFRIEND</t>
  </si>
  <si>
    <t>SHANNON'S FATHER</t>
  </si>
  <si>
    <t>TEEN SHANNON</t>
  </si>
  <si>
    <t>GRANDMAMA</t>
  </si>
  <si>
    <t>M</t>
  </si>
  <si>
    <t>ASH</t>
  </si>
  <si>
    <t>FARM WOMAN</t>
  </si>
  <si>
    <t>LELAND</t>
  </si>
  <si>
    <t>YOUNG WOMAN</t>
  </si>
  <si>
    <t>RECORDING</t>
  </si>
  <si>
    <t>TEAM</t>
  </si>
  <si>
    <t>SUPERVISING AGENT</t>
  </si>
  <si>
    <t>PRUITT</t>
  </si>
  <si>
    <t>GLORIA</t>
  </si>
  <si>
    <t>TOUR GUIDE</t>
  </si>
  <si>
    <t>FORTY SENIORS</t>
  </si>
  <si>
    <t>TROOPER</t>
  </si>
  <si>
    <t>LITTLE BOY</t>
  </si>
  <si>
    <t>DEPUTY</t>
  </si>
  <si>
    <t>PUBLISHER'S LAWYER</t>
  </si>
  <si>
    <t>BANDIT #2</t>
  </si>
  <si>
    <t>ABUELA</t>
  </si>
  <si>
    <t>LITTLE GIRL</t>
  </si>
  <si>
    <t>FATHER</t>
  </si>
  <si>
    <t>CROWD</t>
  </si>
  <si>
    <t>TRANSLATOR APP</t>
  </si>
  <si>
    <t>ROBBINMAHOOD</t>
  </si>
  <si>
    <t>KIDNAP LEADER</t>
  </si>
  <si>
    <t>BILL</t>
  </si>
  <si>
    <t>BRITISH INFORMANT</t>
  </si>
  <si>
    <t>BORDER PATROL AGENT</t>
  </si>
  <si>
    <t>FRONT DESK CLERK</t>
  </si>
  <si>
    <t>DETECTIVE MORALES</t>
  </si>
  <si>
    <t>RV SELLER</t>
  </si>
  <si>
    <t>AIDEN</t>
  </si>
  <si>
    <t>BETH</t>
  </si>
  <si>
    <t>SECURITY GUARD</t>
  </si>
  <si>
    <t>DELIVERY BOY</t>
  </si>
  <si>
    <t>DOG LADY</t>
  </si>
  <si>
    <t>BARTENDER</t>
  </si>
  <si>
    <t>UNIFORMED OFFICER #1</t>
  </si>
  <si>
    <t>OFFICER</t>
  </si>
  <si>
    <t>JARIS</t>
  </si>
  <si>
    <t>SERGEANT BROCK</t>
  </si>
  <si>
    <t>THE SYRIAN</t>
  </si>
  <si>
    <t>HENCHMAN</t>
  </si>
  <si>
    <t>ASSISTANT U.S. ATTORNEY</t>
  </si>
  <si>
    <t>GUZMAN</t>
  </si>
  <si>
    <t>KARLA</t>
  </si>
  <si>
    <t>BANK SUPERVISOR</t>
  </si>
  <si>
    <t>SECOND AGENT</t>
  </si>
  <si>
    <t>ATTUNIST — budget reconciliation</t>
  </si>
  <si>
    <t>Formula checks are independent of the budget builds. Zero financial differences mean the compared totals reconcile.</t>
  </si>
  <si>
    <t>Check</t>
  </si>
  <si>
    <t>Expected</t>
  </si>
  <si>
    <t>All-in less production, contingency and rounding</t>
  </si>
  <si>
    <t>difference</t>
  </si>
  <si>
    <t>0.00</t>
  </si>
  <si>
    <t>Series summary less all episode budgets</t>
  </si>
  <si>
    <t>Season rollups less full series</t>
  </si>
  <si>
    <t>Shared allocation less startup pools</t>
  </si>
  <si>
    <t>Episode count less source episode markers</t>
  </si>
  <si>
    <t>Scene count less source scene records</t>
  </si>
  <si>
    <t>Source controls</t>
  </si>
  <si>
    <t>Source episodes</t>
  </si>
  <si>
    <t>Source scene records</t>
  </si>
  <si>
    <t>Source speaking-label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</si>
</sst>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quot;$&quot;#,##0\);&quot;–&quot;"/>
    <numFmt numFmtId="165" formatCode="#,##0;\(#,##0\);&quot;–&quot;"/>
    <numFmt numFmtId="166" formatCode="0.0%;\(0.0%\);&quot;–&quot;"/>
    <numFmt numFmtId="167" formatCode="0.00;\(0.00\);0.00"/>
  </numFmts>
  <fonts count="10">
    <font>
      <sz val="11"/>
      <name val="Carlito"/>
    </font>
    <font>
      <sz val="10"/>
      <color rgb="FF23324B"/>
      <name val="Arial"/>
      <family val="2"/>
    </font>
    <font>
      <b/>
      <sz val="16"/>
      <color rgb="FF23324B"/>
      <name val="Arial"/>
      <family val="2"/>
    </font>
    <font>
      <i/>
      <sz val="10"/>
      <color rgb="FF627087"/>
      <name val="Arial"/>
      <family val="2"/>
    </font>
    <font>
      <b/>
      <sz val="10"/>
      <color rgb="FF23324B"/>
      <name val="Arial"/>
      <family val="2"/>
    </font>
    <font>
      <b/>
      <sz val="10"/>
      <color rgb="FFFFFFFF"/>
      <name val="Arial"/>
      <family val="2"/>
    </font>
    <font>
      <sz val="10"/>
      <color rgb="FF175ABD"/>
      <name val="Arial"/>
      <family val="2"/>
    </font>
    <font>
      <b/>
      <sz val="12"/>
      <color rgb="FFFFFFFF"/>
      <name val="Arial"/>
      <family val="2"/>
    </font>
    <font>
      <sz val="10"/>
      <color rgb="FF627087"/>
      <name val="Arial"/>
      <family val="2"/>
    </font>
    <font>
      <sz val="10"/>
      <color rgb="FF24744F"/>
      <name val="Arial"/>
      <family val="2"/>
    </font>
  </fonts>
  <fills count="6">
    <fill>
      <patternFill patternType="none"/>
    </fill>
    <fill>
      <patternFill patternType="gray125"/>
    </fill>
    <fill>
      <patternFill patternType="solid">
        <fgColor rgb="FFF1F4F8"/>
      </patternFill>
    </fill>
    <fill>
      <patternFill patternType="solid">
        <fgColor rgb="FF293E60"/>
      </patternFill>
    </fill>
    <fill>
      <patternFill patternType="solid">
        <fgColor rgb="FFFFF2CD"/>
      </patternFill>
    </fill>
    <fill>
      <patternFill patternType="solid">
        <fgColor rgb="FFF6F8FA"/>
      </patternFill>
    </fill>
  </fills>
  <borders count="2">
    <border>
      <left/>
      <right/>
      <top/>
      <bottom/>
      <diagonal/>
    </border>
    <border>
      <left/>
      <right/>
      <top/>
      <bottom style="thin">
        <color rgb="FFCDD5DF"/>
      </bottom>
      <diagonal/>
    </border>
  </borders>
  <cellStyleXfs count="1">
    <xf numFmtId="0" fontId="0" fillId="0" borderId="0"/>
  </cellStyleXfs>
  <cellXfs count="29">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0" fontId="1" fillId="0" borderId="1" xfId="0" applyFont="1" applyBorder="1" applyAlignment="1">
      <alignment vertical="center"/>
    </xf>
    <xf numFmtId="164" fontId="1" fillId="0" borderId="1" xfId="0" applyNumberFormat="1" applyFont="1" applyBorder="1" applyAlignment="1">
      <alignment vertical="center"/>
    </xf>
    <xf numFmtId="0" fontId="3" fillId="0" borderId="1" xfId="0" applyFont="1" applyBorder="1" applyAlignment="1">
      <alignment vertical="center"/>
    </xf>
    <xf numFmtId="0" fontId="1" fillId="2" borderId="0" xfId="0" applyFont="1" applyFill="1" applyAlignment="1">
      <alignment vertical="center"/>
    </xf>
    <xf numFmtId="0" fontId="4" fillId="2" borderId="0" xfId="0" applyFont="1" applyFill="1" applyAlignment="1">
      <alignment vertical="center"/>
    </xf>
    <xf numFmtId="164" fontId="4" fillId="2" borderId="0" xfId="0" applyNumberFormat="1" applyFont="1" applyFill="1" applyAlignment="1">
      <alignment vertical="center"/>
    </xf>
    <xf numFmtId="165" fontId="1" fillId="0" borderId="0" xfId="0" applyNumberFormat="1" applyFont="1" applyAlignment="1">
      <alignment vertical="center"/>
    </xf>
    <xf numFmtId="0" fontId="5" fillId="3" borderId="0" xfId="0" applyFont="1" applyFill="1" applyAlignment="1">
      <alignment horizontal="center" vertical="center" wrapText="1"/>
    </xf>
    <xf numFmtId="164" fontId="5" fillId="3" borderId="0" xfId="0" applyNumberFormat="1" applyFont="1" applyFill="1" applyAlignment="1">
      <alignment horizontal="center" vertical="center" wrapText="1"/>
    </xf>
    <xf numFmtId="164" fontId="6" fillId="4" borderId="0" xfId="0" applyNumberFormat="1" applyFont="1" applyFill="1" applyAlignment="1">
      <alignment vertical="center"/>
    </xf>
    <xf numFmtId="166" fontId="6" fillId="4" borderId="0" xfId="0" applyNumberFormat="1" applyFont="1" applyFill="1" applyAlignment="1">
      <alignment vertical="center"/>
    </xf>
    <xf numFmtId="165" fontId="6" fillId="4" borderId="0" xfId="0" applyNumberFormat="1" applyFont="1" applyFill="1" applyAlignment="1">
      <alignment vertical="center"/>
    </xf>
    <xf numFmtId="165" fontId="4" fillId="2" borderId="0" xfId="0" applyNumberFormat="1" applyFont="1" applyFill="1" applyAlignment="1">
      <alignment vertical="center"/>
    </xf>
    <xf numFmtId="0" fontId="1" fillId="0" borderId="0" xfId="0" applyFont="1" applyAlignment="1">
      <alignment vertical="center" wrapText="1"/>
    </xf>
    <xf numFmtId="0" fontId="4" fillId="2" borderId="0" xfId="0" applyFont="1" applyFill="1" applyAlignment="1">
      <alignment vertical="center" wrapText="1"/>
    </xf>
    <xf numFmtId="2" fontId="6" fillId="4" borderId="0" xfId="0" applyNumberFormat="1" applyFont="1" applyFill="1" applyAlignment="1">
      <alignment vertical="center" wrapText="1"/>
    </xf>
    <xf numFmtId="0" fontId="7" fillId="3" borderId="0" xfId="0" applyFont="1" applyFill="1" applyAlignment="1">
      <alignment vertical="center"/>
    </xf>
    <xf numFmtId="164" fontId="7" fillId="3" borderId="0" xfId="0" applyNumberFormat="1" applyFont="1" applyFill="1" applyAlignment="1">
      <alignment vertical="center"/>
    </xf>
    <xf numFmtId="0" fontId="8" fillId="0" borderId="0" xfId="0" applyFont="1" applyAlignment="1">
      <alignment vertical="center" wrapText="1"/>
    </xf>
    <xf numFmtId="164" fontId="9" fillId="0" borderId="0" xfId="0" applyNumberFormat="1" applyFont="1" applyAlignment="1">
      <alignment vertical="center"/>
    </xf>
    <xf numFmtId="0" fontId="7" fillId="3" borderId="0" xfId="0" applyFont="1" applyFill="1" applyAlignment="1">
      <alignment vertical="center" wrapText="1"/>
    </xf>
    <xf numFmtId="0" fontId="1" fillId="5" borderId="0" xfId="0" applyFont="1" applyFill="1" applyAlignment="1">
      <alignment vertical="center"/>
    </xf>
    <xf numFmtId="164" fontId="1" fillId="5" borderId="0" xfId="0" applyNumberFormat="1" applyFont="1" applyFill="1" applyAlignment="1">
      <alignment vertical="center"/>
    </xf>
    <xf numFmtId="165" fontId="1" fillId="5" borderId="0" xfId="0" applyNumberFormat="1" applyFont="1" applyFill="1" applyAlignment="1">
      <alignment vertical="center"/>
    </xf>
    <xf numFmtId="167" fontId="1" fillId="0" borderId="0" xfId="0" applyNumberFormat="1" applyFont="1" applyAlignment="1">
      <alignment vertical="center"/>
    </xf>
  </cellXfs>
  <cellStyles count="1">
    <cellStyle name="Normal" xfId="0" builtinId="0"/>
  </cellStyles>
  <dxfs count="1">
    <dxf>
      <font>
        <b/>
        <color rgb="FFA32C30"/>
      </font>
      <fill>
        <patternFill patternType="solid">
          <bgColor rgb="FFFDE3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00">
                <a:latin typeface="Arial"/>
                <a:ea typeface="Arial"/>
                <a:cs typeface="Arial"/>
              </a:rPr>
              <a:t>All-in cost by episode (USD)</a:t>
            </a:r>
          </a:p>
        </c:rich>
      </c:tx>
      <c:overlay val="0"/>
    </c:title>
    <c:autoTitleDeleted val="0"/>
    <c:plotArea>
      <c:layout/>
      <c:barChart>
        <c:barDir val="col"/>
        <c:grouping val="clustered"/>
        <c:varyColors val="0"/>
        <c:ser>
          <c:idx val="0"/>
          <c:order val="0"/>
          <c:tx>
            <c:v>Micro-budget</c:v>
          </c:tx>
          <c:spPr>
            <a:solidFill>
              <a:srgbClr val="637C94"/>
            </a:solidFill>
          </c:spPr>
          <c:invertIfNegative val="0"/>
          <c:cat>
            <c:strRef>
              <c:f>'Series Summary'!$D$6:$D$25</c:f>
              <c:strCache>
                <c:ptCount val="20"/>
                <c:pt idx="0">
                  <c:v>101</c:v>
                </c:pt>
                <c:pt idx="1">
                  <c:v>102</c:v>
                </c:pt>
                <c:pt idx="2">
                  <c:v>103</c:v>
                </c:pt>
                <c:pt idx="3">
                  <c:v>104</c:v>
                </c:pt>
                <c:pt idx="4">
                  <c:v>105</c:v>
                </c:pt>
                <c:pt idx="5">
                  <c:v>106</c:v>
                </c:pt>
                <c:pt idx="6">
                  <c:v>107</c:v>
                </c:pt>
                <c:pt idx="7">
                  <c:v>108</c:v>
                </c:pt>
                <c:pt idx="8">
                  <c:v>201</c:v>
                </c:pt>
                <c:pt idx="9">
                  <c:v>202</c:v>
                </c:pt>
                <c:pt idx="10">
                  <c:v>203</c:v>
                </c:pt>
                <c:pt idx="11">
                  <c:v>204</c:v>
                </c:pt>
                <c:pt idx="12">
                  <c:v>205</c:v>
                </c:pt>
                <c:pt idx="13">
                  <c:v>301</c:v>
                </c:pt>
                <c:pt idx="14">
                  <c:v>302</c:v>
                </c:pt>
                <c:pt idx="15">
                  <c:v>303</c:v>
                </c:pt>
                <c:pt idx="16">
                  <c:v>304</c:v>
                </c:pt>
                <c:pt idx="17">
                  <c:v>305</c:v>
                </c:pt>
                <c:pt idx="18">
                  <c:v>306</c:v>
                </c:pt>
                <c:pt idx="19">
                  <c:v>307</c:v>
                </c:pt>
              </c:strCache>
            </c:strRef>
          </c:cat>
          <c:val>
            <c:numRef>
              <c:f>'Series Summary'!$F$6:$F$25</c:f>
              <c:numCache>
                <c:formatCode>"$"#,##0;\("$"#,##0\);"–"</c:formatCode>
                <c:ptCount val="20"/>
                <c:pt idx="0">
                  <c:v>292000</c:v>
                </c:pt>
                <c:pt idx="1">
                  <c:v>242000</c:v>
                </c:pt>
                <c:pt idx="2">
                  <c:v>222000</c:v>
                </c:pt>
                <c:pt idx="3">
                  <c:v>231000</c:v>
                </c:pt>
                <c:pt idx="4">
                  <c:v>297000</c:v>
                </c:pt>
                <c:pt idx="5">
                  <c:v>294000</c:v>
                </c:pt>
                <c:pt idx="6">
                  <c:v>291000</c:v>
                </c:pt>
                <c:pt idx="7">
                  <c:v>258000</c:v>
                </c:pt>
                <c:pt idx="8">
                  <c:v>259000</c:v>
                </c:pt>
                <c:pt idx="9">
                  <c:v>244000</c:v>
                </c:pt>
                <c:pt idx="10">
                  <c:v>278000</c:v>
                </c:pt>
                <c:pt idx="11">
                  <c:v>268000</c:v>
                </c:pt>
                <c:pt idx="12">
                  <c:v>269000</c:v>
                </c:pt>
                <c:pt idx="13">
                  <c:v>264000</c:v>
                </c:pt>
                <c:pt idx="14">
                  <c:v>292000</c:v>
                </c:pt>
                <c:pt idx="15">
                  <c:v>284000</c:v>
                </c:pt>
                <c:pt idx="16">
                  <c:v>295000</c:v>
                </c:pt>
                <c:pt idx="17">
                  <c:v>247000</c:v>
                </c:pt>
                <c:pt idx="18">
                  <c:v>216000</c:v>
                </c:pt>
                <c:pt idx="19">
                  <c:v>223000</c:v>
                </c:pt>
              </c:numCache>
            </c:numRef>
          </c:val>
          <c:extLst>
            <c:ext xmlns:c16="http://schemas.microsoft.com/office/drawing/2014/chart" uri="{C3380CC4-5D6E-409C-BE32-E72D297353CC}">
              <c16:uniqueId val="{00000000-4B08-4009-BB03-A6EAC04B7E4E}"/>
            </c:ext>
          </c:extLst>
        </c:ser>
        <c:ser>
          <c:idx val="1"/>
          <c:order val="1"/>
          <c:tx>
            <c:v>Ultra-low-budget</c:v>
          </c:tx>
          <c:spPr>
            <a:solidFill>
              <a:srgbClr val="8E79A9"/>
            </a:solidFill>
          </c:spPr>
          <c:invertIfNegative val="0"/>
          <c:cat>
            <c:strRef>
              <c:f>'Series Summary'!$D$6:$D$25</c:f>
              <c:strCache>
                <c:ptCount val="20"/>
                <c:pt idx="0">
                  <c:v>101</c:v>
                </c:pt>
                <c:pt idx="1">
                  <c:v>102</c:v>
                </c:pt>
                <c:pt idx="2">
                  <c:v>103</c:v>
                </c:pt>
                <c:pt idx="3">
                  <c:v>104</c:v>
                </c:pt>
                <c:pt idx="4">
                  <c:v>105</c:v>
                </c:pt>
                <c:pt idx="5">
                  <c:v>106</c:v>
                </c:pt>
                <c:pt idx="6">
                  <c:v>107</c:v>
                </c:pt>
                <c:pt idx="7">
                  <c:v>108</c:v>
                </c:pt>
                <c:pt idx="8">
                  <c:v>201</c:v>
                </c:pt>
                <c:pt idx="9">
                  <c:v>202</c:v>
                </c:pt>
                <c:pt idx="10">
                  <c:v>203</c:v>
                </c:pt>
                <c:pt idx="11">
                  <c:v>204</c:v>
                </c:pt>
                <c:pt idx="12">
                  <c:v>205</c:v>
                </c:pt>
                <c:pt idx="13">
                  <c:v>301</c:v>
                </c:pt>
                <c:pt idx="14">
                  <c:v>302</c:v>
                </c:pt>
                <c:pt idx="15">
                  <c:v>303</c:v>
                </c:pt>
                <c:pt idx="16">
                  <c:v>304</c:v>
                </c:pt>
                <c:pt idx="17">
                  <c:v>305</c:v>
                </c:pt>
                <c:pt idx="18">
                  <c:v>306</c:v>
                </c:pt>
                <c:pt idx="19">
                  <c:v>307</c:v>
                </c:pt>
              </c:strCache>
            </c:strRef>
          </c:cat>
          <c:val>
            <c:numRef>
              <c:f>'Series Summary'!$G$6:$G$25</c:f>
              <c:numCache>
                <c:formatCode>"$"#,##0;\("$"#,##0\);"–"</c:formatCode>
                <c:ptCount val="20"/>
                <c:pt idx="0">
                  <c:v>724000</c:v>
                </c:pt>
                <c:pt idx="1">
                  <c:v>594000</c:v>
                </c:pt>
                <c:pt idx="2">
                  <c:v>539000</c:v>
                </c:pt>
                <c:pt idx="3">
                  <c:v>559000</c:v>
                </c:pt>
                <c:pt idx="4">
                  <c:v>723000</c:v>
                </c:pt>
                <c:pt idx="5">
                  <c:v>755000</c:v>
                </c:pt>
                <c:pt idx="6">
                  <c:v>747000</c:v>
                </c:pt>
                <c:pt idx="7">
                  <c:v>634000</c:v>
                </c:pt>
                <c:pt idx="8">
                  <c:v>679000</c:v>
                </c:pt>
                <c:pt idx="9">
                  <c:v>600000</c:v>
                </c:pt>
                <c:pt idx="10">
                  <c:v>702000</c:v>
                </c:pt>
                <c:pt idx="11">
                  <c:v>654000</c:v>
                </c:pt>
                <c:pt idx="12">
                  <c:v>666000</c:v>
                </c:pt>
                <c:pt idx="13">
                  <c:v>648000</c:v>
                </c:pt>
                <c:pt idx="14">
                  <c:v>761000</c:v>
                </c:pt>
                <c:pt idx="15">
                  <c:v>712000</c:v>
                </c:pt>
                <c:pt idx="16">
                  <c:v>765000</c:v>
                </c:pt>
                <c:pt idx="17">
                  <c:v>598000</c:v>
                </c:pt>
                <c:pt idx="18">
                  <c:v>531000</c:v>
                </c:pt>
                <c:pt idx="19">
                  <c:v>549000</c:v>
                </c:pt>
              </c:numCache>
            </c:numRef>
          </c:val>
          <c:extLst>
            <c:ext xmlns:c16="http://schemas.microsoft.com/office/drawing/2014/chart" uri="{C3380CC4-5D6E-409C-BE32-E72D297353CC}">
              <c16:uniqueId val="{00000001-4B08-4009-BB03-A6EAC04B7E4E}"/>
            </c:ext>
          </c:extLst>
        </c:ser>
        <c:ser>
          <c:idx val="2"/>
          <c:order val="2"/>
          <c:tx>
            <c:v>Low-budget</c:v>
          </c:tx>
          <c:spPr>
            <a:solidFill>
              <a:srgbClr val="D09D4B"/>
            </a:solidFill>
          </c:spPr>
          <c:invertIfNegative val="0"/>
          <c:cat>
            <c:strRef>
              <c:f>'Series Summary'!$D$6:$D$25</c:f>
              <c:strCache>
                <c:ptCount val="20"/>
                <c:pt idx="0">
                  <c:v>101</c:v>
                </c:pt>
                <c:pt idx="1">
                  <c:v>102</c:v>
                </c:pt>
                <c:pt idx="2">
                  <c:v>103</c:v>
                </c:pt>
                <c:pt idx="3">
                  <c:v>104</c:v>
                </c:pt>
                <c:pt idx="4">
                  <c:v>105</c:v>
                </c:pt>
                <c:pt idx="5">
                  <c:v>106</c:v>
                </c:pt>
                <c:pt idx="6">
                  <c:v>107</c:v>
                </c:pt>
                <c:pt idx="7">
                  <c:v>108</c:v>
                </c:pt>
                <c:pt idx="8">
                  <c:v>201</c:v>
                </c:pt>
                <c:pt idx="9">
                  <c:v>202</c:v>
                </c:pt>
                <c:pt idx="10">
                  <c:v>203</c:v>
                </c:pt>
                <c:pt idx="11">
                  <c:v>204</c:v>
                </c:pt>
                <c:pt idx="12">
                  <c:v>205</c:v>
                </c:pt>
                <c:pt idx="13">
                  <c:v>301</c:v>
                </c:pt>
                <c:pt idx="14">
                  <c:v>302</c:v>
                </c:pt>
                <c:pt idx="15">
                  <c:v>303</c:v>
                </c:pt>
                <c:pt idx="16">
                  <c:v>304</c:v>
                </c:pt>
                <c:pt idx="17">
                  <c:v>305</c:v>
                </c:pt>
                <c:pt idx="18">
                  <c:v>306</c:v>
                </c:pt>
                <c:pt idx="19">
                  <c:v>307</c:v>
                </c:pt>
              </c:strCache>
            </c:strRef>
          </c:cat>
          <c:val>
            <c:numRef>
              <c:f>'Series Summary'!$H$6:$H$25</c:f>
              <c:numCache>
                <c:formatCode>"$"#,##0;\("$"#,##0\);"–"</c:formatCode>
                <c:ptCount val="20"/>
                <c:pt idx="0">
                  <c:v>1942000</c:v>
                </c:pt>
                <c:pt idx="1">
                  <c:v>1568000</c:v>
                </c:pt>
                <c:pt idx="2">
                  <c:v>1417000</c:v>
                </c:pt>
                <c:pt idx="3">
                  <c:v>1512000</c:v>
                </c:pt>
                <c:pt idx="4">
                  <c:v>1983000</c:v>
                </c:pt>
                <c:pt idx="5">
                  <c:v>2075000</c:v>
                </c:pt>
                <c:pt idx="6">
                  <c:v>2063000</c:v>
                </c:pt>
                <c:pt idx="7">
                  <c:v>1758000</c:v>
                </c:pt>
                <c:pt idx="8">
                  <c:v>1802000</c:v>
                </c:pt>
                <c:pt idx="9">
                  <c:v>1587000</c:v>
                </c:pt>
                <c:pt idx="10">
                  <c:v>1929000</c:v>
                </c:pt>
                <c:pt idx="11">
                  <c:v>1778000</c:v>
                </c:pt>
                <c:pt idx="12">
                  <c:v>1785000</c:v>
                </c:pt>
                <c:pt idx="13">
                  <c:v>1721000</c:v>
                </c:pt>
                <c:pt idx="14">
                  <c:v>2075000</c:v>
                </c:pt>
                <c:pt idx="15">
                  <c:v>1941000</c:v>
                </c:pt>
                <c:pt idx="16">
                  <c:v>2136000</c:v>
                </c:pt>
                <c:pt idx="17">
                  <c:v>1570000</c:v>
                </c:pt>
                <c:pt idx="18">
                  <c:v>1400000</c:v>
                </c:pt>
                <c:pt idx="19">
                  <c:v>1449000</c:v>
                </c:pt>
              </c:numCache>
            </c:numRef>
          </c:val>
          <c:extLst>
            <c:ext xmlns:c16="http://schemas.microsoft.com/office/drawing/2014/chart" uri="{C3380CC4-5D6E-409C-BE32-E72D297353CC}">
              <c16:uniqueId val="{00000002-4B08-4009-BB03-A6EAC04B7E4E}"/>
            </c:ext>
          </c:extLst>
        </c:ser>
        <c:ser>
          <c:idx val="3"/>
          <c:order val="3"/>
          <c:tx>
            <c:v>Production company</c:v>
          </c:tx>
          <c:spPr>
            <a:solidFill>
              <a:srgbClr val="283F69"/>
            </a:solidFill>
          </c:spPr>
          <c:invertIfNegative val="0"/>
          <c:cat>
            <c:strRef>
              <c:f>'Series Summary'!$D$6:$D$25</c:f>
              <c:strCache>
                <c:ptCount val="20"/>
                <c:pt idx="0">
                  <c:v>101</c:v>
                </c:pt>
                <c:pt idx="1">
                  <c:v>102</c:v>
                </c:pt>
                <c:pt idx="2">
                  <c:v>103</c:v>
                </c:pt>
                <c:pt idx="3">
                  <c:v>104</c:v>
                </c:pt>
                <c:pt idx="4">
                  <c:v>105</c:v>
                </c:pt>
                <c:pt idx="5">
                  <c:v>106</c:v>
                </c:pt>
                <c:pt idx="6">
                  <c:v>107</c:v>
                </c:pt>
                <c:pt idx="7">
                  <c:v>108</c:v>
                </c:pt>
                <c:pt idx="8">
                  <c:v>201</c:v>
                </c:pt>
                <c:pt idx="9">
                  <c:v>202</c:v>
                </c:pt>
                <c:pt idx="10">
                  <c:v>203</c:v>
                </c:pt>
                <c:pt idx="11">
                  <c:v>204</c:v>
                </c:pt>
                <c:pt idx="12">
                  <c:v>205</c:v>
                </c:pt>
                <c:pt idx="13">
                  <c:v>301</c:v>
                </c:pt>
                <c:pt idx="14">
                  <c:v>302</c:v>
                </c:pt>
                <c:pt idx="15">
                  <c:v>303</c:v>
                </c:pt>
                <c:pt idx="16">
                  <c:v>304</c:v>
                </c:pt>
                <c:pt idx="17">
                  <c:v>305</c:v>
                </c:pt>
                <c:pt idx="18">
                  <c:v>306</c:v>
                </c:pt>
                <c:pt idx="19">
                  <c:v>307</c:v>
                </c:pt>
              </c:strCache>
            </c:strRef>
          </c:cat>
          <c:val>
            <c:numRef>
              <c:f>'Series Summary'!$I$6:$I$25</c:f>
              <c:numCache>
                <c:formatCode>"$"#,##0;\("$"#,##0\);"–"</c:formatCode>
                <c:ptCount val="20"/>
                <c:pt idx="0">
                  <c:v>5799000</c:v>
                </c:pt>
                <c:pt idx="1">
                  <c:v>4600000</c:v>
                </c:pt>
                <c:pt idx="2">
                  <c:v>4197000</c:v>
                </c:pt>
                <c:pt idx="3">
                  <c:v>4417000</c:v>
                </c:pt>
                <c:pt idx="4">
                  <c:v>5908000</c:v>
                </c:pt>
                <c:pt idx="5">
                  <c:v>6274000</c:v>
                </c:pt>
                <c:pt idx="6">
                  <c:v>6218000</c:v>
                </c:pt>
                <c:pt idx="7">
                  <c:v>5237000</c:v>
                </c:pt>
                <c:pt idx="8">
                  <c:v>5331000</c:v>
                </c:pt>
                <c:pt idx="9">
                  <c:v>4708000</c:v>
                </c:pt>
                <c:pt idx="10">
                  <c:v>5607000</c:v>
                </c:pt>
                <c:pt idx="11">
                  <c:v>5206000</c:v>
                </c:pt>
                <c:pt idx="12">
                  <c:v>5349000</c:v>
                </c:pt>
                <c:pt idx="13">
                  <c:v>5081000</c:v>
                </c:pt>
                <c:pt idx="14">
                  <c:v>6144000</c:v>
                </c:pt>
                <c:pt idx="15">
                  <c:v>5616000</c:v>
                </c:pt>
                <c:pt idx="16">
                  <c:v>6416000</c:v>
                </c:pt>
                <c:pt idx="17">
                  <c:v>4636000</c:v>
                </c:pt>
                <c:pt idx="18">
                  <c:v>4147000</c:v>
                </c:pt>
                <c:pt idx="19">
                  <c:v>4344000</c:v>
                </c:pt>
              </c:numCache>
            </c:numRef>
          </c:val>
          <c:extLst>
            <c:ext xmlns:c16="http://schemas.microsoft.com/office/drawing/2014/chart" uri="{C3380CC4-5D6E-409C-BE32-E72D297353CC}">
              <c16:uniqueId val="{00000003-4B08-4009-BB03-A6EAC04B7E4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750">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0,,&quot;M&quot;"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legend>
      <c:legendPos val="b"/>
      <c:overlay val="0"/>
      <c:txPr>
        <a:bodyPr anchorCtr="1"/>
        <a:lstStyle/>
        <a:p>
          <a:pPr>
            <a:defRPr sz="750">
              <a:latin typeface="Arial"/>
              <a:ea typeface="Arial"/>
              <a:cs typeface="Arial"/>
            </a:defRPr>
          </a:pPr>
          <a:endParaRPr lang="en-US"/>
        </a:p>
      </c:txPr>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0</xdr:colOff>
      <xdr:row>4</xdr:row>
      <xdr:rowOff>0</xdr:rowOff>
    </xdr:from>
    <xdr:to>
      <xdr:col>23</xdr:col>
      <xdr:colOff>0</xdr:colOff>
      <xdr:row>29</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ourceScenes" displayName="SourceScenes" ref="C5:J1459" totalsRowShown="0">
  <tableColumns count="8">
    <tableColumn id="1" xr3:uid="{00000000-0010-0000-0000-000001000000}" name="Episode"/>
    <tableColumn id="2" xr3:uid="{00000000-0010-0000-0000-000002000000}" name="Scene"/>
    <tableColumn id="3" xr3:uid="{00000000-0010-0000-0000-000003000000}" name="Source heading"/>
    <tableColumn id="4" xr3:uid="{00000000-0010-0000-0000-000004000000}" name="INT / EXT"/>
    <tableColumn id="5" xr3:uid="{00000000-0010-0000-0000-000005000000}" name="Explicit night"/>
    <tableColumn id="6" xr3:uid="{00000000-0010-0000-0000-000006000000}" name="Speaking character labels"/>
    <tableColumn id="7" xr3:uid="{00000000-0010-0000-0000-000007000000}" name="Opening action excerpt"/>
    <tableColumn id="8" xr3:uid="{00000000-0010-0000-0000-000008000000}" name="Word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ourceCast" displayName="SourceCast" ref="C5:F385" totalsRowShown="0">
  <tableColumns count="4">
    <tableColumn id="1" xr3:uid="{00000000-0010-0000-0100-000001000000}" name="Episode"/>
    <tableColumn id="2" xr3:uid="{00000000-0010-0000-0100-000002000000}" name="Source character label"/>
    <tableColumn id="3" xr3:uid="{00000000-0010-0000-0100-000003000000}" name="Scenes speaking"/>
    <tableColumn id="4" xr3:uid="{00000000-0010-0000-0100-000004000000}" name="Scheduling not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93E60"/>
  </sheetPr>
  <dimension ref="A1:J200"/>
  <sheetViews>
    <sheetView showGridLines="0" tabSelected="1" workbookViewId="0">
      <pane ySplit="5" topLeftCell="A6" activePane="bottomLeft" state="frozen"/>
      <selection pane="bottomLeft"/>
    </sheetView>
  </sheetViews>
  <sheetFormatPr defaultRowHeight="14"/>
  <cols>
    <col min="1" max="2" width="2" customWidth="1"/>
    <col min="3" max="3" width="9" customWidth="1"/>
    <col min="4" max="4" width="12" customWidth="1"/>
    <col min="5" max="5" width="29" customWidth="1"/>
    <col min="6" max="9" width="19" customWidth="1"/>
    <col min="10" max="10" width="15" customWidth="1"/>
  </cols>
  <sheetData>
    <row r="1" spans="1:10" ht="21" customHeight="1">
      <c r="A1" s="1"/>
      <c r="B1" s="1"/>
      <c r="C1" s="1"/>
      <c r="D1" s="1"/>
      <c r="E1" s="1"/>
      <c r="F1" s="2"/>
      <c r="G1" s="2"/>
      <c r="H1" s="2"/>
      <c r="I1" s="2"/>
      <c r="J1" s="1"/>
    </row>
    <row r="2" spans="1:10" ht="30" customHeight="1">
      <c r="A2" s="1"/>
      <c r="B2" s="1"/>
      <c r="C2" s="3" t="s">
        <v>0</v>
      </c>
      <c r="D2" s="1"/>
      <c r="E2" s="1"/>
      <c r="F2" s="2"/>
      <c r="G2" s="2"/>
      <c r="H2" s="2"/>
      <c r="I2" s="2"/>
      <c r="J2" s="1"/>
    </row>
    <row r="3" spans="1:10" ht="21" customHeight="1">
      <c r="A3" s="1"/>
      <c r="B3" s="1"/>
      <c r="C3" s="6" t="s">
        <v>1</v>
      </c>
      <c r="D3" s="4"/>
      <c r="E3" s="4"/>
      <c r="F3" s="5"/>
      <c r="G3" s="5"/>
      <c r="H3" s="5"/>
      <c r="I3" s="5"/>
      <c r="J3" s="4"/>
    </row>
    <row r="4" spans="1:10" ht="21" customHeight="1">
      <c r="A4" s="1"/>
      <c r="B4" s="1"/>
      <c r="C4" s="1"/>
      <c r="D4" s="1"/>
      <c r="E4" s="1"/>
      <c r="F4" s="2"/>
      <c r="G4" s="2"/>
      <c r="H4" s="2"/>
      <c r="I4" s="2"/>
      <c r="J4" s="1"/>
    </row>
    <row r="5" spans="1:10" ht="32" customHeight="1">
      <c r="A5" s="1"/>
      <c r="B5" s="1"/>
      <c r="C5" s="11" t="s">
        <v>2</v>
      </c>
      <c r="D5" s="11" t="s">
        <v>3</v>
      </c>
      <c r="E5" s="11" t="s">
        <v>4</v>
      </c>
      <c r="F5" s="12" t="s">
        <v>5</v>
      </c>
      <c r="G5" s="12" t="s">
        <v>6</v>
      </c>
      <c r="H5" s="12" t="s">
        <v>7</v>
      </c>
      <c r="I5" s="12" t="s">
        <v>8</v>
      </c>
      <c r="J5" s="11" t="s">
        <v>9</v>
      </c>
    </row>
    <row r="6" spans="1:10" ht="21" customHeight="1">
      <c r="A6" s="1"/>
      <c r="B6" s="1"/>
      <c r="C6" s="25">
        <v>1</v>
      </c>
      <c r="D6" s="25" t="s">
        <v>10</v>
      </c>
      <c r="E6" s="25" t="s">
        <v>11</v>
      </c>
      <c r="F6" s="26">
        <f>'EP 101'!F164</f>
        <v>292000</v>
      </c>
      <c r="G6" s="26">
        <f>'EP 101'!G164</f>
        <v>724000</v>
      </c>
      <c r="H6" s="26">
        <f>'EP 101'!H164</f>
        <v>1942000</v>
      </c>
      <c r="I6" s="26">
        <f>'EP 101'!I164</f>
        <v>5799000</v>
      </c>
      <c r="J6" s="27">
        <v>78</v>
      </c>
    </row>
    <row r="7" spans="1:10" ht="21" customHeight="1">
      <c r="A7" s="1"/>
      <c r="B7" s="1"/>
      <c r="C7" s="1">
        <v>1</v>
      </c>
      <c r="D7" s="1" t="s">
        <v>12</v>
      </c>
      <c r="E7" s="1" t="s">
        <v>13</v>
      </c>
      <c r="F7" s="2">
        <f>'EP 102'!F164</f>
        <v>242000</v>
      </c>
      <c r="G7" s="2">
        <f>'EP 102'!G164</f>
        <v>594000</v>
      </c>
      <c r="H7" s="2">
        <f>'EP 102'!H164</f>
        <v>1568000</v>
      </c>
      <c r="I7" s="2">
        <f>'EP 102'!I164</f>
        <v>4600000</v>
      </c>
      <c r="J7" s="10">
        <v>83</v>
      </c>
    </row>
    <row r="8" spans="1:10" ht="21" customHeight="1">
      <c r="A8" s="1"/>
      <c r="B8" s="1"/>
      <c r="C8" s="25">
        <v>1</v>
      </c>
      <c r="D8" s="25" t="s">
        <v>14</v>
      </c>
      <c r="E8" s="25" t="s">
        <v>15</v>
      </c>
      <c r="F8" s="26">
        <f>'EP 103'!F164</f>
        <v>222000</v>
      </c>
      <c r="G8" s="26">
        <f>'EP 103'!G164</f>
        <v>539000</v>
      </c>
      <c r="H8" s="26">
        <f>'EP 103'!H164</f>
        <v>1417000</v>
      </c>
      <c r="I8" s="26">
        <f>'EP 103'!I164</f>
        <v>4197000</v>
      </c>
      <c r="J8" s="27">
        <v>71</v>
      </c>
    </row>
    <row r="9" spans="1:10" ht="21" customHeight="1">
      <c r="A9" s="1"/>
      <c r="B9" s="1"/>
      <c r="C9" s="1">
        <v>1</v>
      </c>
      <c r="D9" s="1" t="s">
        <v>16</v>
      </c>
      <c r="E9" s="1" t="s">
        <v>17</v>
      </c>
      <c r="F9" s="2">
        <f>'EP 104'!F164</f>
        <v>231000</v>
      </c>
      <c r="G9" s="2">
        <f>'EP 104'!G164</f>
        <v>559000</v>
      </c>
      <c r="H9" s="2">
        <f>'EP 104'!H164</f>
        <v>1512000</v>
      </c>
      <c r="I9" s="2">
        <f>'EP 104'!I164</f>
        <v>4417000</v>
      </c>
      <c r="J9" s="10">
        <v>59</v>
      </c>
    </row>
    <row r="10" spans="1:10" ht="21" customHeight="1">
      <c r="A10" s="1"/>
      <c r="B10" s="1"/>
      <c r="C10" s="25">
        <v>1</v>
      </c>
      <c r="D10" s="25" t="s">
        <v>18</v>
      </c>
      <c r="E10" s="25" t="s">
        <v>19</v>
      </c>
      <c r="F10" s="26">
        <f>'EP 105'!F164</f>
        <v>297000</v>
      </c>
      <c r="G10" s="26">
        <f>'EP 105'!G164</f>
        <v>723000</v>
      </c>
      <c r="H10" s="26">
        <f>'EP 105'!H164</f>
        <v>1983000</v>
      </c>
      <c r="I10" s="26">
        <f>'EP 105'!I164</f>
        <v>5908000</v>
      </c>
      <c r="J10" s="27">
        <v>70</v>
      </c>
    </row>
    <row r="11" spans="1:10" ht="21" customHeight="1">
      <c r="A11" s="1"/>
      <c r="B11" s="1"/>
      <c r="C11" s="1">
        <v>1</v>
      </c>
      <c r="D11" s="1" t="s">
        <v>20</v>
      </c>
      <c r="E11" s="1" t="s">
        <v>21</v>
      </c>
      <c r="F11" s="2">
        <f>'EP 106'!F164</f>
        <v>294000</v>
      </c>
      <c r="G11" s="2">
        <f>'EP 106'!G164</f>
        <v>755000</v>
      </c>
      <c r="H11" s="2">
        <f>'EP 106'!H164</f>
        <v>2075000</v>
      </c>
      <c r="I11" s="2">
        <f>'EP 106'!I164</f>
        <v>6274000</v>
      </c>
      <c r="J11" s="10">
        <v>81</v>
      </c>
    </row>
    <row r="12" spans="1:10" ht="21" customHeight="1">
      <c r="A12" s="1"/>
      <c r="B12" s="1"/>
      <c r="C12" s="25">
        <v>1</v>
      </c>
      <c r="D12" s="25" t="s">
        <v>22</v>
      </c>
      <c r="E12" s="25" t="s">
        <v>23</v>
      </c>
      <c r="F12" s="26">
        <f>'EP 107'!F164</f>
        <v>291000</v>
      </c>
      <c r="G12" s="26">
        <f>'EP 107'!G164</f>
        <v>747000</v>
      </c>
      <c r="H12" s="26">
        <f>'EP 107'!H164</f>
        <v>2063000</v>
      </c>
      <c r="I12" s="26">
        <f>'EP 107'!I164</f>
        <v>6218000</v>
      </c>
      <c r="J12" s="27">
        <v>62</v>
      </c>
    </row>
    <row r="13" spans="1:10" ht="21" customHeight="1">
      <c r="A13" s="1"/>
      <c r="B13" s="1"/>
      <c r="C13" s="1">
        <v>1</v>
      </c>
      <c r="D13" s="1" t="s">
        <v>24</v>
      </c>
      <c r="E13" s="1" t="s">
        <v>25</v>
      </c>
      <c r="F13" s="2">
        <f>'EP 108'!F164</f>
        <v>258000</v>
      </c>
      <c r="G13" s="2">
        <f>'EP 108'!G164</f>
        <v>634000</v>
      </c>
      <c r="H13" s="2">
        <f>'EP 108'!H164</f>
        <v>1758000</v>
      </c>
      <c r="I13" s="2">
        <f>'EP 108'!I164</f>
        <v>5237000</v>
      </c>
      <c r="J13" s="10">
        <v>78</v>
      </c>
    </row>
    <row r="14" spans="1:10" ht="21" customHeight="1">
      <c r="A14" s="1"/>
      <c r="B14" s="1"/>
      <c r="C14" s="25">
        <v>2</v>
      </c>
      <c r="D14" s="25" t="s">
        <v>26</v>
      </c>
      <c r="E14" s="25" t="s">
        <v>27</v>
      </c>
      <c r="F14" s="26">
        <f>'EP 201'!F164</f>
        <v>259000</v>
      </c>
      <c r="G14" s="26">
        <f>'EP 201'!G164</f>
        <v>679000</v>
      </c>
      <c r="H14" s="26">
        <f>'EP 201'!H164</f>
        <v>1802000</v>
      </c>
      <c r="I14" s="26">
        <f>'EP 201'!I164</f>
        <v>5331000</v>
      </c>
      <c r="J14" s="27">
        <v>76</v>
      </c>
    </row>
    <row r="15" spans="1:10" ht="21" customHeight="1">
      <c r="A15" s="1"/>
      <c r="B15" s="1"/>
      <c r="C15" s="1">
        <v>2</v>
      </c>
      <c r="D15" s="1" t="s">
        <v>28</v>
      </c>
      <c r="E15" s="1" t="s">
        <v>29</v>
      </c>
      <c r="F15" s="2">
        <f>'EP 202'!F164</f>
        <v>244000</v>
      </c>
      <c r="G15" s="2">
        <f>'EP 202'!G164</f>
        <v>600000</v>
      </c>
      <c r="H15" s="2">
        <f>'EP 202'!H164</f>
        <v>1587000</v>
      </c>
      <c r="I15" s="2">
        <f>'EP 202'!I164</f>
        <v>4708000</v>
      </c>
      <c r="J15" s="10">
        <v>71</v>
      </c>
    </row>
    <row r="16" spans="1:10" ht="21" customHeight="1">
      <c r="A16" s="1"/>
      <c r="B16" s="1"/>
      <c r="C16" s="25">
        <v>2</v>
      </c>
      <c r="D16" s="25" t="s">
        <v>30</v>
      </c>
      <c r="E16" s="25" t="s">
        <v>31</v>
      </c>
      <c r="F16" s="26">
        <f>'EP 203'!F164</f>
        <v>278000</v>
      </c>
      <c r="G16" s="26">
        <f>'EP 203'!G164</f>
        <v>702000</v>
      </c>
      <c r="H16" s="26">
        <f>'EP 203'!H164</f>
        <v>1929000</v>
      </c>
      <c r="I16" s="26">
        <f>'EP 203'!I164</f>
        <v>5607000</v>
      </c>
      <c r="J16" s="27">
        <v>88</v>
      </c>
    </row>
    <row r="17" spans="1:10" ht="21" customHeight="1">
      <c r="A17" s="1"/>
      <c r="B17" s="1"/>
      <c r="C17" s="1">
        <v>2</v>
      </c>
      <c r="D17" s="1" t="s">
        <v>32</v>
      </c>
      <c r="E17" s="1" t="s">
        <v>33</v>
      </c>
      <c r="F17" s="2">
        <f>'EP 204'!F164</f>
        <v>268000</v>
      </c>
      <c r="G17" s="2">
        <f>'EP 204'!G164</f>
        <v>654000</v>
      </c>
      <c r="H17" s="2">
        <f>'EP 204'!H164</f>
        <v>1778000</v>
      </c>
      <c r="I17" s="2">
        <f>'EP 204'!I164</f>
        <v>5206000</v>
      </c>
      <c r="J17" s="10">
        <v>84</v>
      </c>
    </row>
    <row r="18" spans="1:10" ht="21" customHeight="1">
      <c r="A18" s="1"/>
      <c r="B18" s="1"/>
      <c r="C18" s="25">
        <v>2</v>
      </c>
      <c r="D18" s="25" t="s">
        <v>34</v>
      </c>
      <c r="E18" s="25" t="s">
        <v>35</v>
      </c>
      <c r="F18" s="26">
        <f>'EP 205'!F164</f>
        <v>269000</v>
      </c>
      <c r="G18" s="26">
        <f>'EP 205'!G164</f>
        <v>666000</v>
      </c>
      <c r="H18" s="26">
        <f>'EP 205'!H164</f>
        <v>1785000</v>
      </c>
      <c r="I18" s="26">
        <f>'EP 205'!I164</f>
        <v>5349000</v>
      </c>
      <c r="J18" s="27">
        <v>85</v>
      </c>
    </row>
    <row r="19" spans="1:10" ht="21" customHeight="1">
      <c r="A19" s="1"/>
      <c r="B19" s="1"/>
      <c r="C19" s="1">
        <v>3</v>
      </c>
      <c r="D19" s="1" t="s">
        <v>36</v>
      </c>
      <c r="E19" s="1" t="s">
        <v>37</v>
      </c>
      <c r="F19" s="2">
        <f>'EP 301'!F164</f>
        <v>264000</v>
      </c>
      <c r="G19" s="2">
        <f>'EP 301'!G164</f>
        <v>648000</v>
      </c>
      <c r="H19" s="2">
        <f>'EP 301'!H164</f>
        <v>1721000</v>
      </c>
      <c r="I19" s="2">
        <f>'EP 301'!I164</f>
        <v>5081000</v>
      </c>
      <c r="J19" s="10">
        <v>53</v>
      </c>
    </row>
    <row r="20" spans="1:10" ht="21" customHeight="1">
      <c r="A20" s="1"/>
      <c r="B20" s="1"/>
      <c r="C20" s="25">
        <v>3</v>
      </c>
      <c r="D20" s="25" t="s">
        <v>38</v>
      </c>
      <c r="E20" s="25" t="s">
        <v>39</v>
      </c>
      <c r="F20" s="26">
        <f>'EP 302'!F164</f>
        <v>292000</v>
      </c>
      <c r="G20" s="26">
        <f>'EP 302'!G164</f>
        <v>761000</v>
      </c>
      <c r="H20" s="26">
        <f>'EP 302'!H164</f>
        <v>2075000</v>
      </c>
      <c r="I20" s="26">
        <f>'EP 302'!I164</f>
        <v>6144000</v>
      </c>
      <c r="J20" s="27">
        <v>82</v>
      </c>
    </row>
    <row r="21" spans="1:10" ht="21" customHeight="1">
      <c r="A21" s="1"/>
      <c r="B21" s="1"/>
      <c r="C21" s="1">
        <v>3</v>
      </c>
      <c r="D21" s="1" t="s">
        <v>40</v>
      </c>
      <c r="E21" s="1" t="s">
        <v>41</v>
      </c>
      <c r="F21" s="2">
        <f>'EP 303'!F164</f>
        <v>284000</v>
      </c>
      <c r="G21" s="2">
        <f>'EP 303'!G164</f>
        <v>712000</v>
      </c>
      <c r="H21" s="2">
        <f>'EP 303'!H164</f>
        <v>1941000</v>
      </c>
      <c r="I21" s="2">
        <f>'EP 303'!I164</f>
        <v>5616000</v>
      </c>
      <c r="J21" s="10">
        <v>74</v>
      </c>
    </row>
    <row r="22" spans="1:10" ht="21" customHeight="1">
      <c r="A22" s="1"/>
      <c r="B22" s="1"/>
      <c r="C22" s="25">
        <v>3</v>
      </c>
      <c r="D22" s="25" t="s">
        <v>42</v>
      </c>
      <c r="E22" s="25" t="s">
        <v>43</v>
      </c>
      <c r="F22" s="26">
        <f>'EP 304'!F164</f>
        <v>295000</v>
      </c>
      <c r="G22" s="26">
        <f>'EP 304'!G164</f>
        <v>765000</v>
      </c>
      <c r="H22" s="26">
        <f>'EP 304'!H164</f>
        <v>2136000</v>
      </c>
      <c r="I22" s="26">
        <f>'EP 304'!I164</f>
        <v>6416000</v>
      </c>
      <c r="J22" s="27">
        <v>75</v>
      </c>
    </row>
    <row r="23" spans="1:10" ht="21" customHeight="1">
      <c r="A23" s="1"/>
      <c r="B23" s="1"/>
      <c r="C23" s="1">
        <v>3</v>
      </c>
      <c r="D23" s="1" t="s">
        <v>44</v>
      </c>
      <c r="E23" s="1" t="s">
        <v>45</v>
      </c>
      <c r="F23" s="2">
        <f>'EP 305'!F164</f>
        <v>247000</v>
      </c>
      <c r="G23" s="2">
        <f>'EP 305'!G164</f>
        <v>598000</v>
      </c>
      <c r="H23" s="2">
        <f>'EP 305'!H164</f>
        <v>1570000</v>
      </c>
      <c r="I23" s="2">
        <f>'EP 305'!I164</f>
        <v>4636000</v>
      </c>
      <c r="J23" s="10">
        <v>77</v>
      </c>
    </row>
    <row r="24" spans="1:10" ht="21" customHeight="1">
      <c r="A24" s="1"/>
      <c r="B24" s="1"/>
      <c r="C24" s="25">
        <v>3</v>
      </c>
      <c r="D24" s="25" t="s">
        <v>46</v>
      </c>
      <c r="E24" s="25" t="s">
        <v>47</v>
      </c>
      <c r="F24" s="26">
        <f>'EP 306'!F164</f>
        <v>216000</v>
      </c>
      <c r="G24" s="26">
        <f>'EP 306'!G164</f>
        <v>531000</v>
      </c>
      <c r="H24" s="26">
        <f>'EP 306'!H164</f>
        <v>1400000</v>
      </c>
      <c r="I24" s="26">
        <f>'EP 306'!I164</f>
        <v>4147000</v>
      </c>
      <c r="J24" s="27">
        <v>58</v>
      </c>
    </row>
    <row r="25" spans="1:10" ht="21" customHeight="1">
      <c r="A25" s="1"/>
      <c r="B25" s="1"/>
      <c r="C25" s="1">
        <v>3</v>
      </c>
      <c r="D25" s="1" t="s">
        <v>48</v>
      </c>
      <c r="E25" s="1" t="s">
        <v>49</v>
      </c>
      <c r="F25" s="2">
        <f>'EP 307'!F164</f>
        <v>223000</v>
      </c>
      <c r="G25" s="2">
        <f>'EP 307'!G164</f>
        <v>549000</v>
      </c>
      <c r="H25" s="2">
        <f>'EP 307'!H164</f>
        <v>1449000</v>
      </c>
      <c r="I25" s="2">
        <f>'EP 307'!I164</f>
        <v>4344000</v>
      </c>
      <c r="J25" s="10">
        <v>49</v>
      </c>
    </row>
    <row r="26" spans="1:10" ht="21" customHeight="1">
      <c r="A26" s="1"/>
      <c r="B26" s="1"/>
      <c r="C26" s="1"/>
      <c r="D26" s="1"/>
      <c r="E26" s="1"/>
      <c r="F26" s="2"/>
      <c r="G26" s="2"/>
      <c r="H26" s="2"/>
      <c r="I26" s="2"/>
      <c r="J26" s="1"/>
    </row>
    <row r="27" spans="1:10" ht="21" customHeight="1">
      <c r="A27" s="1"/>
      <c r="B27" s="1"/>
      <c r="C27" s="1"/>
      <c r="D27" s="1"/>
      <c r="E27" s="1"/>
      <c r="F27" s="2"/>
      <c r="G27" s="2"/>
      <c r="H27" s="2"/>
      <c r="I27" s="2"/>
      <c r="J27" s="1"/>
    </row>
    <row r="28" spans="1:10" ht="21" customHeight="1">
      <c r="A28" s="1"/>
      <c r="B28" s="1"/>
      <c r="C28" s="7"/>
      <c r="D28" s="7"/>
      <c r="E28" s="8" t="s">
        <v>50</v>
      </c>
      <c r="F28" s="9">
        <f>SUMIFS(F6:F25,$C$6:$C$25,1)</f>
        <v>2127000</v>
      </c>
      <c r="G28" s="9">
        <f>SUMIFS(G6:G25,$C$6:$C$25,1)</f>
        <v>5275000</v>
      </c>
      <c r="H28" s="9">
        <f>SUMIFS(H6:H25,$C$6:$C$25,1)</f>
        <v>14318000</v>
      </c>
      <c r="I28" s="9">
        <f>SUMIFS(I6:I25,$C$6:$C$25,1)</f>
        <v>42650000</v>
      </c>
      <c r="J28" s="7"/>
    </row>
    <row r="29" spans="1:10" ht="21" customHeight="1">
      <c r="A29" s="1"/>
      <c r="B29" s="1"/>
      <c r="C29" s="7"/>
      <c r="D29" s="7"/>
      <c r="E29" s="8" t="s">
        <v>51</v>
      </c>
      <c r="F29" s="9">
        <f>SUMIFS(F6:F25,$C$6:$C$25,2)</f>
        <v>1318000</v>
      </c>
      <c r="G29" s="9">
        <f>SUMIFS(G6:G25,$C$6:$C$25,2)</f>
        <v>3301000</v>
      </c>
      <c r="H29" s="9">
        <f>SUMIFS(H6:H25,$C$6:$C$25,2)</f>
        <v>8881000</v>
      </c>
      <c r="I29" s="9">
        <f>SUMIFS(I6:I25,$C$6:$C$25,2)</f>
        <v>26201000</v>
      </c>
      <c r="J29" s="7"/>
    </row>
    <row r="30" spans="1:10" ht="21" customHeight="1">
      <c r="A30" s="1"/>
      <c r="B30" s="1"/>
      <c r="C30" s="7"/>
      <c r="D30" s="7"/>
      <c r="E30" s="8" t="s">
        <v>52</v>
      </c>
      <c r="F30" s="9">
        <f>SUMIFS(F6:F25,$C$6:$C$25,3)</f>
        <v>1821000</v>
      </c>
      <c r="G30" s="9">
        <f>SUMIFS(G6:G25,$C$6:$C$25,3)</f>
        <v>4564000</v>
      </c>
      <c r="H30" s="9">
        <f>SUMIFS(H6:H25,$C$6:$C$25,3)</f>
        <v>12292000</v>
      </c>
      <c r="I30" s="9">
        <f>SUMIFS(I6:I25,$C$6:$C$25,3)</f>
        <v>36384000</v>
      </c>
      <c r="J30" s="7"/>
    </row>
    <row r="31" spans="1:10" ht="21" customHeight="1">
      <c r="A31" s="1"/>
      <c r="B31" s="1"/>
      <c r="C31" s="1"/>
      <c r="D31" s="1"/>
      <c r="E31" s="1"/>
      <c r="F31" s="2"/>
      <c r="G31" s="2"/>
      <c r="H31" s="2"/>
      <c r="I31" s="2"/>
      <c r="J31" s="1"/>
    </row>
    <row r="32" spans="1:10" ht="29" customHeight="1">
      <c r="A32" s="1"/>
      <c r="B32" s="1"/>
      <c r="C32" s="20"/>
      <c r="D32" s="20" t="s">
        <v>53</v>
      </c>
      <c r="E32" s="20"/>
      <c r="F32" s="21">
        <f>SUM(F6:F25)</f>
        <v>5266000</v>
      </c>
      <c r="G32" s="21">
        <f>SUM(G6:G25)</f>
        <v>13140000</v>
      </c>
      <c r="H32" s="21">
        <f>SUM(H6:H25)</f>
        <v>35491000</v>
      </c>
      <c r="I32" s="21">
        <f>SUM(I6:I25)</f>
        <v>105235000</v>
      </c>
      <c r="J32" s="1"/>
    </row>
    <row r="33" spans="1:10" ht="21" customHeight="1">
      <c r="A33" s="1"/>
      <c r="B33" s="1"/>
      <c r="C33" s="1"/>
      <c r="D33" s="1"/>
      <c r="E33" s="1" t="s">
        <v>54</v>
      </c>
      <c r="F33" s="2">
        <f>F32/Assumptions!$F$27</f>
        <v>263300</v>
      </c>
      <c r="G33" s="2">
        <f>G32/Assumptions!$F$27</f>
        <v>657000</v>
      </c>
      <c r="H33" s="2">
        <f>H32/Assumptions!$F$27</f>
        <v>1774550</v>
      </c>
      <c r="I33" s="2">
        <f>I32/Assumptions!$F$27</f>
        <v>5261750</v>
      </c>
      <c r="J33" s="1"/>
    </row>
    <row r="34" spans="1:10" ht="21" customHeight="1">
      <c r="A34" s="1"/>
      <c r="B34" s="1"/>
      <c r="C34" s="1"/>
      <c r="D34" s="1"/>
      <c r="E34" s="1" t="s">
        <v>55</v>
      </c>
      <c r="F34" s="10">
        <f>SUM('EP 101'!F12,'EP 102'!F12,'EP 103'!F12,'EP 104'!F12,'EP 105'!F12,'EP 106'!F12,'EP 107'!F12,'EP 108'!F12,'EP 201'!F12,'EP 202'!F12,'EP 203'!F12,'EP 204'!F12,'EP 205'!F12,'EP 301'!F12,'EP 302'!F12,'EP 303'!F12,'EP 304'!F12,'EP 305'!F12,'EP 306'!F12,'EP 307'!F12)</f>
        <v>186</v>
      </c>
      <c r="G34" s="10">
        <f>SUM('EP 101'!G12,'EP 102'!G12,'EP 103'!G12,'EP 104'!G12,'EP 105'!G12,'EP 106'!G12,'EP 107'!G12,'EP 108'!G12,'EP 201'!G12,'EP 202'!G12,'EP 203'!G12,'EP 204'!G12,'EP 205'!G12,'EP 301'!G12,'EP 302'!G12,'EP 303'!G12,'EP 304'!G12,'EP 305'!G12,'EP 306'!G12,'EP 307'!G12)</f>
        <v>213</v>
      </c>
      <c r="H34" s="10">
        <f>SUM('EP 101'!H12,'EP 102'!H12,'EP 103'!H12,'EP 104'!H12,'EP 105'!H12,'EP 106'!H12,'EP 107'!H12,'EP 108'!H12,'EP 201'!H12,'EP 202'!H12,'EP 203'!H12,'EP 204'!H12,'EP 205'!H12,'EP 301'!H12,'EP 302'!H12,'EP 303'!H12,'EP 304'!H12,'EP 305'!H12,'EP 306'!H12,'EP 307'!H12)</f>
        <v>242</v>
      </c>
      <c r="I34" s="10">
        <f>SUM('EP 101'!I12,'EP 102'!I12,'EP 103'!I12,'EP 104'!I12,'EP 105'!I12,'EP 106'!I12,'EP 107'!I12,'EP 108'!I12,'EP 201'!I12,'EP 202'!I12,'EP 203'!I12,'EP 204'!I12,'EP 205'!I12,'EP 301'!I12,'EP 302'!I12,'EP 303'!I12,'EP 304'!I12,'EP 305'!I12,'EP 306'!I12,'EP 307'!I12)</f>
        <v>282</v>
      </c>
      <c r="J34" s="1"/>
    </row>
    <row r="35" spans="1:10" ht="21" customHeight="1">
      <c r="A35" s="1"/>
      <c r="B35" s="1"/>
      <c r="C35" s="1"/>
      <c r="D35" s="1"/>
      <c r="E35" s="1" t="s">
        <v>56</v>
      </c>
      <c r="F35" s="2">
        <f>SUM('EP 101'!F106:F111,'EP 102'!F106:F111,'EP 103'!F106:F111,'EP 104'!F106:F111,'EP 105'!F106:F111,'EP 106'!F106:F111,'EP 107'!F106:F111,'EP 108'!F106:F111,'EP 201'!F106:F111,'EP 202'!F106:F111,'EP 203'!F106:F111,'EP 204'!F106:F111,'EP 205'!F106:F111,'EP 301'!F106:F111,'EP 302'!F106:F111,'EP 303'!F106:F111,'EP 304'!F106:F111,'EP 305'!F106:F111,'EP 306'!F106:F111,'EP 307'!F106:F111)</f>
        <v>44050</v>
      </c>
      <c r="G35" s="2">
        <f>SUM('EP 101'!G106:G111,'EP 102'!G106:G111,'EP 103'!G106:G111,'EP 104'!G106:G111,'EP 105'!G106:G111,'EP 106'!G106:G111,'EP 107'!G106:G111,'EP 108'!G106:G111,'EP 201'!G106:G111,'EP 202'!G106:G111,'EP 203'!G106:G111,'EP 204'!G106:G111,'EP 205'!G106:G111,'EP 301'!G106:G111,'EP 302'!G106:G111,'EP 303'!G106:G111,'EP 304'!G106:G111,'EP 305'!G106:G111,'EP 306'!G106:G111,'EP 307'!G106:G111)</f>
        <v>92690</v>
      </c>
      <c r="H35" s="2">
        <f>SUM('EP 101'!H106:H111,'EP 102'!H106:H111,'EP 103'!H106:H111,'EP 104'!H106:H111,'EP 105'!H106:H111,'EP 106'!H106:H111,'EP 107'!H106:H111,'EP 108'!H106:H111,'EP 201'!H106:H111,'EP 202'!H106:H111,'EP 203'!H106:H111,'EP 204'!H106:H111,'EP 205'!H106:H111,'EP 301'!H106:H111,'EP 302'!H106:H111,'EP 303'!H106:H111,'EP 304'!H106:H111,'EP 305'!H106:H111,'EP 306'!H106:H111,'EP 307'!H106:H111)</f>
        <v>209335</v>
      </c>
      <c r="I35" s="2">
        <f>SUM('EP 101'!I106:I111,'EP 102'!I106:I111,'EP 103'!I106:I111,'EP 104'!I106:I111,'EP 105'!I106:I111,'EP 106'!I106:I111,'EP 107'!I106:I111,'EP 108'!I106:I111,'EP 201'!I106:I111,'EP 202'!I106:I111,'EP 203'!I106:I111,'EP 204'!I106:I111,'EP 205'!I106:I111,'EP 301'!I106:I111,'EP 302'!I106:I111,'EP 303'!I106:I111,'EP 304'!I106:I111,'EP 305'!I106:I111,'EP 306'!I106:I111,'EP 307'!I106:I111)</f>
        <v>470410</v>
      </c>
      <c r="J35" s="1"/>
    </row>
    <row r="36" spans="1:10" ht="21" customHeight="1">
      <c r="A36" s="1"/>
      <c r="B36" s="1"/>
      <c r="C36" s="1"/>
      <c r="D36" s="1"/>
      <c r="E36" s="1"/>
      <c r="F36" s="2"/>
      <c r="G36" s="2"/>
      <c r="H36" s="2"/>
      <c r="I36" s="2"/>
      <c r="J36" s="1"/>
    </row>
    <row r="37" spans="1:10" ht="21" customHeight="1">
      <c r="A37" s="1"/>
      <c r="B37" s="1"/>
      <c r="C37" s="1"/>
      <c r="D37" s="1"/>
      <c r="E37" s="1"/>
      <c r="F37" s="2"/>
      <c r="G37" s="2"/>
      <c r="H37" s="2"/>
      <c r="I37" s="2"/>
      <c r="J37" s="1"/>
    </row>
    <row r="38" spans="1:10" ht="25" customHeight="1">
      <c r="A38" s="1"/>
      <c r="B38" s="1"/>
      <c r="C38" s="8" t="s">
        <v>57</v>
      </c>
      <c r="D38" s="8"/>
      <c r="E38" s="8"/>
      <c r="F38" s="9"/>
      <c r="G38" s="9"/>
      <c r="H38" s="9"/>
      <c r="I38" s="9"/>
      <c r="J38" s="8"/>
    </row>
    <row r="39" spans="1:10" ht="21" customHeight="1">
      <c r="A39" s="1"/>
      <c r="B39" s="1"/>
      <c r="C39" s="1"/>
      <c r="D39" s="1"/>
      <c r="E39" s="1"/>
      <c r="F39" s="2"/>
      <c r="G39" s="2"/>
      <c r="H39" s="2"/>
      <c r="I39" s="2"/>
      <c r="J39" s="1"/>
    </row>
    <row r="40" spans="1:10" ht="27" customHeight="1">
      <c r="A40" s="1"/>
      <c r="B40" s="1"/>
      <c r="C40" s="1" t="s">
        <v>5</v>
      </c>
      <c r="D40" s="1"/>
      <c r="E40" s="1" t="s">
        <v>58</v>
      </c>
      <c r="F40" s="2"/>
      <c r="G40" s="2"/>
      <c r="H40" s="2"/>
      <c r="I40" s="2"/>
      <c r="J40" s="1"/>
    </row>
    <row r="41" spans="1:10" ht="27" customHeight="1">
      <c r="A41" s="1"/>
      <c r="B41" s="1"/>
      <c r="C41" s="1" t="s">
        <v>6</v>
      </c>
      <c r="D41" s="1"/>
      <c r="E41" s="1" t="s">
        <v>59</v>
      </c>
      <c r="F41" s="2"/>
      <c r="G41" s="2"/>
      <c r="H41" s="2"/>
      <c r="I41" s="2"/>
      <c r="J41" s="1"/>
    </row>
    <row r="42" spans="1:10" ht="27" customHeight="1">
      <c r="A42" s="1"/>
      <c r="B42" s="1"/>
      <c r="C42" s="1" t="s">
        <v>7</v>
      </c>
      <c r="D42" s="1"/>
      <c r="E42" s="1" t="s">
        <v>60</v>
      </c>
      <c r="F42" s="2"/>
      <c r="G42" s="2"/>
      <c r="H42" s="2"/>
      <c r="I42" s="2"/>
      <c r="J42" s="1"/>
    </row>
    <row r="43" spans="1:10" ht="27" customHeight="1">
      <c r="A43" s="1"/>
      <c r="B43" s="1"/>
      <c r="C43" s="1" t="s">
        <v>8</v>
      </c>
      <c r="D43" s="1"/>
      <c r="E43" s="1" t="s">
        <v>61</v>
      </c>
      <c r="F43" s="2"/>
      <c r="G43" s="2"/>
      <c r="H43" s="2"/>
      <c r="I43" s="2"/>
      <c r="J43" s="1"/>
    </row>
    <row r="44" spans="1:10" ht="21" customHeight="1">
      <c r="A44" s="1"/>
      <c r="B44" s="1"/>
      <c r="C44" s="1"/>
      <c r="D44" s="1"/>
      <c r="E44" s="1"/>
      <c r="F44" s="2"/>
      <c r="G44" s="2"/>
      <c r="H44" s="2"/>
      <c r="I44" s="2"/>
      <c r="J44" s="1"/>
    </row>
    <row r="45" spans="1:10" ht="21" customHeight="1">
      <c r="A45" s="1"/>
      <c r="B45" s="1"/>
      <c r="C45" s="1" t="s">
        <v>62</v>
      </c>
      <c r="D45" s="1"/>
      <c r="E45" s="1"/>
      <c r="F45" s="2"/>
      <c r="G45" s="2"/>
      <c r="H45" s="2"/>
      <c r="I45" s="2"/>
      <c r="J45" s="1"/>
    </row>
    <row r="46" spans="1:10" ht="21" customHeight="1">
      <c r="A46" s="1"/>
      <c r="B46" s="1"/>
      <c r="C46" s="1" t="s">
        <v>63</v>
      </c>
      <c r="D46" s="1"/>
      <c r="E46" s="1"/>
      <c r="F46" s="2"/>
      <c r="G46" s="2"/>
      <c r="H46" s="2"/>
      <c r="I46" s="2"/>
      <c r="J46" s="1"/>
    </row>
    <row r="47" spans="1:10" ht="21" customHeight="1">
      <c r="A47" s="1"/>
      <c r="B47" s="1"/>
      <c r="C47" s="1" t="s">
        <v>64</v>
      </c>
      <c r="D47" s="1"/>
      <c r="E47" s="1"/>
      <c r="F47" s="2"/>
      <c r="G47" s="2"/>
      <c r="H47" s="2"/>
      <c r="I47" s="2"/>
      <c r="J47" s="1"/>
    </row>
    <row r="48" spans="1:10" ht="21" customHeight="1">
      <c r="A48" s="1"/>
      <c r="B48" s="1"/>
      <c r="C48" s="1" t="s">
        <v>65</v>
      </c>
      <c r="D48" s="1"/>
      <c r="E48" s="1"/>
      <c r="F48" s="2"/>
      <c r="G48" s="2"/>
      <c r="H48" s="2"/>
      <c r="I48" s="2"/>
      <c r="J48" s="1"/>
    </row>
    <row r="49" spans="1:10" ht="21" customHeight="1">
      <c r="A49" s="1"/>
      <c r="B49" s="1"/>
      <c r="C49" s="1"/>
      <c r="D49" s="1"/>
      <c r="E49" s="1"/>
      <c r="F49" s="2"/>
      <c r="G49" s="2"/>
      <c r="H49" s="2"/>
      <c r="I49" s="2"/>
      <c r="J49" s="1"/>
    </row>
    <row r="50" spans="1:10" ht="21" customHeight="1">
      <c r="A50" s="1"/>
      <c r="B50" s="1"/>
      <c r="C50" s="1"/>
      <c r="D50" s="1"/>
      <c r="E50" s="1"/>
      <c r="F50" s="2"/>
      <c r="G50" s="2"/>
      <c r="H50" s="2"/>
      <c r="I50" s="2"/>
      <c r="J50" s="1"/>
    </row>
    <row r="51" spans="1:10" ht="21" customHeight="1">
      <c r="A51" s="1"/>
      <c r="B51" s="1"/>
      <c r="C51" s="1"/>
      <c r="D51" s="1"/>
      <c r="E51" s="1"/>
      <c r="F51" s="2"/>
      <c r="G51" s="2"/>
      <c r="H51" s="2"/>
      <c r="I51" s="2"/>
      <c r="J51" s="1"/>
    </row>
    <row r="52" spans="1:10" ht="21" customHeight="1">
      <c r="A52" s="1"/>
      <c r="B52" s="1"/>
      <c r="C52" s="1"/>
      <c r="D52" s="1"/>
      <c r="E52" s="1"/>
      <c r="F52" s="2"/>
      <c r="G52" s="2"/>
      <c r="H52" s="2"/>
      <c r="I52" s="2"/>
      <c r="J52" s="1"/>
    </row>
    <row r="53" spans="1:10" ht="21" customHeight="1">
      <c r="A53" s="1"/>
      <c r="B53" s="1"/>
      <c r="C53" s="1"/>
      <c r="D53" s="1"/>
      <c r="E53" s="1"/>
      <c r="F53" s="2"/>
      <c r="G53" s="2"/>
      <c r="H53" s="2"/>
      <c r="I53" s="2"/>
      <c r="J53" s="1"/>
    </row>
    <row r="54" spans="1:10" ht="21" customHeight="1">
      <c r="A54" s="1"/>
      <c r="B54" s="1"/>
      <c r="C54" s="1"/>
      <c r="D54" s="1"/>
      <c r="E54" s="1"/>
      <c r="F54" s="2"/>
      <c r="G54" s="2"/>
      <c r="H54" s="2"/>
      <c r="I54" s="2"/>
      <c r="J54" s="1"/>
    </row>
    <row r="55" spans="1:10" ht="21" customHeight="1">
      <c r="A55" s="1"/>
      <c r="B55" s="1"/>
      <c r="C55" s="1"/>
      <c r="D55" s="1"/>
      <c r="E55" s="1"/>
      <c r="F55" s="2"/>
      <c r="G55" s="2"/>
      <c r="H55" s="2"/>
      <c r="I55" s="2"/>
      <c r="J55" s="1"/>
    </row>
    <row r="56" spans="1:10" ht="21" customHeight="1">
      <c r="A56" s="1"/>
      <c r="B56" s="1"/>
      <c r="C56" s="1"/>
      <c r="D56" s="1"/>
      <c r="E56" s="1"/>
      <c r="F56" s="2"/>
      <c r="G56" s="2"/>
      <c r="H56" s="2"/>
      <c r="I56" s="2"/>
      <c r="J56" s="1"/>
    </row>
    <row r="57" spans="1:10" ht="21" customHeight="1">
      <c r="A57" s="1"/>
      <c r="B57" s="1"/>
      <c r="C57" s="1"/>
      <c r="D57" s="1"/>
      <c r="E57" s="1"/>
      <c r="F57" s="2"/>
      <c r="G57" s="2"/>
      <c r="H57" s="2"/>
      <c r="I57" s="2"/>
      <c r="J57" s="1"/>
    </row>
    <row r="58" spans="1:10" ht="21" customHeight="1">
      <c r="A58" s="1"/>
      <c r="B58" s="1"/>
      <c r="C58" s="1"/>
      <c r="D58" s="1"/>
      <c r="E58" s="1"/>
      <c r="F58" s="2"/>
      <c r="G58" s="2"/>
      <c r="H58" s="2"/>
      <c r="I58" s="2"/>
      <c r="J58" s="1"/>
    </row>
    <row r="59" spans="1:10" ht="21" customHeight="1">
      <c r="A59" s="1"/>
      <c r="B59" s="1"/>
      <c r="C59" s="1"/>
      <c r="D59" s="1"/>
      <c r="E59" s="1"/>
      <c r="F59" s="2"/>
      <c r="G59" s="2"/>
      <c r="H59" s="2"/>
      <c r="I59" s="2"/>
      <c r="J59" s="1"/>
    </row>
    <row r="60" spans="1:10" ht="21" customHeight="1">
      <c r="A60" s="1"/>
      <c r="B60" s="1"/>
      <c r="C60" s="1"/>
      <c r="D60" s="1"/>
      <c r="E60" s="1"/>
      <c r="F60" s="2"/>
      <c r="G60" s="2"/>
      <c r="H60" s="2"/>
      <c r="I60" s="2"/>
      <c r="J60" s="1"/>
    </row>
    <row r="61" spans="1:10" ht="21" customHeight="1">
      <c r="A61" s="1"/>
      <c r="B61" s="1"/>
      <c r="C61" s="1"/>
      <c r="D61" s="1"/>
      <c r="E61" s="1"/>
      <c r="F61" s="2"/>
      <c r="G61" s="2"/>
      <c r="H61" s="2"/>
      <c r="I61" s="2"/>
      <c r="J61" s="1"/>
    </row>
    <row r="62" spans="1:10" ht="21" customHeight="1">
      <c r="A62" s="1"/>
      <c r="B62" s="1"/>
      <c r="C62" s="1"/>
      <c r="D62" s="1"/>
      <c r="E62" s="1"/>
      <c r="F62" s="2"/>
      <c r="G62" s="2"/>
      <c r="H62" s="2"/>
      <c r="I62" s="2"/>
      <c r="J62" s="1"/>
    </row>
    <row r="63" spans="1:10" ht="21" customHeight="1">
      <c r="A63" s="1"/>
      <c r="B63" s="1"/>
      <c r="C63" s="1"/>
      <c r="D63" s="1"/>
      <c r="E63" s="1"/>
      <c r="F63" s="2"/>
      <c r="G63" s="2"/>
      <c r="H63" s="2"/>
      <c r="I63" s="2"/>
      <c r="J63" s="1"/>
    </row>
    <row r="64" spans="1:10" ht="21" customHeight="1">
      <c r="A64" s="1"/>
      <c r="B64" s="1"/>
      <c r="C64" s="1"/>
      <c r="D64" s="1"/>
      <c r="E64" s="1"/>
      <c r="F64" s="2"/>
      <c r="G64" s="2"/>
      <c r="H64" s="2"/>
      <c r="I64" s="2"/>
      <c r="J64" s="1"/>
    </row>
    <row r="65" spans="1:10" ht="21" customHeight="1">
      <c r="A65" s="1"/>
      <c r="B65" s="1"/>
      <c r="C65" s="1"/>
      <c r="D65" s="1"/>
      <c r="E65" s="1"/>
      <c r="F65" s="2"/>
      <c r="G65" s="2"/>
      <c r="H65" s="2"/>
      <c r="I65" s="2"/>
      <c r="J65" s="1"/>
    </row>
    <row r="66" spans="1:10" ht="21" customHeight="1">
      <c r="A66" s="1"/>
      <c r="B66" s="1"/>
      <c r="C66" s="1"/>
      <c r="D66" s="1"/>
      <c r="E66" s="1"/>
      <c r="F66" s="2"/>
      <c r="G66" s="2"/>
      <c r="H66" s="2"/>
      <c r="I66" s="2"/>
      <c r="J66" s="1"/>
    </row>
    <row r="67" spans="1:10" ht="21" customHeight="1">
      <c r="A67" s="1"/>
      <c r="B67" s="1"/>
      <c r="C67" s="1"/>
      <c r="D67" s="1"/>
      <c r="E67" s="1"/>
      <c r="F67" s="2"/>
      <c r="G67" s="2"/>
      <c r="H67" s="2"/>
      <c r="I67" s="2"/>
      <c r="J67" s="1"/>
    </row>
    <row r="68" spans="1:10" ht="21" customHeight="1">
      <c r="A68" s="1"/>
      <c r="B68" s="1"/>
      <c r="C68" s="1"/>
      <c r="D68" s="1"/>
      <c r="E68" s="1"/>
      <c r="F68" s="2"/>
      <c r="G68" s="2"/>
      <c r="H68" s="2"/>
      <c r="I68" s="2"/>
      <c r="J68" s="1"/>
    </row>
    <row r="69" spans="1:10" ht="21" customHeight="1">
      <c r="A69" s="1"/>
      <c r="B69" s="1"/>
      <c r="C69" s="1"/>
      <c r="D69" s="1"/>
      <c r="E69" s="1"/>
      <c r="F69" s="2"/>
      <c r="G69" s="2"/>
      <c r="H69" s="2"/>
      <c r="I69" s="2"/>
      <c r="J69" s="1"/>
    </row>
    <row r="70" spans="1:10" ht="21" customHeight="1">
      <c r="A70" s="1"/>
      <c r="B70" s="1"/>
      <c r="C70" s="1"/>
      <c r="D70" s="1"/>
      <c r="E70" s="1"/>
      <c r="F70" s="2"/>
      <c r="G70" s="2"/>
      <c r="H70" s="2"/>
      <c r="I70" s="2"/>
      <c r="J70" s="1"/>
    </row>
    <row r="71" spans="1:10" ht="21" customHeight="1">
      <c r="A71" s="1"/>
      <c r="B71" s="1"/>
      <c r="C71" s="1"/>
      <c r="D71" s="1"/>
      <c r="E71" s="1"/>
      <c r="F71" s="2"/>
      <c r="G71" s="2"/>
      <c r="H71" s="2"/>
      <c r="I71" s="2"/>
      <c r="J71" s="1"/>
    </row>
    <row r="72" spans="1:10" ht="21" customHeight="1">
      <c r="A72" s="1"/>
      <c r="B72" s="1"/>
      <c r="C72" s="1"/>
      <c r="D72" s="1"/>
      <c r="E72" s="1"/>
      <c r="F72" s="2"/>
      <c r="G72" s="2"/>
      <c r="H72" s="2"/>
      <c r="I72" s="2"/>
      <c r="J72" s="1"/>
    </row>
    <row r="73" spans="1:10" ht="21" customHeight="1">
      <c r="A73" s="1"/>
      <c r="B73" s="1"/>
      <c r="C73" s="1"/>
      <c r="D73" s="1"/>
      <c r="E73" s="1"/>
      <c r="F73" s="2"/>
      <c r="G73" s="2"/>
      <c r="H73" s="2"/>
      <c r="I73" s="2"/>
      <c r="J73" s="1"/>
    </row>
    <row r="74" spans="1:10" ht="21" customHeight="1">
      <c r="A74" s="1"/>
      <c r="B74" s="1"/>
      <c r="C74" s="1"/>
      <c r="D74" s="1"/>
      <c r="E74" s="1"/>
      <c r="F74" s="2"/>
      <c r="G74" s="2"/>
      <c r="H74" s="2"/>
      <c r="I74" s="2"/>
      <c r="J74" s="1"/>
    </row>
    <row r="75" spans="1:10" ht="21" customHeight="1">
      <c r="A75" s="1"/>
      <c r="B75" s="1"/>
      <c r="C75" s="1"/>
      <c r="D75" s="1"/>
      <c r="E75" s="1"/>
      <c r="F75" s="2"/>
      <c r="G75" s="2"/>
      <c r="H75" s="2"/>
      <c r="I75" s="2"/>
      <c r="J75" s="1"/>
    </row>
    <row r="76" spans="1:10" ht="21" customHeight="1">
      <c r="A76" s="1"/>
      <c r="B76" s="1"/>
      <c r="C76" s="1"/>
      <c r="D76" s="1"/>
      <c r="E76" s="1"/>
      <c r="F76" s="2"/>
      <c r="G76" s="2"/>
      <c r="H76" s="2"/>
      <c r="I76" s="2"/>
      <c r="J76" s="1"/>
    </row>
    <row r="77" spans="1:10" ht="21" customHeight="1">
      <c r="A77" s="1"/>
      <c r="B77" s="1"/>
      <c r="C77" s="1"/>
      <c r="D77" s="1"/>
      <c r="E77" s="1"/>
      <c r="F77" s="2"/>
      <c r="G77" s="2"/>
      <c r="H77" s="2"/>
      <c r="I77" s="2"/>
      <c r="J77" s="1"/>
    </row>
    <row r="78" spans="1:10" ht="21" customHeight="1">
      <c r="A78" s="1"/>
      <c r="B78" s="1"/>
      <c r="C78" s="1"/>
      <c r="D78" s="1"/>
      <c r="E78" s="1"/>
      <c r="F78" s="2"/>
      <c r="G78" s="2"/>
      <c r="H78" s="2"/>
      <c r="I78" s="2"/>
      <c r="J78" s="1"/>
    </row>
    <row r="79" spans="1:10" ht="21" customHeight="1">
      <c r="A79" s="1"/>
      <c r="B79" s="1"/>
      <c r="C79" s="1"/>
      <c r="D79" s="1"/>
      <c r="E79" s="1"/>
      <c r="F79" s="2"/>
      <c r="G79" s="2"/>
      <c r="H79" s="2"/>
      <c r="I79" s="2"/>
      <c r="J79" s="1"/>
    </row>
    <row r="80" spans="1:10" ht="21" customHeight="1">
      <c r="A80" s="1"/>
      <c r="B80" s="1"/>
      <c r="C80" s="1"/>
      <c r="D80" s="1"/>
      <c r="E80" s="1"/>
      <c r="F80" s="2"/>
      <c r="G80" s="2"/>
      <c r="H80" s="2"/>
      <c r="I80" s="2"/>
      <c r="J80" s="1"/>
    </row>
    <row r="81" spans="1:10" ht="21" customHeight="1">
      <c r="A81" s="1"/>
      <c r="B81" s="1"/>
      <c r="C81" s="1"/>
      <c r="D81" s="1"/>
      <c r="E81" s="1"/>
      <c r="F81" s="2"/>
      <c r="G81" s="2"/>
      <c r="H81" s="2"/>
      <c r="I81" s="2"/>
      <c r="J81" s="1"/>
    </row>
    <row r="82" spans="1:10" ht="21" customHeight="1">
      <c r="A82" s="1"/>
      <c r="B82" s="1"/>
      <c r="C82" s="1"/>
      <c r="D82" s="1"/>
      <c r="E82" s="1"/>
      <c r="F82" s="2"/>
      <c r="G82" s="2"/>
      <c r="H82" s="2"/>
      <c r="I82" s="2"/>
      <c r="J82" s="1"/>
    </row>
    <row r="83" spans="1:10" ht="21" customHeight="1">
      <c r="A83" s="1"/>
      <c r="B83" s="1"/>
      <c r="C83" s="1"/>
      <c r="D83" s="1"/>
      <c r="E83" s="1"/>
      <c r="F83" s="2"/>
      <c r="G83" s="2"/>
      <c r="H83" s="2"/>
      <c r="I83" s="2"/>
      <c r="J83" s="1"/>
    </row>
    <row r="84" spans="1:10" ht="21" customHeight="1">
      <c r="A84" s="1"/>
      <c r="B84" s="1"/>
      <c r="C84" s="1"/>
      <c r="D84" s="1"/>
      <c r="E84" s="1"/>
      <c r="F84" s="2"/>
      <c r="G84" s="2"/>
      <c r="H84" s="2"/>
      <c r="I84" s="2"/>
      <c r="J84" s="1"/>
    </row>
    <row r="85" spans="1:10" ht="21" customHeight="1">
      <c r="A85" s="1"/>
      <c r="B85" s="1"/>
      <c r="C85" s="1"/>
      <c r="D85" s="1"/>
      <c r="E85" s="1"/>
      <c r="F85" s="2"/>
      <c r="G85" s="2"/>
      <c r="H85" s="2"/>
      <c r="I85" s="2"/>
      <c r="J85" s="1"/>
    </row>
    <row r="86" spans="1:10" ht="21" customHeight="1">
      <c r="A86" s="1"/>
      <c r="B86" s="1"/>
      <c r="C86" s="1"/>
      <c r="D86" s="1"/>
      <c r="E86" s="1"/>
      <c r="F86" s="2"/>
      <c r="G86" s="2"/>
      <c r="H86" s="2"/>
      <c r="I86" s="2"/>
      <c r="J86" s="1"/>
    </row>
    <row r="87" spans="1:10" ht="21" customHeight="1">
      <c r="A87" s="1"/>
      <c r="B87" s="1"/>
      <c r="C87" s="1"/>
      <c r="D87" s="1"/>
      <c r="E87" s="1"/>
      <c r="F87" s="2"/>
      <c r="G87" s="2"/>
      <c r="H87" s="2"/>
      <c r="I87" s="2"/>
      <c r="J87" s="1"/>
    </row>
    <row r="88" spans="1:10" ht="21" customHeight="1">
      <c r="A88" s="1"/>
      <c r="B88" s="1"/>
      <c r="C88" s="1"/>
      <c r="D88" s="1"/>
      <c r="E88" s="1"/>
      <c r="F88" s="2"/>
      <c r="G88" s="2"/>
      <c r="H88" s="2"/>
      <c r="I88" s="2"/>
      <c r="J88" s="1"/>
    </row>
    <row r="89" spans="1:10" ht="21" customHeight="1">
      <c r="A89" s="1"/>
      <c r="B89" s="1"/>
      <c r="C89" s="1"/>
      <c r="D89" s="1"/>
      <c r="E89" s="1"/>
      <c r="F89" s="2"/>
      <c r="G89" s="2"/>
      <c r="H89" s="2"/>
      <c r="I89" s="2"/>
      <c r="J89" s="1"/>
    </row>
    <row r="90" spans="1:10" ht="21" customHeight="1">
      <c r="A90" s="1"/>
      <c r="B90" s="1"/>
      <c r="C90" s="1"/>
      <c r="D90" s="1"/>
      <c r="E90" s="1"/>
      <c r="F90" s="2"/>
      <c r="G90" s="2"/>
      <c r="H90" s="2"/>
      <c r="I90" s="2"/>
      <c r="J90" s="1"/>
    </row>
    <row r="91" spans="1:10" ht="21" customHeight="1">
      <c r="A91" s="1"/>
      <c r="B91" s="1"/>
      <c r="C91" s="1"/>
      <c r="D91" s="1"/>
      <c r="E91" s="1"/>
      <c r="F91" s="2"/>
      <c r="G91" s="2"/>
      <c r="H91" s="2"/>
      <c r="I91" s="2"/>
      <c r="J91" s="1"/>
    </row>
    <row r="92" spans="1:10" ht="21" customHeight="1">
      <c r="A92" s="1"/>
      <c r="B92" s="1"/>
      <c r="C92" s="1"/>
      <c r="D92" s="1"/>
      <c r="E92" s="1"/>
      <c r="F92" s="2"/>
      <c r="G92" s="2"/>
      <c r="H92" s="2"/>
      <c r="I92" s="2"/>
      <c r="J92" s="1"/>
    </row>
    <row r="93" spans="1:10" ht="21" customHeight="1">
      <c r="A93" s="1"/>
      <c r="B93" s="1"/>
      <c r="C93" s="1"/>
      <c r="D93" s="1"/>
      <c r="E93" s="1"/>
      <c r="F93" s="2"/>
      <c r="G93" s="2"/>
      <c r="H93" s="2"/>
      <c r="I93" s="2"/>
      <c r="J93" s="1"/>
    </row>
    <row r="94" spans="1:10" ht="21" customHeight="1">
      <c r="A94" s="1"/>
      <c r="B94" s="1"/>
      <c r="C94" s="1"/>
      <c r="D94" s="1"/>
      <c r="E94" s="1"/>
      <c r="F94" s="2"/>
      <c r="G94" s="2"/>
      <c r="H94" s="2"/>
      <c r="I94" s="2"/>
      <c r="J94" s="1"/>
    </row>
    <row r="95" spans="1:10" ht="21" customHeight="1">
      <c r="A95" s="1"/>
      <c r="B95" s="1"/>
      <c r="C95" s="1"/>
      <c r="D95" s="1"/>
      <c r="E95" s="1"/>
      <c r="F95" s="2"/>
      <c r="G95" s="2"/>
      <c r="H95" s="2"/>
      <c r="I95" s="2"/>
      <c r="J95" s="1"/>
    </row>
    <row r="96" spans="1:10" ht="21" customHeight="1">
      <c r="A96" s="1"/>
      <c r="B96" s="1"/>
      <c r="C96" s="1"/>
      <c r="D96" s="1"/>
      <c r="E96" s="1"/>
      <c r="F96" s="2"/>
      <c r="G96" s="2"/>
      <c r="H96" s="2"/>
      <c r="I96" s="2"/>
      <c r="J96" s="1"/>
    </row>
    <row r="97" spans="1:10" ht="21" customHeight="1">
      <c r="A97" s="1"/>
      <c r="B97" s="1"/>
      <c r="C97" s="1"/>
      <c r="D97" s="1"/>
      <c r="E97" s="1"/>
      <c r="F97" s="2"/>
      <c r="G97" s="2"/>
      <c r="H97" s="2"/>
      <c r="I97" s="2"/>
      <c r="J97" s="1"/>
    </row>
    <row r="98" spans="1:10" ht="21" customHeight="1">
      <c r="A98" s="1"/>
      <c r="B98" s="1"/>
      <c r="C98" s="1"/>
      <c r="D98" s="1"/>
      <c r="E98" s="1"/>
      <c r="F98" s="2"/>
      <c r="G98" s="2"/>
      <c r="H98" s="2"/>
      <c r="I98" s="2"/>
      <c r="J98" s="1"/>
    </row>
    <row r="99" spans="1:10" ht="21" customHeight="1">
      <c r="A99" s="1"/>
      <c r="B99" s="1"/>
      <c r="C99" s="1"/>
      <c r="D99" s="1"/>
      <c r="E99" s="1"/>
      <c r="F99" s="2"/>
      <c r="G99" s="2"/>
      <c r="H99" s="2"/>
      <c r="I99" s="2"/>
      <c r="J99" s="1"/>
    </row>
    <row r="100" spans="1:10" ht="21" customHeight="1">
      <c r="A100" s="1"/>
      <c r="B100" s="1"/>
      <c r="C100" s="1"/>
      <c r="D100" s="1"/>
      <c r="E100" s="1"/>
      <c r="F100" s="2"/>
      <c r="G100" s="2"/>
      <c r="H100" s="2"/>
      <c r="I100" s="2"/>
      <c r="J100" s="1"/>
    </row>
    <row r="101" spans="1:10" ht="21" customHeight="1">
      <c r="A101" s="1"/>
      <c r="B101" s="1"/>
      <c r="C101" s="1"/>
      <c r="D101" s="1"/>
      <c r="E101" s="1"/>
      <c r="F101" s="2"/>
      <c r="G101" s="2"/>
      <c r="H101" s="2"/>
      <c r="I101" s="2"/>
      <c r="J101" s="1"/>
    </row>
    <row r="102" spans="1:10" ht="21" customHeight="1">
      <c r="A102" s="1"/>
      <c r="B102" s="1"/>
      <c r="C102" s="1"/>
      <c r="D102" s="1"/>
      <c r="E102" s="1"/>
      <c r="F102" s="2"/>
      <c r="G102" s="2"/>
      <c r="H102" s="2"/>
      <c r="I102" s="2"/>
      <c r="J102" s="1"/>
    </row>
    <row r="103" spans="1:10" ht="21" customHeight="1">
      <c r="A103" s="1"/>
      <c r="B103" s="1"/>
      <c r="C103" s="1"/>
      <c r="D103" s="1"/>
      <c r="E103" s="1"/>
      <c r="F103" s="2"/>
      <c r="G103" s="2"/>
      <c r="H103" s="2"/>
      <c r="I103" s="2"/>
      <c r="J103" s="1"/>
    </row>
    <row r="104" spans="1:10" ht="21" customHeight="1">
      <c r="A104" s="1"/>
      <c r="B104" s="1"/>
      <c r="C104" s="1"/>
      <c r="D104" s="1"/>
      <c r="E104" s="1"/>
      <c r="F104" s="2"/>
      <c r="G104" s="2"/>
      <c r="H104" s="2"/>
      <c r="I104" s="2"/>
      <c r="J104" s="1"/>
    </row>
    <row r="105" spans="1:10" ht="21" customHeight="1">
      <c r="A105" s="1"/>
      <c r="B105" s="1"/>
      <c r="C105" s="1"/>
      <c r="D105" s="1"/>
      <c r="E105" s="1"/>
      <c r="F105" s="2"/>
      <c r="G105" s="2"/>
      <c r="H105" s="2"/>
      <c r="I105" s="2"/>
      <c r="J105" s="1"/>
    </row>
    <row r="106" spans="1:10" ht="21" customHeight="1">
      <c r="A106" s="1"/>
      <c r="B106" s="1"/>
      <c r="C106" s="1"/>
      <c r="D106" s="1"/>
      <c r="E106" s="1"/>
      <c r="F106" s="2"/>
      <c r="G106" s="2"/>
      <c r="H106" s="2"/>
      <c r="I106" s="2"/>
      <c r="J106" s="1"/>
    </row>
    <row r="107" spans="1:10" ht="21" customHeight="1">
      <c r="A107" s="1"/>
      <c r="B107" s="1"/>
      <c r="C107" s="1"/>
      <c r="D107" s="1"/>
      <c r="E107" s="1"/>
      <c r="F107" s="2"/>
      <c r="G107" s="2"/>
      <c r="H107" s="2"/>
      <c r="I107" s="2"/>
      <c r="J107" s="1"/>
    </row>
    <row r="108" spans="1:10" ht="21" customHeight="1">
      <c r="A108" s="1"/>
      <c r="B108" s="1"/>
      <c r="C108" s="1"/>
      <c r="D108" s="1"/>
      <c r="E108" s="1"/>
      <c r="F108" s="2"/>
      <c r="G108" s="2"/>
      <c r="H108" s="2"/>
      <c r="I108" s="2"/>
      <c r="J108" s="1"/>
    </row>
    <row r="109" spans="1:10" ht="21" customHeight="1">
      <c r="A109" s="1"/>
      <c r="B109" s="1"/>
      <c r="C109" s="1"/>
      <c r="D109" s="1"/>
      <c r="E109" s="1"/>
      <c r="F109" s="2"/>
      <c r="G109" s="2"/>
      <c r="H109" s="2"/>
      <c r="I109" s="2"/>
      <c r="J109" s="1"/>
    </row>
    <row r="110" spans="1:10" ht="21" customHeight="1">
      <c r="A110" s="1"/>
      <c r="B110" s="1"/>
      <c r="C110" s="1"/>
      <c r="D110" s="1"/>
      <c r="E110" s="1"/>
      <c r="F110" s="2"/>
      <c r="G110" s="2"/>
      <c r="H110" s="2"/>
      <c r="I110" s="2"/>
      <c r="J110" s="1"/>
    </row>
    <row r="111" spans="1:10" ht="21" customHeight="1">
      <c r="A111" s="1"/>
      <c r="B111" s="1"/>
      <c r="C111" s="1"/>
      <c r="D111" s="1"/>
      <c r="E111" s="1"/>
      <c r="F111" s="2"/>
      <c r="G111" s="2"/>
      <c r="H111" s="2"/>
      <c r="I111" s="2"/>
      <c r="J111" s="1"/>
    </row>
    <row r="112" spans="1:10" ht="21" customHeight="1">
      <c r="A112" s="1"/>
      <c r="B112" s="1"/>
      <c r="C112" s="1"/>
      <c r="D112" s="1"/>
      <c r="E112" s="1"/>
      <c r="F112" s="2"/>
      <c r="G112" s="2"/>
      <c r="H112" s="2"/>
      <c r="I112" s="2"/>
      <c r="J112" s="1"/>
    </row>
    <row r="113" spans="1:10" ht="21" customHeight="1">
      <c r="A113" s="1"/>
      <c r="B113" s="1"/>
      <c r="C113" s="1"/>
      <c r="D113" s="1"/>
      <c r="E113" s="1"/>
      <c r="F113" s="2"/>
      <c r="G113" s="2"/>
      <c r="H113" s="2"/>
      <c r="I113" s="2"/>
      <c r="J113" s="1"/>
    </row>
    <row r="114" spans="1:10" ht="21" customHeight="1">
      <c r="A114" s="1"/>
      <c r="B114" s="1"/>
      <c r="C114" s="1"/>
      <c r="D114" s="1"/>
      <c r="E114" s="1"/>
      <c r="F114" s="2"/>
      <c r="G114" s="2"/>
      <c r="H114" s="2"/>
      <c r="I114" s="2"/>
      <c r="J114" s="1"/>
    </row>
    <row r="115" spans="1:10" ht="21" customHeight="1">
      <c r="A115" s="1"/>
      <c r="B115" s="1"/>
      <c r="C115" s="1"/>
      <c r="D115" s="1"/>
      <c r="E115" s="1"/>
      <c r="F115" s="2"/>
      <c r="G115" s="2"/>
      <c r="H115" s="2"/>
      <c r="I115" s="2"/>
      <c r="J115" s="1"/>
    </row>
    <row r="116" spans="1:10" ht="21" customHeight="1">
      <c r="A116" s="1"/>
      <c r="B116" s="1"/>
      <c r="C116" s="1"/>
      <c r="D116" s="1"/>
      <c r="E116" s="1"/>
      <c r="F116" s="2"/>
      <c r="G116" s="2"/>
      <c r="H116" s="2"/>
      <c r="I116" s="2"/>
      <c r="J116" s="1"/>
    </row>
    <row r="117" spans="1:10" ht="21" customHeight="1">
      <c r="A117" s="1"/>
      <c r="B117" s="1"/>
      <c r="C117" s="1"/>
      <c r="D117" s="1"/>
      <c r="E117" s="1"/>
      <c r="F117" s="2"/>
      <c r="G117" s="2"/>
      <c r="H117" s="2"/>
      <c r="I117" s="2"/>
      <c r="J117" s="1"/>
    </row>
    <row r="118" spans="1:10" ht="21" customHeight="1">
      <c r="A118" s="1"/>
      <c r="B118" s="1"/>
      <c r="C118" s="1"/>
      <c r="D118" s="1"/>
      <c r="E118" s="1"/>
      <c r="F118" s="2"/>
      <c r="G118" s="2"/>
      <c r="H118" s="2"/>
      <c r="I118" s="2"/>
      <c r="J118" s="1"/>
    </row>
    <row r="119" spans="1:10" ht="21" customHeight="1">
      <c r="A119" s="1"/>
      <c r="B119" s="1"/>
      <c r="C119" s="1"/>
      <c r="D119" s="1"/>
      <c r="E119" s="1"/>
      <c r="F119" s="2"/>
      <c r="G119" s="2"/>
      <c r="H119" s="2"/>
      <c r="I119" s="2"/>
      <c r="J119" s="1"/>
    </row>
    <row r="120" spans="1:10" ht="21" customHeight="1">
      <c r="A120" s="1"/>
      <c r="B120" s="1"/>
      <c r="C120" s="1"/>
      <c r="D120" s="1"/>
      <c r="E120" s="1"/>
      <c r="F120" s="2"/>
      <c r="G120" s="2"/>
      <c r="H120" s="2"/>
      <c r="I120" s="2"/>
      <c r="J120" s="1"/>
    </row>
    <row r="121" spans="1:10" ht="21" customHeight="1">
      <c r="A121" s="1"/>
      <c r="B121" s="1"/>
      <c r="C121" s="1"/>
      <c r="D121" s="1"/>
      <c r="E121" s="1"/>
      <c r="F121" s="2"/>
      <c r="G121" s="2"/>
      <c r="H121" s="2"/>
      <c r="I121" s="2"/>
      <c r="J121" s="1"/>
    </row>
    <row r="122" spans="1:10" ht="21" customHeight="1">
      <c r="A122" s="1"/>
      <c r="B122" s="1"/>
      <c r="C122" s="1"/>
      <c r="D122" s="1"/>
      <c r="E122" s="1"/>
      <c r="F122" s="2"/>
      <c r="G122" s="2"/>
      <c r="H122" s="2"/>
      <c r="I122" s="2"/>
      <c r="J122" s="1"/>
    </row>
    <row r="123" spans="1:10" ht="21" customHeight="1">
      <c r="A123" s="1"/>
      <c r="B123" s="1"/>
      <c r="C123" s="1"/>
      <c r="D123" s="1"/>
      <c r="E123" s="1"/>
      <c r="F123" s="2"/>
      <c r="G123" s="2"/>
      <c r="H123" s="2"/>
      <c r="I123" s="2"/>
      <c r="J123" s="1"/>
    </row>
    <row r="124" spans="1:10" ht="21" customHeight="1">
      <c r="A124" s="1"/>
      <c r="B124" s="1"/>
      <c r="C124" s="1"/>
      <c r="D124" s="1"/>
      <c r="E124" s="1"/>
      <c r="F124" s="2"/>
      <c r="G124" s="2"/>
      <c r="H124" s="2"/>
      <c r="I124" s="2"/>
      <c r="J124" s="1"/>
    </row>
    <row r="125" spans="1:10" ht="21" customHeight="1">
      <c r="A125" s="1"/>
      <c r="B125" s="1"/>
      <c r="C125" s="1"/>
      <c r="D125" s="1"/>
      <c r="E125" s="1"/>
      <c r="F125" s="2"/>
      <c r="G125" s="2"/>
      <c r="H125" s="2"/>
      <c r="I125" s="2"/>
      <c r="J125" s="1"/>
    </row>
    <row r="126" spans="1:10" ht="21" customHeight="1">
      <c r="A126" s="1"/>
      <c r="B126" s="1"/>
      <c r="C126" s="1"/>
      <c r="D126" s="1"/>
      <c r="E126" s="1"/>
      <c r="F126" s="2"/>
      <c r="G126" s="2"/>
      <c r="H126" s="2"/>
      <c r="I126" s="2"/>
      <c r="J126" s="1"/>
    </row>
    <row r="127" spans="1:10" ht="21" customHeight="1">
      <c r="A127" s="1"/>
      <c r="B127" s="1"/>
      <c r="C127" s="1"/>
      <c r="D127" s="1"/>
      <c r="E127" s="1"/>
      <c r="F127" s="2"/>
      <c r="G127" s="2"/>
      <c r="H127" s="2"/>
      <c r="I127" s="2"/>
      <c r="J127" s="1"/>
    </row>
    <row r="128" spans="1:10" ht="21" customHeight="1">
      <c r="A128" s="1"/>
      <c r="B128" s="1"/>
      <c r="C128" s="1"/>
      <c r="D128" s="1"/>
      <c r="E128" s="1"/>
      <c r="F128" s="2"/>
      <c r="G128" s="2"/>
      <c r="H128" s="2"/>
      <c r="I128" s="2"/>
      <c r="J128" s="1"/>
    </row>
    <row r="129" spans="1:10" ht="21" customHeight="1">
      <c r="A129" s="1"/>
      <c r="B129" s="1"/>
      <c r="C129" s="1"/>
      <c r="D129" s="1"/>
      <c r="E129" s="1"/>
      <c r="F129" s="2"/>
      <c r="G129" s="2"/>
      <c r="H129" s="2"/>
      <c r="I129" s="2"/>
      <c r="J129" s="1"/>
    </row>
    <row r="130" spans="1:10" ht="21" customHeight="1">
      <c r="A130" s="1"/>
      <c r="B130" s="1"/>
      <c r="C130" s="1"/>
      <c r="D130" s="1"/>
      <c r="E130" s="1"/>
      <c r="F130" s="2"/>
      <c r="G130" s="2"/>
      <c r="H130" s="2"/>
      <c r="I130" s="2"/>
      <c r="J130" s="1"/>
    </row>
    <row r="131" spans="1:10" ht="21" customHeight="1">
      <c r="A131" s="1"/>
      <c r="B131" s="1"/>
      <c r="C131" s="1"/>
      <c r="D131" s="1"/>
      <c r="E131" s="1"/>
      <c r="F131" s="2"/>
      <c r="G131" s="2"/>
      <c r="H131" s="2"/>
      <c r="I131" s="2"/>
      <c r="J131" s="1"/>
    </row>
    <row r="132" spans="1:10" ht="21" customHeight="1">
      <c r="A132" s="1"/>
      <c r="B132" s="1"/>
      <c r="C132" s="1"/>
      <c r="D132" s="1"/>
      <c r="E132" s="1"/>
      <c r="F132" s="2"/>
      <c r="G132" s="2"/>
      <c r="H132" s="2"/>
      <c r="I132" s="2"/>
      <c r="J132" s="1"/>
    </row>
    <row r="133" spans="1:10" ht="21" customHeight="1">
      <c r="A133" s="1"/>
      <c r="B133" s="1"/>
      <c r="C133" s="1"/>
      <c r="D133" s="1"/>
      <c r="E133" s="1"/>
      <c r="F133" s="2"/>
      <c r="G133" s="2"/>
      <c r="H133" s="2"/>
      <c r="I133" s="2"/>
      <c r="J133" s="1"/>
    </row>
    <row r="134" spans="1:10" ht="21" customHeight="1">
      <c r="A134" s="1"/>
      <c r="B134" s="1"/>
      <c r="C134" s="1"/>
      <c r="D134" s="1"/>
      <c r="E134" s="1"/>
      <c r="F134" s="2"/>
      <c r="G134" s="2"/>
      <c r="H134" s="2"/>
      <c r="I134" s="2"/>
      <c r="J134" s="1"/>
    </row>
    <row r="135" spans="1:10" ht="21" customHeight="1">
      <c r="A135" s="1"/>
      <c r="B135" s="1"/>
      <c r="C135" s="1"/>
      <c r="D135" s="1"/>
      <c r="E135" s="1"/>
      <c r="F135" s="2"/>
      <c r="G135" s="2"/>
      <c r="H135" s="2"/>
      <c r="I135" s="2"/>
      <c r="J135" s="1"/>
    </row>
    <row r="136" spans="1:10" ht="21" customHeight="1">
      <c r="A136" s="1"/>
      <c r="B136" s="1"/>
      <c r="C136" s="1"/>
      <c r="D136" s="1"/>
      <c r="E136" s="1"/>
      <c r="F136" s="2"/>
      <c r="G136" s="2"/>
      <c r="H136" s="2"/>
      <c r="I136" s="2"/>
      <c r="J136" s="1"/>
    </row>
    <row r="137" spans="1:10" ht="21" customHeight="1">
      <c r="A137" s="1"/>
      <c r="B137" s="1"/>
      <c r="C137" s="1"/>
      <c r="D137" s="1"/>
      <c r="E137" s="1"/>
      <c r="F137" s="2"/>
      <c r="G137" s="2"/>
      <c r="H137" s="2"/>
      <c r="I137" s="2"/>
      <c r="J137" s="1"/>
    </row>
    <row r="138" spans="1:10" ht="21" customHeight="1">
      <c r="A138" s="1"/>
      <c r="B138" s="1"/>
      <c r="C138" s="1"/>
      <c r="D138" s="1"/>
      <c r="E138" s="1"/>
      <c r="F138" s="2"/>
      <c r="G138" s="2"/>
      <c r="H138" s="2"/>
      <c r="I138" s="2"/>
      <c r="J138" s="1"/>
    </row>
    <row r="139" spans="1:10" ht="21" customHeight="1">
      <c r="A139" s="1"/>
      <c r="B139" s="1"/>
      <c r="C139" s="1"/>
      <c r="D139" s="1"/>
      <c r="E139" s="1"/>
      <c r="F139" s="2"/>
      <c r="G139" s="2"/>
      <c r="H139" s="2"/>
      <c r="I139" s="2"/>
      <c r="J139" s="1"/>
    </row>
    <row r="140" spans="1:10" ht="21" customHeight="1">
      <c r="A140" s="1"/>
      <c r="B140" s="1"/>
      <c r="C140" s="1"/>
      <c r="D140" s="1"/>
      <c r="E140" s="1"/>
      <c r="F140" s="2"/>
      <c r="G140" s="2"/>
      <c r="H140" s="2"/>
      <c r="I140" s="2"/>
      <c r="J140" s="1"/>
    </row>
    <row r="141" spans="1:10" ht="21" customHeight="1">
      <c r="A141" s="1"/>
      <c r="B141" s="1"/>
      <c r="C141" s="1"/>
      <c r="D141" s="1"/>
      <c r="E141" s="1"/>
      <c r="F141" s="2"/>
      <c r="G141" s="2"/>
      <c r="H141" s="2"/>
      <c r="I141" s="2"/>
      <c r="J141" s="1"/>
    </row>
    <row r="142" spans="1:10" ht="21" customHeight="1">
      <c r="A142" s="1"/>
      <c r="B142" s="1"/>
      <c r="C142" s="1"/>
      <c r="D142" s="1"/>
      <c r="E142" s="1"/>
      <c r="F142" s="2"/>
      <c r="G142" s="2"/>
      <c r="H142" s="2"/>
      <c r="I142" s="2"/>
      <c r="J142" s="1"/>
    </row>
    <row r="143" spans="1:10" ht="21" customHeight="1">
      <c r="A143" s="1"/>
      <c r="B143" s="1"/>
      <c r="C143" s="1"/>
      <c r="D143" s="1"/>
      <c r="E143" s="1"/>
      <c r="F143" s="2"/>
      <c r="G143" s="2"/>
      <c r="H143" s="2"/>
      <c r="I143" s="2"/>
      <c r="J143" s="1"/>
    </row>
    <row r="144" spans="1:10" ht="21" customHeight="1">
      <c r="A144" s="1"/>
      <c r="B144" s="1"/>
      <c r="C144" s="1"/>
      <c r="D144" s="1"/>
      <c r="E144" s="1"/>
      <c r="F144" s="2"/>
      <c r="G144" s="2"/>
      <c r="H144" s="2"/>
      <c r="I144" s="2"/>
      <c r="J144" s="1"/>
    </row>
    <row r="145" spans="1:10" ht="21" customHeight="1">
      <c r="A145" s="1"/>
      <c r="B145" s="1"/>
      <c r="C145" s="1"/>
      <c r="D145" s="1"/>
      <c r="E145" s="1"/>
      <c r="F145" s="2"/>
      <c r="G145" s="2"/>
      <c r="H145" s="2"/>
      <c r="I145" s="2"/>
      <c r="J145" s="1"/>
    </row>
    <row r="146" spans="1:10" ht="21" customHeight="1">
      <c r="A146" s="1"/>
      <c r="B146" s="1"/>
      <c r="C146" s="1"/>
      <c r="D146" s="1"/>
      <c r="E146" s="1"/>
      <c r="F146" s="2"/>
      <c r="G146" s="2"/>
      <c r="H146" s="2"/>
      <c r="I146" s="2"/>
      <c r="J146" s="1"/>
    </row>
    <row r="147" spans="1:10" ht="21" customHeight="1">
      <c r="A147" s="1"/>
      <c r="B147" s="1"/>
      <c r="C147" s="1"/>
      <c r="D147" s="1"/>
      <c r="E147" s="1"/>
      <c r="F147" s="2"/>
      <c r="G147" s="2"/>
      <c r="H147" s="2"/>
      <c r="I147" s="2"/>
      <c r="J147" s="1"/>
    </row>
    <row r="148" spans="1:10" ht="21" customHeight="1">
      <c r="A148" s="1"/>
      <c r="B148" s="1"/>
      <c r="C148" s="1"/>
      <c r="D148" s="1"/>
      <c r="E148" s="1"/>
      <c r="F148" s="2"/>
      <c r="G148" s="2"/>
      <c r="H148" s="2"/>
      <c r="I148" s="2"/>
      <c r="J148" s="1"/>
    </row>
    <row r="149" spans="1:10" ht="21" customHeight="1">
      <c r="A149" s="1"/>
      <c r="B149" s="1"/>
      <c r="C149" s="1"/>
      <c r="D149" s="1"/>
      <c r="E149" s="1"/>
      <c r="F149" s="2"/>
      <c r="G149" s="2"/>
      <c r="H149" s="2"/>
      <c r="I149" s="2"/>
      <c r="J149" s="1"/>
    </row>
    <row r="150" spans="1:10" ht="21" customHeight="1">
      <c r="A150" s="1"/>
      <c r="B150" s="1"/>
      <c r="C150" s="1"/>
      <c r="D150" s="1"/>
      <c r="E150" s="1"/>
      <c r="F150" s="2"/>
      <c r="G150" s="2"/>
      <c r="H150" s="2"/>
      <c r="I150" s="2"/>
      <c r="J150" s="1"/>
    </row>
    <row r="151" spans="1:10" ht="21" customHeight="1">
      <c r="A151" s="1"/>
      <c r="B151" s="1"/>
      <c r="C151" s="1"/>
      <c r="D151" s="1"/>
      <c r="E151" s="1"/>
      <c r="F151" s="2"/>
      <c r="G151" s="2"/>
      <c r="H151" s="2"/>
      <c r="I151" s="2"/>
      <c r="J151" s="1"/>
    </row>
    <row r="152" spans="1:10" ht="21" customHeight="1">
      <c r="A152" s="1"/>
      <c r="B152" s="1"/>
      <c r="C152" s="1"/>
      <c r="D152" s="1"/>
      <c r="E152" s="1"/>
      <c r="F152" s="2"/>
      <c r="G152" s="2"/>
      <c r="H152" s="2"/>
      <c r="I152" s="2"/>
      <c r="J152" s="1"/>
    </row>
    <row r="153" spans="1:10" ht="21" customHeight="1">
      <c r="A153" s="1"/>
      <c r="B153" s="1"/>
      <c r="C153" s="1"/>
      <c r="D153" s="1"/>
      <c r="E153" s="1"/>
      <c r="F153" s="2"/>
      <c r="G153" s="2"/>
      <c r="H153" s="2"/>
      <c r="I153" s="2"/>
      <c r="J153" s="1"/>
    </row>
    <row r="154" spans="1:10" ht="21" customHeight="1">
      <c r="A154" s="1"/>
      <c r="B154" s="1"/>
      <c r="C154" s="1"/>
      <c r="D154" s="1"/>
      <c r="E154" s="1"/>
      <c r="F154" s="2"/>
      <c r="G154" s="2"/>
      <c r="H154" s="2"/>
      <c r="I154" s="2"/>
      <c r="J154" s="1"/>
    </row>
    <row r="155" spans="1:10" ht="21" customHeight="1">
      <c r="A155" s="1"/>
      <c r="B155" s="1"/>
      <c r="C155" s="1"/>
      <c r="D155" s="1"/>
      <c r="E155" s="1"/>
      <c r="F155" s="2"/>
      <c r="G155" s="2"/>
      <c r="H155" s="2"/>
      <c r="I155" s="2"/>
      <c r="J155" s="1"/>
    </row>
    <row r="156" spans="1:10" ht="21" customHeight="1">
      <c r="A156" s="1"/>
      <c r="B156" s="1"/>
      <c r="C156" s="1"/>
      <c r="D156" s="1"/>
      <c r="E156" s="1"/>
      <c r="F156" s="2"/>
      <c r="G156" s="2"/>
      <c r="H156" s="2"/>
      <c r="I156" s="2"/>
      <c r="J156" s="1"/>
    </row>
    <row r="157" spans="1:10" ht="21" customHeight="1">
      <c r="A157" s="1"/>
      <c r="B157" s="1"/>
      <c r="C157" s="1"/>
      <c r="D157" s="1"/>
      <c r="E157" s="1"/>
      <c r="F157" s="2"/>
      <c r="G157" s="2"/>
      <c r="H157" s="2"/>
      <c r="I157" s="2"/>
      <c r="J157" s="1"/>
    </row>
    <row r="158" spans="1:10" ht="21" customHeight="1">
      <c r="A158" s="1"/>
      <c r="B158" s="1"/>
      <c r="C158" s="1"/>
      <c r="D158" s="1"/>
      <c r="E158" s="1"/>
      <c r="F158" s="2"/>
      <c r="G158" s="2"/>
      <c r="H158" s="2"/>
      <c r="I158" s="2"/>
      <c r="J158" s="1"/>
    </row>
    <row r="159" spans="1:10" ht="21" customHeight="1">
      <c r="A159" s="1"/>
      <c r="B159" s="1"/>
      <c r="C159" s="1"/>
      <c r="D159" s="1"/>
      <c r="E159" s="1"/>
      <c r="F159" s="2"/>
      <c r="G159" s="2"/>
      <c r="H159" s="2"/>
      <c r="I159" s="2"/>
      <c r="J159" s="1"/>
    </row>
    <row r="160" spans="1:10" ht="21" customHeight="1">
      <c r="A160" s="1"/>
      <c r="B160" s="1"/>
      <c r="C160" s="1"/>
      <c r="D160" s="1"/>
      <c r="E160" s="1"/>
      <c r="F160" s="2"/>
      <c r="G160" s="2"/>
      <c r="H160" s="2"/>
      <c r="I160" s="2"/>
      <c r="J160" s="1"/>
    </row>
    <row r="161" spans="1:10" ht="21" customHeight="1">
      <c r="A161" s="1"/>
      <c r="B161" s="1"/>
      <c r="C161" s="1"/>
      <c r="D161" s="1"/>
      <c r="E161" s="1"/>
      <c r="F161" s="2"/>
      <c r="G161" s="2"/>
      <c r="H161" s="2"/>
      <c r="I161" s="2"/>
      <c r="J161" s="1"/>
    </row>
    <row r="162" spans="1:10" ht="21" customHeight="1">
      <c r="A162" s="1"/>
      <c r="B162" s="1"/>
      <c r="C162" s="1"/>
      <c r="D162" s="1"/>
      <c r="E162" s="1"/>
      <c r="F162" s="2"/>
      <c r="G162" s="2"/>
      <c r="H162" s="2"/>
      <c r="I162" s="2"/>
      <c r="J162" s="1"/>
    </row>
    <row r="163" spans="1:10" ht="21" customHeight="1">
      <c r="A163" s="1"/>
      <c r="B163" s="1"/>
      <c r="C163" s="1"/>
      <c r="D163" s="1"/>
      <c r="E163" s="1"/>
      <c r="F163" s="2"/>
      <c r="G163" s="2"/>
      <c r="H163" s="2"/>
      <c r="I163" s="2"/>
      <c r="J163" s="1"/>
    </row>
    <row r="164" spans="1:10" ht="21" customHeight="1">
      <c r="A164" s="1"/>
      <c r="B164" s="1"/>
      <c r="C164" s="1"/>
      <c r="D164" s="1"/>
      <c r="E164" s="1"/>
      <c r="F164" s="2"/>
      <c r="G164" s="2"/>
      <c r="H164" s="2"/>
      <c r="I164" s="2"/>
      <c r="J164" s="1"/>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1" customHeight="1">
      <c r="A167" s="1"/>
      <c r="B167" s="1"/>
      <c r="C167" s="1"/>
      <c r="D167" s="1"/>
      <c r="E167" s="1"/>
      <c r="F167" s="2"/>
      <c r="G167" s="2"/>
      <c r="H167" s="2"/>
      <c r="I167" s="2"/>
      <c r="J167" s="1"/>
    </row>
    <row r="168" spans="1:10" ht="21" customHeight="1">
      <c r="A168" s="1"/>
      <c r="B168" s="1"/>
      <c r="C168" s="1"/>
      <c r="D168" s="1"/>
      <c r="E168" s="1"/>
      <c r="F168" s="2"/>
      <c r="G168" s="2"/>
      <c r="H168" s="2"/>
      <c r="I168" s="2"/>
      <c r="J168" s="1"/>
    </row>
    <row r="169" spans="1:10" ht="21" customHeight="1">
      <c r="A169" s="1"/>
      <c r="B169" s="1"/>
      <c r="C169" s="1"/>
      <c r="D169" s="1"/>
      <c r="E169" s="1"/>
      <c r="F169" s="2"/>
      <c r="G169" s="2"/>
      <c r="H169" s="2"/>
      <c r="I169" s="2"/>
      <c r="J169" s="1"/>
    </row>
    <row r="170" spans="1:10" ht="21" customHeight="1">
      <c r="A170" s="1"/>
      <c r="B170" s="1"/>
      <c r="C170" s="1"/>
      <c r="D170" s="1"/>
      <c r="E170" s="1"/>
      <c r="F170" s="2"/>
      <c r="G170" s="2"/>
      <c r="H170" s="2"/>
      <c r="I170" s="2"/>
      <c r="J170" s="1"/>
    </row>
    <row r="171" spans="1:10" ht="21" customHeight="1">
      <c r="A171" s="1"/>
      <c r="B171" s="1"/>
      <c r="C171" s="1"/>
      <c r="D171" s="1"/>
      <c r="E171" s="1"/>
      <c r="F171" s="2"/>
      <c r="G171" s="2"/>
      <c r="H171" s="2"/>
      <c r="I171" s="2"/>
      <c r="J171" s="1"/>
    </row>
    <row r="172" spans="1:10" ht="21" customHeight="1">
      <c r="A172" s="1"/>
      <c r="B172" s="1"/>
      <c r="C172" s="1"/>
      <c r="D172" s="1"/>
      <c r="E172" s="1"/>
      <c r="F172" s="2"/>
      <c r="G172" s="2"/>
      <c r="H172" s="2"/>
      <c r="I172" s="2"/>
      <c r="J172" s="1"/>
    </row>
    <row r="173" spans="1:10" ht="21" customHeight="1">
      <c r="A173" s="1"/>
      <c r="B173" s="1"/>
      <c r="C173" s="1"/>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389A6"/>
  </sheetPr>
  <dimension ref="A1:J220"/>
  <sheetViews>
    <sheetView showGridLines="0" workbookViewId="0">
      <pane ySplit="3" topLeftCell="A4" activePane="bottomLeft" state="frozen"/>
      <selection pane="bottomLeft"/>
    </sheetView>
  </sheetViews>
  <sheetFormatPr defaultRowHeight="14"/>
  <cols>
    <col min="1" max="2" width="2" customWidth="1"/>
    <col min="3" max="3" width="21"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66</v>
      </c>
      <c r="D2" s="1"/>
      <c r="E2" s="1"/>
      <c r="F2" s="2"/>
      <c r="G2" s="2"/>
      <c r="H2" s="2"/>
      <c r="I2" s="2"/>
      <c r="J2" s="1"/>
    </row>
    <row r="3" spans="1:10" ht="21" customHeight="1">
      <c r="A3" s="1"/>
      <c r="B3" s="1"/>
      <c r="C3" s="6" t="s">
        <v>67</v>
      </c>
      <c r="D3" s="4"/>
      <c r="E3" s="4"/>
      <c r="F3" s="5"/>
      <c r="G3" s="5"/>
      <c r="H3" s="5"/>
      <c r="I3" s="5"/>
      <c r="J3" s="4"/>
    </row>
    <row r="4" spans="1:10" ht="21" customHeight="1">
      <c r="A4" s="1"/>
      <c r="B4" s="1"/>
      <c r="C4" s="1"/>
      <c r="D4" s="1"/>
      <c r="E4" s="1"/>
      <c r="F4" s="2"/>
      <c r="G4" s="2"/>
      <c r="H4" s="2"/>
      <c r="I4" s="2"/>
      <c r="J4" s="1"/>
    </row>
    <row r="5" spans="1:10" ht="25" customHeight="1">
      <c r="A5" s="1"/>
      <c r="B5" s="1"/>
      <c r="C5" s="8" t="s">
        <v>68</v>
      </c>
      <c r="D5" s="8"/>
      <c r="E5" s="8"/>
      <c r="F5" s="9"/>
      <c r="G5" s="9"/>
      <c r="H5" s="9"/>
      <c r="I5" s="9"/>
      <c r="J5" s="8"/>
    </row>
    <row r="6" spans="1:10" ht="21" customHeight="1">
      <c r="A6" s="1"/>
      <c r="B6" s="1"/>
      <c r="C6" s="1"/>
      <c r="D6" s="1"/>
      <c r="E6" s="1"/>
      <c r="F6" s="2"/>
      <c r="G6" s="2"/>
      <c r="H6" s="2"/>
      <c r="I6" s="2"/>
      <c r="J6" s="1"/>
    </row>
    <row r="7" spans="1:10" ht="23" customHeight="1">
      <c r="A7" s="1"/>
      <c r="B7" s="1"/>
      <c r="C7" s="1" t="s">
        <v>69</v>
      </c>
      <c r="D7" s="1"/>
      <c r="E7" s="1"/>
      <c r="F7" s="2"/>
      <c r="G7" s="2"/>
      <c r="H7" s="2"/>
      <c r="I7" s="2"/>
      <c r="J7" s="1"/>
    </row>
    <row r="8" spans="1:10" ht="23" customHeight="1">
      <c r="A8" s="1"/>
      <c r="B8" s="1"/>
      <c r="C8" s="1" t="s">
        <v>70</v>
      </c>
      <c r="D8" s="1"/>
      <c r="E8" s="1"/>
      <c r="F8" s="2"/>
      <c r="G8" s="2"/>
      <c r="H8" s="2"/>
      <c r="I8" s="2"/>
      <c r="J8" s="1"/>
    </row>
    <row r="9" spans="1:10" ht="23" customHeight="1">
      <c r="A9" s="1"/>
      <c r="B9" s="1"/>
      <c r="C9" s="1" t="s">
        <v>71</v>
      </c>
      <c r="D9" s="1"/>
      <c r="E9" s="1"/>
      <c r="F9" s="2"/>
      <c r="G9" s="2"/>
      <c r="H9" s="2"/>
      <c r="I9" s="2"/>
      <c r="J9" s="1"/>
    </row>
    <row r="10" spans="1:10" ht="23" customHeight="1">
      <c r="A10" s="1"/>
      <c r="B10" s="1"/>
      <c r="C10" s="1" t="s">
        <v>72</v>
      </c>
      <c r="D10" s="1"/>
      <c r="E10" s="1"/>
      <c r="F10" s="2"/>
      <c r="G10" s="2"/>
      <c r="H10" s="2"/>
      <c r="I10" s="2"/>
      <c r="J10" s="1"/>
    </row>
    <row r="11" spans="1:10" ht="23" customHeight="1">
      <c r="A11" s="1"/>
      <c r="B11" s="1"/>
      <c r="C11" s="1" t="s">
        <v>73</v>
      </c>
      <c r="D11" s="1"/>
      <c r="E11" s="1"/>
      <c r="F11" s="2"/>
      <c r="G11" s="2"/>
      <c r="H11" s="2"/>
      <c r="I11" s="2"/>
      <c r="J11" s="1"/>
    </row>
    <row r="12" spans="1:10" ht="23" customHeight="1">
      <c r="A12" s="1"/>
      <c r="B12" s="1"/>
      <c r="C12" s="1" t="s">
        <v>74</v>
      </c>
      <c r="D12" s="1"/>
      <c r="E12" s="1"/>
      <c r="F12" s="2"/>
      <c r="G12" s="2"/>
      <c r="H12" s="2"/>
      <c r="I12" s="2"/>
      <c r="J12" s="1"/>
    </row>
    <row r="13" spans="1:10" ht="23" customHeight="1">
      <c r="A13" s="1"/>
      <c r="B13" s="1"/>
      <c r="C13" s="1" t="s">
        <v>75</v>
      </c>
      <c r="D13" s="1"/>
      <c r="E13" s="1"/>
      <c r="F13" s="2"/>
      <c r="G13" s="2"/>
      <c r="H13" s="2"/>
      <c r="I13" s="2"/>
      <c r="J13" s="1"/>
    </row>
    <row r="14" spans="1:10" ht="23" customHeight="1">
      <c r="A14" s="1"/>
      <c r="B14" s="1"/>
      <c r="C14" s="1" t="s">
        <v>76</v>
      </c>
      <c r="D14" s="1"/>
      <c r="E14" s="1"/>
      <c r="F14" s="2"/>
      <c r="G14" s="2"/>
      <c r="H14" s="2"/>
      <c r="I14" s="2"/>
      <c r="J14" s="1"/>
    </row>
    <row r="15" spans="1:10" ht="23" customHeight="1">
      <c r="A15" s="1"/>
      <c r="B15" s="1"/>
      <c r="C15" s="1" t="s">
        <v>77</v>
      </c>
      <c r="D15" s="1"/>
      <c r="E15" s="1"/>
      <c r="F15" s="2"/>
      <c r="G15" s="2"/>
      <c r="H15" s="2"/>
      <c r="I15" s="2"/>
      <c r="J15" s="1"/>
    </row>
    <row r="16" spans="1:10" ht="23" customHeight="1">
      <c r="A16" s="1"/>
      <c r="B16" s="1"/>
      <c r="C16" s="1" t="s">
        <v>78</v>
      </c>
      <c r="D16" s="1"/>
      <c r="E16" s="1"/>
      <c r="F16" s="2"/>
      <c r="G16" s="2"/>
      <c r="H16" s="2"/>
      <c r="I16" s="2"/>
      <c r="J16" s="1"/>
    </row>
    <row r="17" spans="1:10" ht="23" customHeight="1">
      <c r="A17" s="1"/>
      <c r="B17" s="1"/>
      <c r="C17" s="1" t="s">
        <v>79</v>
      </c>
      <c r="D17" s="1"/>
      <c r="E17" s="1"/>
      <c r="F17" s="2"/>
      <c r="G17" s="2"/>
      <c r="H17" s="2"/>
      <c r="I17" s="2"/>
      <c r="J17" s="1"/>
    </row>
    <row r="18" spans="1:10" ht="23" customHeight="1">
      <c r="A18" s="1"/>
      <c r="B18" s="1"/>
      <c r="C18" s="1" t="s">
        <v>80</v>
      </c>
      <c r="D18" s="1"/>
      <c r="E18" s="1"/>
      <c r="F18" s="2"/>
      <c r="G18" s="2"/>
      <c r="H18" s="2"/>
      <c r="I18" s="2"/>
      <c r="J18" s="1"/>
    </row>
    <row r="19" spans="1:10" ht="23" customHeight="1">
      <c r="A19" s="1"/>
      <c r="B19" s="1"/>
      <c r="C19" s="1" t="s">
        <v>81</v>
      </c>
      <c r="D19" s="1"/>
      <c r="E19" s="1"/>
      <c r="F19" s="2"/>
      <c r="G19" s="2"/>
      <c r="H19" s="2"/>
      <c r="I19" s="2"/>
      <c r="J19" s="1"/>
    </row>
    <row r="20" spans="1:10" ht="23" customHeight="1">
      <c r="A20" s="1"/>
      <c r="B20" s="1"/>
      <c r="C20" s="1" t="s">
        <v>82</v>
      </c>
      <c r="D20" s="1"/>
      <c r="E20" s="1"/>
      <c r="F20" s="2"/>
      <c r="G20" s="2"/>
      <c r="H20" s="2"/>
      <c r="I20" s="2"/>
      <c r="J20" s="1"/>
    </row>
    <row r="21" spans="1:10" ht="23" customHeight="1">
      <c r="A21" s="1"/>
      <c r="B21" s="1"/>
      <c r="C21" s="1" t="s">
        <v>83</v>
      </c>
      <c r="D21" s="1"/>
      <c r="E21" s="1"/>
      <c r="F21" s="2"/>
      <c r="G21" s="2"/>
      <c r="H21" s="2"/>
      <c r="I21" s="2"/>
      <c r="J21" s="1"/>
    </row>
    <row r="22" spans="1:10" ht="23" customHeight="1">
      <c r="A22" s="1"/>
      <c r="B22" s="1"/>
      <c r="C22" s="1" t="s">
        <v>84</v>
      </c>
      <c r="D22" s="1"/>
      <c r="E22" s="1"/>
      <c r="F22" s="2"/>
      <c r="G22" s="2"/>
      <c r="H22" s="2"/>
      <c r="I22" s="2"/>
      <c r="J22" s="1"/>
    </row>
    <row r="23" spans="1:10" ht="23" customHeight="1">
      <c r="A23" s="1"/>
      <c r="B23" s="1"/>
      <c r="C23" s="1" t="s">
        <v>85</v>
      </c>
      <c r="D23" s="1"/>
      <c r="E23" s="1"/>
      <c r="F23" s="2"/>
      <c r="G23" s="2"/>
      <c r="H23" s="2"/>
      <c r="I23" s="2"/>
      <c r="J23" s="1"/>
    </row>
    <row r="24" spans="1:10" ht="23" customHeight="1">
      <c r="A24" s="1"/>
      <c r="B24" s="1"/>
      <c r="C24" s="1" t="s">
        <v>86</v>
      </c>
      <c r="D24" s="1"/>
      <c r="E24" s="1"/>
      <c r="F24" s="2"/>
      <c r="G24" s="2"/>
      <c r="H24" s="2"/>
      <c r="I24" s="2"/>
      <c r="J24" s="1"/>
    </row>
    <row r="25" spans="1:10" ht="21" customHeight="1">
      <c r="A25" s="1"/>
      <c r="B25" s="1"/>
      <c r="C25" s="1"/>
      <c r="D25" s="1"/>
      <c r="E25" s="1"/>
      <c r="F25" s="2"/>
      <c r="G25" s="2"/>
      <c r="H25" s="2"/>
      <c r="I25" s="2"/>
      <c r="J25" s="1"/>
    </row>
    <row r="26" spans="1:10" ht="21" customHeight="1">
      <c r="A26" s="1"/>
      <c r="B26" s="1"/>
      <c r="C26" s="1"/>
      <c r="D26" s="1"/>
      <c r="E26" s="1"/>
      <c r="F26" s="2"/>
      <c r="G26" s="2"/>
      <c r="H26" s="2"/>
      <c r="I26" s="2"/>
      <c r="J26" s="1"/>
    </row>
    <row r="27" spans="1:10" ht="21" customHeight="1">
      <c r="A27" s="1"/>
      <c r="B27" s="1"/>
      <c r="C27" s="1" t="s">
        <v>87</v>
      </c>
      <c r="D27" s="1"/>
      <c r="E27" s="1"/>
      <c r="F27" s="10">
        <v>20</v>
      </c>
      <c r="G27" s="2"/>
      <c r="H27" s="2"/>
      <c r="I27" s="2"/>
      <c r="J27" s="1"/>
    </row>
    <row r="28" spans="1:10" ht="21" customHeight="1">
      <c r="A28" s="1"/>
      <c r="B28" s="1"/>
      <c r="C28" s="1"/>
      <c r="D28" s="1"/>
      <c r="E28" s="1"/>
      <c r="F28" s="2"/>
      <c r="G28" s="2"/>
      <c r="H28" s="2"/>
      <c r="I28" s="2"/>
      <c r="J28" s="1"/>
    </row>
    <row r="29" spans="1:10" ht="25" customHeight="1">
      <c r="A29" s="1"/>
      <c r="B29" s="1"/>
      <c r="C29" s="8" t="s">
        <v>88</v>
      </c>
      <c r="D29" s="8"/>
      <c r="E29" s="8"/>
      <c r="F29" s="9"/>
      <c r="G29" s="9"/>
      <c r="H29" s="9"/>
      <c r="I29" s="9"/>
      <c r="J29" s="8"/>
    </row>
    <row r="30" spans="1:10" ht="32" customHeight="1">
      <c r="A30" s="1"/>
      <c r="B30" s="1"/>
      <c r="C30" s="11" t="s">
        <v>89</v>
      </c>
      <c r="D30" s="11" t="s">
        <v>90</v>
      </c>
      <c r="E30" s="11" t="s">
        <v>91</v>
      </c>
      <c r="F30" s="12" t="s">
        <v>5</v>
      </c>
      <c r="G30" s="12" t="s">
        <v>6</v>
      </c>
      <c r="H30" s="12" t="s">
        <v>7</v>
      </c>
      <c r="I30" s="12" t="s">
        <v>8</v>
      </c>
      <c r="J30" s="11" t="s">
        <v>92</v>
      </c>
    </row>
    <row r="31" spans="1:10" ht="40" customHeight="1">
      <c r="A31" s="1"/>
      <c r="B31" s="1"/>
      <c r="C31" s="1" t="s">
        <v>93</v>
      </c>
      <c r="D31" s="17" t="s">
        <v>94</v>
      </c>
      <c r="E31" s="17" t="s">
        <v>95</v>
      </c>
      <c r="F31" s="13">
        <v>10000</v>
      </c>
      <c r="G31" s="13">
        <v>30000</v>
      </c>
      <c r="H31" s="13">
        <v>100000</v>
      </c>
      <c r="I31" s="13">
        <v>300000</v>
      </c>
      <c r="J31" s="1" t="s">
        <v>96</v>
      </c>
    </row>
    <row r="32" spans="1:10" ht="40" customHeight="1">
      <c r="A32" s="1"/>
      <c r="B32" s="1"/>
      <c r="C32" s="1" t="s">
        <v>97</v>
      </c>
      <c r="D32" s="17" t="s">
        <v>98</v>
      </c>
      <c r="E32" s="17" t="s">
        <v>95</v>
      </c>
      <c r="F32" s="13">
        <v>25000</v>
      </c>
      <c r="G32" s="13">
        <v>80000</v>
      </c>
      <c r="H32" s="13">
        <v>250000</v>
      </c>
      <c r="I32" s="13">
        <v>800000</v>
      </c>
      <c r="J32" s="1" t="s">
        <v>96</v>
      </c>
    </row>
    <row r="33" spans="1:10" ht="40" customHeight="1">
      <c r="A33" s="1"/>
      <c r="B33" s="1"/>
      <c r="C33" s="1" t="s">
        <v>99</v>
      </c>
      <c r="D33" s="17" t="s">
        <v>100</v>
      </c>
      <c r="E33" s="17" t="s">
        <v>95</v>
      </c>
      <c r="F33" s="13">
        <v>55000</v>
      </c>
      <c r="G33" s="13">
        <v>170000</v>
      </c>
      <c r="H33" s="13">
        <v>550000</v>
      </c>
      <c r="I33" s="13">
        <v>1800000</v>
      </c>
      <c r="J33" s="1" t="s">
        <v>96</v>
      </c>
    </row>
    <row r="34" spans="1:10" ht="40" customHeight="1">
      <c r="A34" s="1"/>
      <c r="B34" s="1"/>
      <c r="C34" s="1" t="s">
        <v>101</v>
      </c>
      <c r="D34" s="17" t="s">
        <v>102</v>
      </c>
      <c r="E34" s="17" t="s">
        <v>95</v>
      </c>
      <c r="F34" s="13">
        <v>18000</v>
      </c>
      <c r="G34" s="13">
        <v>55000</v>
      </c>
      <c r="H34" s="13">
        <v>160000</v>
      </c>
      <c r="I34" s="13">
        <v>450000</v>
      </c>
      <c r="J34" s="1" t="s">
        <v>96</v>
      </c>
    </row>
    <row r="35" spans="1:10" ht="40" customHeight="1">
      <c r="A35" s="1"/>
      <c r="B35" s="1"/>
      <c r="C35" s="8"/>
      <c r="D35" s="18" t="s">
        <v>103</v>
      </c>
      <c r="E35" s="18"/>
      <c r="F35" s="9">
        <f>SUM(F31:F34)</f>
        <v>108000</v>
      </c>
      <c r="G35" s="9">
        <f>SUM(G31:G34)</f>
        <v>335000</v>
      </c>
      <c r="H35" s="9">
        <f>SUM(H31:H34)</f>
        <v>1060000</v>
      </c>
      <c r="I35" s="9">
        <f>SUM(I31:I34)</f>
        <v>3350000</v>
      </c>
      <c r="J35" s="1"/>
    </row>
    <row r="36" spans="1:10" ht="40" customHeight="1">
      <c r="A36" s="1"/>
      <c r="B36" s="1"/>
      <c r="C36" s="1"/>
      <c r="D36" s="17"/>
      <c r="E36" s="17"/>
      <c r="F36" s="2"/>
      <c r="G36" s="2"/>
      <c r="H36" s="2"/>
      <c r="I36" s="2"/>
      <c r="J36" s="1"/>
    </row>
    <row r="37" spans="1:10" ht="40" customHeight="1">
      <c r="A37" s="1"/>
      <c r="B37" s="1"/>
      <c r="C37" s="8" t="s">
        <v>104</v>
      </c>
      <c r="D37" s="18"/>
      <c r="E37" s="18"/>
      <c r="F37" s="9"/>
      <c r="G37" s="9"/>
      <c r="H37" s="9"/>
      <c r="I37" s="9"/>
      <c r="J37" s="8"/>
    </row>
    <row r="38" spans="1:10" ht="40" customHeight="1">
      <c r="A38" s="1"/>
      <c r="B38" s="1"/>
      <c r="C38" s="11" t="s">
        <v>105</v>
      </c>
      <c r="D38" s="11" t="s">
        <v>106</v>
      </c>
      <c r="E38" s="11" t="s">
        <v>107</v>
      </c>
      <c r="F38" s="12" t="s">
        <v>5</v>
      </c>
      <c r="G38" s="12" t="s">
        <v>6</v>
      </c>
      <c r="H38" s="12" t="s">
        <v>7</v>
      </c>
      <c r="I38" s="12" t="s">
        <v>8</v>
      </c>
      <c r="J38" s="11" t="s">
        <v>108</v>
      </c>
    </row>
    <row r="39" spans="1:10" ht="40" customHeight="1">
      <c r="A39" s="1"/>
      <c r="B39" s="1"/>
      <c r="C39" s="1" t="s">
        <v>109</v>
      </c>
      <c r="D39" s="17" t="s">
        <v>110</v>
      </c>
      <c r="E39" s="17" t="s">
        <v>111</v>
      </c>
      <c r="F39" s="13">
        <v>2500</v>
      </c>
      <c r="G39" s="13">
        <v>7500</v>
      </c>
      <c r="H39" s="13">
        <v>25000</v>
      </c>
      <c r="I39" s="13">
        <v>60000</v>
      </c>
      <c r="J39" s="17" t="s">
        <v>112</v>
      </c>
    </row>
    <row r="40" spans="1:10" ht="40" customHeight="1">
      <c r="A40" s="1"/>
      <c r="B40" s="1"/>
      <c r="C40" s="1" t="s">
        <v>113</v>
      </c>
      <c r="D40" s="17" t="s">
        <v>114</v>
      </c>
      <c r="E40" s="17" t="s">
        <v>111</v>
      </c>
      <c r="F40" s="13">
        <v>2500</v>
      </c>
      <c r="G40" s="13">
        <v>8000</v>
      </c>
      <c r="H40" s="13">
        <v>25000</v>
      </c>
      <c r="I40" s="13">
        <v>75000</v>
      </c>
      <c r="J40" s="17" t="s">
        <v>112</v>
      </c>
    </row>
    <row r="41" spans="1:10" ht="40" customHeight="1">
      <c r="A41" s="1"/>
      <c r="B41" s="1"/>
      <c r="C41" s="1" t="s">
        <v>115</v>
      </c>
      <c r="D41" s="17" t="s">
        <v>116</v>
      </c>
      <c r="E41" s="17" t="s">
        <v>111</v>
      </c>
      <c r="F41" s="13">
        <v>3500</v>
      </c>
      <c r="G41" s="13">
        <v>10000</v>
      </c>
      <c r="H41" s="13">
        <v>27500</v>
      </c>
      <c r="I41" s="13">
        <v>85000</v>
      </c>
      <c r="J41" s="17" t="s">
        <v>112</v>
      </c>
    </row>
    <row r="42" spans="1:10" ht="40" customHeight="1">
      <c r="A42" s="1"/>
      <c r="B42" s="1"/>
      <c r="C42" s="1" t="s">
        <v>117</v>
      </c>
      <c r="D42" s="17" t="s">
        <v>118</v>
      </c>
      <c r="E42" s="17" t="s">
        <v>111</v>
      </c>
      <c r="F42" s="13">
        <v>750</v>
      </c>
      <c r="G42" s="13">
        <v>2200</v>
      </c>
      <c r="H42" s="13">
        <v>6500</v>
      </c>
      <c r="I42" s="13">
        <v>16000</v>
      </c>
      <c r="J42" s="17" t="s">
        <v>112</v>
      </c>
    </row>
    <row r="43" spans="1:10" ht="40" customHeight="1">
      <c r="A43" s="1"/>
      <c r="B43" s="1"/>
      <c r="C43" s="1" t="s">
        <v>119</v>
      </c>
      <c r="D43" s="17" t="s">
        <v>120</v>
      </c>
      <c r="E43" s="17" t="s">
        <v>121</v>
      </c>
      <c r="F43" s="13">
        <v>250</v>
      </c>
      <c r="G43" s="13">
        <v>500</v>
      </c>
      <c r="H43" s="13">
        <v>1000</v>
      </c>
      <c r="I43" s="13">
        <v>4000</v>
      </c>
      <c r="J43" s="17" t="s">
        <v>112</v>
      </c>
    </row>
    <row r="44" spans="1:10" ht="40" customHeight="1">
      <c r="A44" s="1"/>
      <c r="B44" s="1"/>
      <c r="C44" s="1" t="s">
        <v>122</v>
      </c>
      <c r="D44" s="17" t="s">
        <v>123</v>
      </c>
      <c r="E44" s="17" t="s">
        <v>121</v>
      </c>
      <c r="F44" s="13">
        <v>200</v>
      </c>
      <c r="G44" s="13">
        <v>400</v>
      </c>
      <c r="H44" s="13">
        <v>900</v>
      </c>
      <c r="I44" s="13">
        <v>1600</v>
      </c>
      <c r="J44" s="17" t="s">
        <v>112</v>
      </c>
    </row>
    <row r="45" spans="1:10" ht="40" customHeight="1">
      <c r="A45" s="1"/>
      <c r="B45" s="1"/>
      <c r="C45" s="1" t="s">
        <v>124</v>
      </c>
      <c r="D45" s="17" t="s">
        <v>125</v>
      </c>
      <c r="E45" s="17" t="s">
        <v>126</v>
      </c>
      <c r="F45" s="13">
        <v>150</v>
      </c>
      <c r="G45" s="13">
        <v>350</v>
      </c>
      <c r="H45" s="13">
        <v>700</v>
      </c>
      <c r="I45" s="13">
        <v>1600</v>
      </c>
      <c r="J45" s="17" t="s">
        <v>112</v>
      </c>
    </row>
    <row r="46" spans="1:10" ht="40" customHeight="1">
      <c r="A46" s="1"/>
      <c r="B46" s="1"/>
      <c r="C46" s="1" t="s">
        <v>127</v>
      </c>
      <c r="D46" s="17" t="s">
        <v>128</v>
      </c>
      <c r="E46" s="17" t="s">
        <v>121</v>
      </c>
      <c r="F46" s="13">
        <v>125</v>
      </c>
      <c r="G46" s="13">
        <v>160</v>
      </c>
      <c r="H46" s="13">
        <v>210</v>
      </c>
      <c r="I46" s="13">
        <v>250</v>
      </c>
      <c r="J46" s="17" t="s">
        <v>112</v>
      </c>
    </row>
    <row r="47" spans="1:10" ht="40" customHeight="1">
      <c r="A47" s="1"/>
      <c r="B47" s="1"/>
      <c r="C47" s="1" t="s">
        <v>129</v>
      </c>
      <c r="D47" s="17" t="s">
        <v>130</v>
      </c>
      <c r="E47" s="17" t="s">
        <v>131</v>
      </c>
      <c r="F47" s="14">
        <v>0.08</v>
      </c>
      <c r="G47" s="14">
        <v>0.1</v>
      </c>
      <c r="H47" s="14">
        <v>0.12</v>
      </c>
      <c r="I47" s="14">
        <v>0.15</v>
      </c>
      <c r="J47" s="17" t="s">
        <v>112</v>
      </c>
    </row>
    <row r="48" spans="1:10" ht="40" customHeight="1">
      <c r="A48" s="1"/>
      <c r="B48" s="1"/>
      <c r="C48" s="1" t="s">
        <v>132</v>
      </c>
      <c r="D48" s="17" t="s">
        <v>133</v>
      </c>
      <c r="E48" s="17" t="s">
        <v>134</v>
      </c>
      <c r="F48" s="13">
        <v>325</v>
      </c>
      <c r="G48" s="13">
        <v>500</v>
      </c>
      <c r="H48" s="13">
        <v>750</v>
      </c>
      <c r="I48" s="13">
        <v>1200</v>
      </c>
      <c r="J48" s="17" t="s">
        <v>112</v>
      </c>
    </row>
    <row r="49" spans="1:10" ht="40" customHeight="1">
      <c r="A49" s="1"/>
      <c r="B49" s="1"/>
      <c r="C49" s="1" t="s">
        <v>135</v>
      </c>
      <c r="D49" s="17" t="s">
        <v>136</v>
      </c>
      <c r="E49" s="17" t="s">
        <v>134</v>
      </c>
      <c r="F49" s="13">
        <v>300</v>
      </c>
      <c r="G49" s="13">
        <v>450</v>
      </c>
      <c r="H49" s="13">
        <v>700</v>
      </c>
      <c r="I49" s="13">
        <v>1050</v>
      </c>
      <c r="J49" s="17" t="s">
        <v>112</v>
      </c>
    </row>
    <row r="50" spans="1:10" ht="40" customHeight="1">
      <c r="A50" s="1"/>
      <c r="B50" s="1"/>
      <c r="C50" s="1" t="s">
        <v>137</v>
      </c>
      <c r="D50" s="17" t="s">
        <v>138</v>
      </c>
      <c r="E50" s="17" t="s">
        <v>121</v>
      </c>
      <c r="F50" s="13">
        <v>225</v>
      </c>
      <c r="G50" s="13">
        <v>350</v>
      </c>
      <c r="H50" s="13">
        <v>550</v>
      </c>
      <c r="I50" s="13">
        <v>800</v>
      </c>
      <c r="J50" s="17" t="s">
        <v>112</v>
      </c>
    </row>
    <row r="51" spans="1:10" ht="40" customHeight="1">
      <c r="A51" s="1"/>
      <c r="B51" s="1"/>
      <c r="C51" s="1" t="s">
        <v>139</v>
      </c>
      <c r="D51" s="17" t="s">
        <v>140</v>
      </c>
      <c r="E51" s="17" t="s">
        <v>134</v>
      </c>
      <c r="F51" s="13">
        <v>400</v>
      </c>
      <c r="G51" s="13">
        <v>650</v>
      </c>
      <c r="H51" s="13">
        <v>1000</v>
      </c>
      <c r="I51" s="13">
        <v>1600</v>
      </c>
      <c r="J51" s="17" t="s">
        <v>112</v>
      </c>
    </row>
    <row r="52" spans="1:10" ht="40" customHeight="1">
      <c r="A52" s="1"/>
      <c r="B52" s="1"/>
      <c r="C52" s="1" t="s">
        <v>141</v>
      </c>
      <c r="D52" s="17" t="s">
        <v>142</v>
      </c>
      <c r="E52" s="17" t="s">
        <v>121</v>
      </c>
      <c r="F52" s="13">
        <v>300</v>
      </c>
      <c r="G52" s="13">
        <v>450</v>
      </c>
      <c r="H52" s="13">
        <v>700</v>
      </c>
      <c r="I52" s="13">
        <v>1100</v>
      </c>
      <c r="J52" s="17" t="s">
        <v>112</v>
      </c>
    </row>
    <row r="53" spans="1:10" ht="40" customHeight="1">
      <c r="A53" s="1"/>
      <c r="B53" s="1"/>
      <c r="C53" s="1" t="s">
        <v>143</v>
      </c>
      <c r="D53" s="17" t="s">
        <v>144</v>
      </c>
      <c r="E53" s="17" t="s">
        <v>121</v>
      </c>
      <c r="F53" s="13">
        <v>250</v>
      </c>
      <c r="G53" s="13">
        <v>400</v>
      </c>
      <c r="H53" s="13">
        <v>600</v>
      </c>
      <c r="I53" s="13">
        <v>900</v>
      </c>
      <c r="J53" s="17" t="s">
        <v>112</v>
      </c>
    </row>
    <row r="54" spans="1:10" ht="40" customHeight="1">
      <c r="A54" s="1"/>
      <c r="B54" s="1"/>
      <c r="C54" s="1" t="s">
        <v>145</v>
      </c>
      <c r="D54" s="17" t="s">
        <v>146</v>
      </c>
      <c r="E54" s="17" t="s">
        <v>134</v>
      </c>
      <c r="F54" s="13">
        <v>350</v>
      </c>
      <c r="G54" s="13">
        <v>500</v>
      </c>
      <c r="H54" s="13">
        <v>750</v>
      </c>
      <c r="I54" s="13">
        <v>1100</v>
      </c>
      <c r="J54" s="17" t="s">
        <v>112</v>
      </c>
    </row>
    <row r="55" spans="1:10" ht="40" customHeight="1">
      <c r="A55" s="1"/>
      <c r="B55" s="1"/>
      <c r="C55" s="1" t="s">
        <v>147</v>
      </c>
      <c r="D55" s="17" t="s">
        <v>148</v>
      </c>
      <c r="E55" s="17" t="s">
        <v>121</v>
      </c>
      <c r="F55" s="13">
        <v>225</v>
      </c>
      <c r="G55" s="13">
        <v>350</v>
      </c>
      <c r="H55" s="13">
        <v>550</v>
      </c>
      <c r="I55" s="13">
        <v>800</v>
      </c>
      <c r="J55" s="17" t="s">
        <v>112</v>
      </c>
    </row>
    <row r="56" spans="1:10" ht="40" customHeight="1">
      <c r="A56" s="1"/>
      <c r="B56" s="1"/>
      <c r="C56" s="1" t="s">
        <v>149</v>
      </c>
      <c r="D56" s="17" t="s">
        <v>150</v>
      </c>
      <c r="E56" s="17" t="s">
        <v>134</v>
      </c>
      <c r="F56" s="13">
        <v>300</v>
      </c>
      <c r="G56" s="13">
        <v>450</v>
      </c>
      <c r="H56" s="13">
        <v>650</v>
      </c>
      <c r="I56" s="13">
        <v>1000</v>
      </c>
      <c r="J56" s="17" t="s">
        <v>112</v>
      </c>
    </row>
    <row r="57" spans="1:10" ht="40" customHeight="1">
      <c r="A57" s="1"/>
      <c r="B57" s="1"/>
      <c r="C57" s="1" t="s">
        <v>151</v>
      </c>
      <c r="D57" s="17" t="s">
        <v>152</v>
      </c>
      <c r="E57" s="17" t="s">
        <v>121</v>
      </c>
      <c r="F57" s="13">
        <v>225</v>
      </c>
      <c r="G57" s="13">
        <v>350</v>
      </c>
      <c r="H57" s="13">
        <v>550</v>
      </c>
      <c r="I57" s="13">
        <v>850</v>
      </c>
      <c r="J57" s="17" t="s">
        <v>112</v>
      </c>
    </row>
    <row r="58" spans="1:10" ht="40" customHeight="1">
      <c r="A58" s="1"/>
      <c r="B58" s="1"/>
      <c r="C58" s="1" t="s">
        <v>153</v>
      </c>
      <c r="D58" s="17" t="s">
        <v>154</v>
      </c>
      <c r="E58" s="17" t="s">
        <v>121</v>
      </c>
      <c r="F58" s="13">
        <v>250</v>
      </c>
      <c r="G58" s="13">
        <v>375</v>
      </c>
      <c r="H58" s="13">
        <v>575</v>
      </c>
      <c r="I58" s="13">
        <v>850</v>
      </c>
      <c r="J58" s="17" t="s">
        <v>112</v>
      </c>
    </row>
    <row r="59" spans="1:10" ht="40" customHeight="1">
      <c r="A59" s="1"/>
      <c r="B59" s="1"/>
      <c r="C59" s="1" t="s">
        <v>155</v>
      </c>
      <c r="D59" s="17" t="s">
        <v>156</v>
      </c>
      <c r="E59" s="17" t="s">
        <v>121</v>
      </c>
      <c r="F59" s="13">
        <v>225</v>
      </c>
      <c r="G59" s="13">
        <v>350</v>
      </c>
      <c r="H59" s="13">
        <v>550</v>
      </c>
      <c r="I59" s="13">
        <v>800</v>
      </c>
      <c r="J59" s="17" t="s">
        <v>112</v>
      </c>
    </row>
    <row r="60" spans="1:10" ht="40" customHeight="1">
      <c r="A60" s="1"/>
      <c r="B60" s="1"/>
      <c r="C60" s="1" t="s">
        <v>157</v>
      </c>
      <c r="D60" s="17" t="s">
        <v>158</v>
      </c>
      <c r="E60" s="17" t="s">
        <v>121</v>
      </c>
      <c r="F60" s="13">
        <v>250</v>
      </c>
      <c r="G60" s="13">
        <v>375</v>
      </c>
      <c r="H60" s="13">
        <v>575</v>
      </c>
      <c r="I60" s="13">
        <v>850</v>
      </c>
      <c r="J60" s="17" t="s">
        <v>112</v>
      </c>
    </row>
    <row r="61" spans="1:10" ht="40" customHeight="1">
      <c r="A61" s="1"/>
      <c r="B61" s="1"/>
      <c r="C61" s="1" t="s">
        <v>159</v>
      </c>
      <c r="D61" s="17" t="s">
        <v>160</v>
      </c>
      <c r="E61" s="17" t="s">
        <v>134</v>
      </c>
      <c r="F61" s="13">
        <v>250</v>
      </c>
      <c r="G61" s="13">
        <v>375</v>
      </c>
      <c r="H61" s="13">
        <v>600</v>
      </c>
      <c r="I61" s="13">
        <v>900</v>
      </c>
      <c r="J61" s="17" t="s">
        <v>112</v>
      </c>
    </row>
    <row r="62" spans="1:10" ht="40" customHeight="1">
      <c r="A62" s="1"/>
      <c r="B62" s="1"/>
      <c r="C62" s="1" t="s">
        <v>161</v>
      </c>
      <c r="D62" s="17" t="s">
        <v>162</v>
      </c>
      <c r="E62" s="17" t="s">
        <v>121</v>
      </c>
      <c r="F62" s="13">
        <v>250</v>
      </c>
      <c r="G62" s="13">
        <v>375</v>
      </c>
      <c r="H62" s="13">
        <v>575</v>
      </c>
      <c r="I62" s="13">
        <v>850</v>
      </c>
      <c r="J62" s="17" t="s">
        <v>112</v>
      </c>
    </row>
    <row r="63" spans="1:10" ht="40" customHeight="1">
      <c r="A63" s="1"/>
      <c r="B63" s="1"/>
      <c r="C63" s="1" t="s">
        <v>163</v>
      </c>
      <c r="D63" s="17" t="s">
        <v>164</v>
      </c>
      <c r="E63" s="17" t="s">
        <v>121</v>
      </c>
      <c r="F63" s="13">
        <v>250</v>
      </c>
      <c r="G63" s="13">
        <v>375</v>
      </c>
      <c r="H63" s="13">
        <v>575</v>
      </c>
      <c r="I63" s="13">
        <v>850</v>
      </c>
      <c r="J63" s="17" t="s">
        <v>112</v>
      </c>
    </row>
    <row r="64" spans="1:10" ht="40" customHeight="1">
      <c r="A64" s="1"/>
      <c r="B64" s="1"/>
      <c r="C64" s="1" t="s">
        <v>165</v>
      </c>
      <c r="D64" s="17" t="s">
        <v>166</v>
      </c>
      <c r="E64" s="17" t="s">
        <v>121</v>
      </c>
      <c r="F64" s="13">
        <v>200</v>
      </c>
      <c r="G64" s="13">
        <v>240</v>
      </c>
      <c r="H64" s="13">
        <v>300</v>
      </c>
      <c r="I64" s="13">
        <v>375</v>
      </c>
      <c r="J64" s="17" t="s">
        <v>112</v>
      </c>
    </row>
    <row r="65" spans="1:10" ht="40" customHeight="1">
      <c r="A65" s="1"/>
      <c r="B65" s="1"/>
      <c r="C65" s="1" t="s">
        <v>167</v>
      </c>
      <c r="D65" s="17" t="s">
        <v>168</v>
      </c>
      <c r="E65" s="17" t="s">
        <v>134</v>
      </c>
      <c r="F65" s="13">
        <v>350</v>
      </c>
      <c r="G65" s="13">
        <v>500</v>
      </c>
      <c r="H65" s="13">
        <v>750</v>
      </c>
      <c r="I65" s="13">
        <v>1000</v>
      </c>
      <c r="J65" s="17" t="s">
        <v>112</v>
      </c>
    </row>
    <row r="66" spans="1:10" ht="40" customHeight="1">
      <c r="A66" s="1"/>
      <c r="B66" s="1"/>
      <c r="C66" s="1" t="s">
        <v>169</v>
      </c>
      <c r="D66" s="17" t="s">
        <v>170</v>
      </c>
      <c r="E66" s="17" t="s">
        <v>121</v>
      </c>
      <c r="F66" s="13">
        <v>200</v>
      </c>
      <c r="G66" s="13">
        <v>250</v>
      </c>
      <c r="H66" s="13">
        <v>350</v>
      </c>
      <c r="I66" s="13">
        <v>500</v>
      </c>
      <c r="J66" s="17" t="s">
        <v>112</v>
      </c>
    </row>
    <row r="67" spans="1:10" ht="40" customHeight="1">
      <c r="A67" s="1"/>
      <c r="B67" s="1"/>
      <c r="C67" s="1" t="s">
        <v>171</v>
      </c>
      <c r="D67" s="17" t="s">
        <v>172</v>
      </c>
      <c r="E67" s="17" t="s">
        <v>121</v>
      </c>
      <c r="F67" s="13">
        <v>225</v>
      </c>
      <c r="G67" s="13">
        <v>325</v>
      </c>
      <c r="H67" s="13">
        <v>500</v>
      </c>
      <c r="I67" s="13">
        <v>750</v>
      </c>
      <c r="J67" s="17" t="s">
        <v>112</v>
      </c>
    </row>
    <row r="68" spans="1:10" ht="40" customHeight="1">
      <c r="A68" s="1"/>
      <c r="B68" s="1"/>
      <c r="C68" s="1" t="s">
        <v>173</v>
      </c>
      <c r="D68" s="17" t="s">
        <v>174</v>
      </c>
      <c r="E68" s="17" t="s">
        <v>134</v>
      </c>
      <c r="F68" s="13">
        <v>650</v>
      </c>
      <c r="G68" s="13">
        <v>900</v>
      </c>
      <c r="H68" s="13">
        <v>1400</v>
      </c>
      <c r="I68" s="13">
        <v>2200</v>
      </c>
      <c r="J68" s="17" t="s">
        <v>112</v>
      </c>
    </row>
    <row r="69" spans="1:10" ht="40" customHeight="1">
      <c r="A69" s="1"/>
      <c r="B69" s="1"/>
      <c r="C69" s="1" t="s">
        <v>175</v>
      </c>
      <c r="D69" s="17" t="s">
        <v>176</v>
      </c>
      <c r="E69" s="17" t="s">
        <v>121</v>
      </c>
      <c r="F69" s="13">
        <v>550</v>
      </c>
      <c r="G69" s="13">
        <v>800</v>
      </c>
      <c r="H69" s="13">
        <v>1300</v>
      </c>
      <c r="I69" s="13">
        <v>2200</v>
      </c>
      <c r="J69" s="17" t="s">
        <v>112</v>
      </c>
    </row>
    <row r="70" spans="1:10" ht="40" customHeight="1">
      <c r="A70" s="1"/>
      <c r="B70" s="1"/>
      <c r="C70" s="1" t="s">
        <v>177</v>
      </c>
      <c r="D70" s="17" t="s">
        <v>178</v>
      </c>
      <c r="E70" s="17" t="s">
        <v>134</v>
      </c>
      <c r="F70" s="13">
        <v>450</v>
      </c>
      <c r="G70" s="13">
        <v>650</v>
      </c>
      <c r="H70" s="13">
        <v>1000</v>
      </c>
      <c r="I70" s="13">
        <v>1500</v>
      </c>
      <c r="J70" s="17" t="s">
        <v>112</v>
      </c>
    </row>
    <row r="71" spans="1:10" ht="40" customHeight="1">
      <c r="A71" s="1"/>
      <c r="B71" s="1"/>
      <c r="C71" s="1" t="s">
        <v>179</v>
      </c>
      <c r="D71" s="17" t="s">
        <v>180</v>
      </c>
      <c r="E71" s="17" t="s">
        <v>121</v>
      </c>
      <c r="F71" s="13">
        <v>450</v>
      </c>
      <c r="G71" s="13">
        <v>650</v>
      </c>
      <c r="H71" s="13">
        <v>950</v>
      </c>
      <c r="I71" s="13">
        <v>1400</v>
      </c>
      <c r="J71" s="17" t="s">
        <v>112</v>
      </c>
    </row>
    <row r="72" spans="1:10" ht="40" customHeight="1">
      <c r="A72" s="1"/>
      <c r="B72" s="1"/>
      <c r="C72" s="1" t="s">
        <v>181</v>
      </c>
      <c r="D72" s="17" t="s">
        <v>182</v>
      </c>
      <c r="E72" s="17" t="s">
        <v>134</v>
      </c>
      <c r="F72" s="13">
        <v>600</v>
      </c>
      <c r="G72" s="13">
        <v>850</v>
      </c>
      <c r="H72" s="13">
        <v>1250</v>
      </c>
      <c r="I72" s="13">
        <v>1800</v>
      </c>
      <c r="J72" s="17" t="s">
        <v>112</v>
      </c>
    </row>
    <row r="73" spans="1:10" ht="40" customHeight="1">
      <c r="A73" s="1"/>
      <c r="B73" s="1"/>
      <c r="C73" s="1" t="s">
        <v>183</v>
      </c>
      <c r="D73" s="17" t="s">
        <v>184</v>
      </c>
      <c r="E73" s="17" t="s">
        <v>134</v>
      </c>
      <c r="F73" s="13">
        <v>400</v>
      </c>
      <c r="G73" s="13">
        <v>600</v>
      </c>
      <c r="H73" s="13">
        <v>850</v>
      </c>
      <c r="I73" s="13">
        <v>1200</v>
      </c>
      <c r="J73" s="17" t="s">
        <v>112</v>
      </c>
    </row>
    <row r="74" spans="1:10" ht="40" customHeight="1">
      <c r="A74" s="1"/>
      <c r="B74" s="1"/>
      <c r="C74" s="1" t="s">
        <v>185</v>
      </c>
      <c r="D74" s="17" t="s">
        <v>186</v>
      </c>
      <c r="E74" s="17" t="s">
        <v>134</v>
      </c>
      <c r="F74" s="13">
        <v>650</v>
      </c>
      <c r="G74" s="13">
        <v>1000</v>
      </c>
      <c r="H74" s="13">
        <v>1600</v>
      </c>
      <c r="I74" s="13">
        <v>2500</v>
      </c>
      <c r="J74" s="17" t="s">
        <v>112</v>
      </c>
    </row>
    <row r="75" spans="1:10" ht="40" customHeight="1">
      <c r="A75" s="1"/>
      <c r="B75" s="1"/>
      <c r="C75" s="1" t="s">
        <v>187</v>
      </c>
      <c r="D75" s="17" t="s">
        <v>188</v>
      </c>
      <c r="E75" s="17" t="s">
        <v>189</v>
      </c>
      <c r="F75" s="13">
        <v>450</v>
      </c>
      <c r="G75" s="13">
        <v>1000</v>
      </c>
      <c r="H75" s="13">
        <v>2200</v>
      </c>
      <c r="I75" s="13">
        <v>5500</v>
      </c>
      <c r="J75" s="17" t="s">
        <v>112</v>
      </c>
    </row>
    <row r="76" spans="1:10" ht="40" customHeight="1">
      <c r="A76" s="1"/>
      <c r="B76" s="1"/>
      <c r="C76" s="1" t="s">
        <v>190</v>
      </c>
      <c r="D76" s="17" t="s">
        <v>191</v>
      </c>
      <c r="E76" s="17" t="s">
        <v>189</v>
      </c>
      <c r="F76" s="13">
        <v>350</v>
      </c>
      <c r="G76" s="13">
        <v>900</v>
      </c>
      <c r="H76" s="13">
        <v>2200</v>
      </c>
      <c r="I76" s="13">
        <v>5500</v>
      </c>
      <c r="J76" s="17" t="s">
        <v>112</v>
      </c>
    </row>
    <row r="77" spans="1:10" ht="40" customHeight="1">
      <c r="A77" s="1"/>
      <c r="B77" s="1"/>
      <c r="C77" s="1" t="s">
        <v>192</v>
      </c>
      <c r="D77" s="17" t="s">
        <v>193</v>
      </c>
      <c r="E77" s="17" t="s">
        <v>189</v>
      </c>
      <c r="F77" s="13">
        <v>150</v>
      </c>
      <c r="G77" s="13">
        <v>250</v>
      </c>
      <c r="H77" s="13">
        <v>500</v>
      </c>
      <c r="I77" s="13">
        <v>1000</v>
      </c>
      <c r="J77" s="17" t="s">
        <v>112</v>
      </c>
    </row>
    <row r="78" spans="1:10" ht="40" customHeight="1">
      <c r="A78" s="1"/>
      <c r="B78" s="1"/>
      <c r="C78" s="1" t="s">
        <v>194</v>
      </c>
      <c r="D78" s="17" t="s">
        <v>195</v>
      </c>
      <c r="E78" s="17" t="s">
        <v>111</v>
      </c>
      <c r="F78" s="13">
        <v>400</v>
      </c>
      <c r="G78" s="13">
        <v>1000</v>
      </c>
      <c r="H78" s="13">
        <v>2500</v>
      </c>
      <c r="I78" s="13">
        <v>6000</v>
      </c>
      <c r="J78" s="17" t="s">
        <v>112</v>
      </c>
    </row>
    <row r="79" spans="1:10" ht="40" customHeight="1">
      <c r="A79" s="1"/>
      <c r="B79" s="1"/>
      <c r="C79" s="1" t="s">
        <v>196</v>
      </c>
      <c r="D79" s="17" t="s">
        <v>197</v>
      </c>
      <c r="E79" s="17" t="s">
        <v>198</v>
      </c>
      <c r="F79" s="13">
        <v>130</v>
      </c>
      <c r="G79" s="13">
        <v>250</v>
      </c>
      <c r="H79" s="13">
        <v>500</v>
      </c>
      <c r="I79" s="13">
        <v>1000</v>
      </c>
      <c r="J79" s="17" t="s">
        <v>112</v>
      </c>
    </row>
    <row r="80" spans="1:10" ht="40" customHeight="1">
      <c r="A80" s="1"/>
      <c r="B80" s="1"/>
      <c r="C80" s="1" t="s">
        <v>199</v>
      </c>
      <c r="D80" s="17" t="s">
        <v>200</v>
      </c>
      <c r="E80" s="17" t="s">
        <v>201</v>
      </c>
      <c r="F80" s="13">
        <v>1000</v>
      </c>
      <c r="G80" s="13">
        <v>2500</v>
      </c>
      <c r="H80" s="13">
        <v>6000</v>
      </c>
      <c r="I80" s="13">
        <v>15000</v>
      </c>
      <c r="J80" s="17" t="s">
        <v>112</v>
      </c>
    </row>
    <row r="81" spans="1:10" ht="40" customHeight="1">
      <c r="A81" s="1"/>
      <c r="B81" s="1"/>
      <c r="C81" s="1" t="s">
        <v>202</v>
      </c>
      <c r="D81" s="17" t="s">
        <v>203</v>
      </c>
      <c r="E81" s="17" t="s">
        <v>201</v>
      </c>
      <c r="F81" s="13">
        <v>1500</v>
      </c>
      <c r="G81" s="13">
        <v>4500</v>
      </c>
      <c r="H81" s="13">
        <v>12000</v>
      </c>
      <c r="I81" s="13">
        <v>26000</v>
      </c>
      <c r="J81" s="17" t="s">
        <v>112</v>
      </c>
    </row>
    <row r="82" spans="1:10" ht="40" customHeight="1">
      <c r="A82" s="1"/>
      <c r="B82" s="1"/>
      <c r="C82" s="1" t="s">
        <v>204</v>
      </c>
      <c r="D82" s="17" t="s">
        <v>205</v>
      </c>
      <c r="E82" s="17" t="s">
        <v>134</v>
      </c>
      <c r="F82" s="13">
        <v>1700</v>
      </c>
      <c r="G82" s="13">
        <v>4500</v>
      </c>
      <c r="H82" s="13">
        <v>10000</v>
      </c>
      <c r="I82" s="13">
        <v>24000</v>
      </c>
      <c r="J82" s="17" t="s">
        <v>112</v>
      </c>
    </row>
    <row r="83" spans="1:10" ht="40" customHeight="1">
      <c r="A83" s="1"/>
      <c r="B83" s="1"/>
      <c r="C83" s="1" t="s">
        <v>206</v>
      </c>
      <c r="D83" s="17" t="s">
        <v>207</v>
      </c>
      <c r="E83" s="17" t="s">
        <v>134</v>
      </c>
      <c r="F83" s="13">
        <v>1500</v>
      </c>
      <c r="G83" s="13">
        <v>4000</v>
      </c>
      <c r="H83" s="13">
        <v>10000</v>
      </c>
      <c r="I83" s="13">
        <v>25000</v>
      </c>
      <c r="J83" s="17" t="s">
        <v>112</v>
      </c>
    </row>
    <row r="84" spans="1:10" ht="40" customHeight="1">
      <c r="A84" s="1"/>
      <c r="B84" s="1"/>
      <c r="C84" s="1" t="s">
        <v>208</v>
      </c>
      <c r="D84" s="17" t="s">
        <v>209</v>
      </c>
      <c r="E84" s="17" t="s">
        <v>210</v>
      </c>
      <c r="F84" s="13">
        <v>2500</v>
      </c>
      <c r="G84" s="13">
        <v>7000</v>
      </c>
      <c r="H84" s="13">
        <v>18000</v>
      </c>
      <c r="I84" s="13">
        <v>50000</v>
      </c>
      <c r="J84" s="17" t="s">
        <v>112</v>
      </c>
    </row>
    <row r="85" spans="1:10" ht="40" customHeight="1">
      <c r="A85" s="1"/>
      <c r="B85" s="1"/>
      <c r="C85" s="1" t="s">
        <v>211</v>
      </c>
      <c r="D85" s="17" t="s">
        <v>212</v>
      </c>
      <c r="E85" s="17" t="s">
        <v>210</v>
      </c>
      <c r="F85" s="13">
        <v>2200</v>
      </c>
      <c r="G85" s="13">
        <v>6500</v>
      </c>
      <c r="H85" s="13">
        <v>18000</v>
      </c>
      <c r="I85" s="13">
        <v>65000</v>
      </c>
      <c r="J85" s="17" t="s">
        <v>112</v>
      </c>
    </row>
    <row r="86" spans="1:10" ht="40" customHeight="1">
      <c r="A86" s="1"/>
      <c r="B86" s="1"/>
      <c r="C86" s="1" t="s">
        <v>213</v>
      </c>
      <c r="D86" s="17" t="s">
        <v>214</v>
      </c>
      <c r="E86" s="17" t="s">
        <v>215</v>
      </c>
      <c r="F86" s="13">
        <v>180</v>
      </c>
      <c r="G86" s="13">
        <v>450</v>
      </c>
      <c r="H86" s="13">
        <v>1000</v>
      </c>
      <c r="I86" s="13">
        <v>2400</v>
      </c>
      <c r="J86" s="17" t="s">
        <v>112</v>
      </c>
    </row>
    <row r="87" spans="1:10" ht="40" customHeight="1">
      <c r="A87" s="1"/>
      <c r="B87" s="1"/>
      <c r="C87" s="1" t="s">
        <v>216</v>
      </c>
      <c r="D87" s="17" t="s">
        <v>217</v>
      </c>
      <c r="E87" s="17" t="s">
        <v>218</v>
      </c>
      <c r="F87" s="13">
        <v>12</v>
      </c>
      <c r="G87" s="13">
        <v>22</v>
      </c>
      <c r="H87" s="13">
        <v>40</v>
      </c>
      <c r="I87" s="13">
        <v>70</v>
      </c>
      <c r="J87" s="17" t="s">
        <v>112</v>
      </c>
    </row>
    <row r="88" spans="1:10" ht="40" customHeight="1">
      <c r="A88" s="1"/>
      <c r="B88" s="1"/>
      <c r="C88" s="1" t="s">
        <v>219</v>
      </c>
      <c r="D88" s="17" t="s">
        <v>220</v>
      </c>
      <c r="E88" s="17" t="s">
        <v>111</v>
      </c>
      <c r="F88" s="13">
        <v>400</v>
      </c>
      <c r="G88" s="13">
        <v>1000</v>
      </c>
      <c r="H88" s="13">
        <v>3000</v>
      </c>
      <c r="I88" s="13">
        <v>8000</v>
      </c>
      <c r="J88" s="17" t="s">
        <v>112</v>
      </c>
    </row>
    <row r="89" spans="1:10" ht="40" customHeight="1">
      <c r="A89" s="1"/>
      <c r="B89" s="1"/>
      <c r="C89" s="1" t="s">
        <v>221</v>
      </c>
      <c r="D89" s="17" t="s">
        <v>222</v>
      </c>
      <c r="E89" s="17" t="s">
        <v>189</v>
      </c>
      <c r="F89" s="13">
        <v>400</v>
      </c>
      <c r="G89" s="13">
        <v>1100</v>
      </c>
      <c r="H89" s="13">
        <v>2500</v>
      </c>
      <c r="I89" s="13">
        <v>6500</v>
      </c>
      <c r="J89" s="17" t="s">
        <v>112</v>
      </c>
    </row>
    <row r="90" spans="1:10" ht="40" customHeight="1">
      <c r="A90" s="1"/>
      <c r="B90" s="1"/>
      <c r="C90" s="1" t="s">
        <v>223</v>
      </c>
      <c r="D90" s="17" t="s">
        <v>224</v>
      </c>
      <c r="E90" s="17" t="s">
        <v>215</v>
      </c>
      <c r="F90" s="13">
        <v>150</v>
      </c>
      <c r="G90" s="13">
        <v>400</v>
      </c>
      <c r="H90" s="13">
        <v>1000</v>
      </c>
      <c r="I90" s="13">
        <v>2500</v>
      </c>
      <c r="J90" s="17" t="s">
        <v>112</v>
      </c>
    </row>
    <row r="91" spans="1:10" ht="40" customHeight="1">
      <c r="A91" s="1"/>
      <c r="B91" s="1"/>
      <c r="C91" s="1" t="s">
        <v>225</v>
      </c>
      <c r="D91" s="17" t="s">
        <v>226</v>
      </c>
      <c r="E91" s="17" t="s">
        <v>189</v>
      </c>
      <c r="F91" s="13">
        <v>120</v>
      </c>
      <c r="G91" s="13">
        <v>300</v>
      </c>
      <c r="H91" s="13">
        <v>650</v>
      </c>
      <c r="I91" s="13">
        <v>1500</v>
      </c>
      <c r="J91" s="17" t="s">
        <v>112</v>
      </c>
    </row>
    <row r="92" spans="1:10" ht="40" customHeight="1">
      <c r="A92" s="1"/>
      <c r="B92" s="1"/>
      <c r="C92" s="1" t="s">
        <v>227</v>
      </c>
      <c r="D92" s="17" t="s">
        <v>228</v>
      </c>
      <c r="E92" s="17" t="s">
        <v>121</v>
      </c>
      <c r="F92" s="13">
        <v>35</v>
      </c>
      <c r="G92" s="13">
        <v>45</v>
      </c>
      <c r="H92" s="13">
        <v>60</v>
      </c>
      <c r="I92" s="13">
        <v>85</v>
      </c>
      <c r="J92" s="17" t="s">
        <v>112</v>
      </c>
    </row>
    <row r="93" spans="1:10" ht="40" customHeight="1">
      <c r="A93" s="1"/>
      <c r="B93" s="1"/>
      <c r="C93" s="1" t="s">
        <v>229</v>
      </c>
      <c r="D93" s="17" t="s">
        <v>230</v>
      </c>
      <c r="E93" s="17" t="s">
        <v>231</v>
      </c>
      <c r="F93" s="13">
        <v>130</v>
      </c>
      <c r="G93" s="13">
        <v>170</v>
      </c>
      <c r="H93" s="13">
        <v>230</v>
      </c>
      <c r="I93" s="13">
        <v>320</v>
      </c>
      <c r="J93" s="17" t="s">
        <v>112</v>
      </c>
    </row>
    <row r="94" spans="1:10" ht="40" customHeight="1">
      <c r="A94" s="1"/>
      <c r="B94" s="1"/>
      <c r="C94" s="1" t="s">
        <v>232</v>
      </c>
      <c r="D94" s="17" t="s">
        <v>233</v>
      </c>
      <c r="E94" s="17" t="s">
        <v>121</v>
      </c>
      <c r="F94" s="13">
        <v>45</v>
      </c>
      <c r="G94" s="13">
        <v>60</v>
      </c>
      <c r="H94" s="13">
        <v>75</v>
      </c>
      <c r="I94" s="13">
        <v>95</v>
      </c>
      <c r="J94" s="17" t="s">
        <v>112</v>
      </c>
    </row>
    <row r="95" spans="1:10" ht="40" customHeight="1">
      <c r="A95" s="1"/>
      <c r="B95" s="1"/>
      <c r="C95" s="1" t="s">
        <v>234</v>
      </c>
      <c r="D95" s="17" t="s">
        <v>235</v>
      </c>
      <c r="E95" s="17" t="s">
        <v>121</v>
      </c>
      <c r="F95" s="13">
        <v>12</v>
      </c>
      <c r="G95" s="13">
        <v>15</v>
      </c>
      <c r="H95" s="13">
        <v>20</v>
      </c>
      <c r="I95" s="13">
        <v>25</v>
      </c>
      <c r="J95" s="17" t="s">
        <v>112</v>
      </c>
    </row>
    <row r="96" spans="1:10" ht="40" customHeight="1">
      <c r="A96" s="1"/>
      <c r="B96" s="1"/>
      <c r="C96" s="1" t="s">
        <v>236</v>
      </c>
      <c r="D96" s="17" t="s">
        <v>237</v>
      </c>
      <c r="E96" s="17" t="s">
        <v>238</v>
      </c>
      <c r="F96" s="13">
        <v>350</v>
      </c>
      <c r="G96" s="13">
        <v>600</v>
      </c>
      <c r="H96" s="13">
        <v>1000</v>
      </c>
      <c r="I96" s="13">
        <v>1800</v>
      </c>
      <c r="J96" s="17" t="s">
        <v>112</v>
      </c>
    </row>
    <row r="97" spans="1:10" ht="40" customHeight="1">
      <c r="A97" s="1"/>
      <c r="B97" s="1"/>
      <c r="C97" s="1" t="s">
        <v>239</v>
      </c>
      <c r="D97" s="17" t="s">
        <v>240</v>
      </c>
      <c r="E97" s="17" t="s">
        <v>189</v>
      </c>
      <c r="F97" s="13">
        <v>180</v>
      </c>
      <c r="G97" s="13">
        <v>400</v>
      </c>
      <c r="H97" s="13">
        <v>850</v>
      </c>
      <c r="I97" s="13">
        <v>2000</v>
      </c>
      <c r="J97" s="17" t="s">
        <v>112</v>
      </c>
    </row>
    <row r="98" spans="1:10" ht="40" customHeight="1">
      <c r="A98" s="1"/>
      <c r="B98" s="1"/>
      <c r="C98" s="1" t="s">
        <v>241</v>
      </c>
      <c r="D98" s="17" t="s">
        <v>242</v>
      </c>
      <c r="E98" s="17" t="s">
        <v>134</v>
      </c>
      <c r="F98" s="13">
        <v>350</v>
      </c>
      <c r="G98" s="13">
        <v>500</v>
      </c>
      <c r="H98" s="13">
        <v>750</v>
      </c>
      <c r="I98" s="13">
        <v>1100</v>
      </c>
      <c r="J98" s="17" t="s">
        <v>112</v>
      </c>
    </row>
    <row r="99" spans="1:10" ht="40" customHeight="1">
      <c r="A99" s="1"/>
      <c r="B99" s="1"/>
      <c r="C99" s="1" t="s">
        <v>243</v>
      </c>
      <c r="D99" s="17" t="s">
        <v>244</v>
      </c>
      <c r="E99" s="17" t="s">
        <v>134</v>
      </c>
      <c r="F99" s="13">
        <v>225</v>
      </c>
      <c r="G99" s="13">
        <v>350</v>
      </c>
      <c r="H99" s="13">
        <v>550</v>
      </c>
      <c r="I99" s="13">
        <v>800</v>
      </c>
      <c r="J99" s="17" t="s">
        <v>112</v>
      </c>
    </row>
    <row r="100" spans="1:10" ht="40" customHeight="1">
      <c r="A100" s="1"/>
      <c r="B100" s="1"/>
      <c r="C100" s="1" t="s">
        <v>245</v>
      </c>
      <c r="D100" s="17" t="s">
        <v>246</v>
      </c>
      <c r="E100" s="17" t="s">
        <v>247</v>
      </c>
      <c r="F100" s="13">
        <v>95</v>
      </c>
      <c r="G100" s="13">
        <v>180</v>
      </c>
      <c r="H100" s="13">
        <v>325</v>
      </c>
      <c r="I100" s="13">
        <v>600</v>
      </c>
      <c r="J100" s="17" t="s">
        <v>112</v>
      </c>
    </row>
    <row r="101" spans="1:10" ht="40" customHeight="1">
      <c r="A101" s="1"/>
      <c r="B101" s="1"/>
      <c r="C101" s="1" t="s">
        <v>248</v>
      </c>
      <c r="D101" s="17" t="s">
        <v>249</v>
      </c>
      <c r="E101" s="17" t="s">
        <v>247</v>
      </c>
      <c r="F101" s="13">
        <v>45</v>
      </c>
      <c r="G101" s="13">
        <v>90</v>
      </c>
      <c r="H101" s="13">
        <v>180</v>
      </c>
      <c r="I101" s="13">
        <v>350</v>
      </c>
      <c r="J101" s="17" t="s">
        <v>112</v>
      </c>
    </row>
    <row r="102" spans="1:10" ht="40" customHeight="1">
      <c r="A102" s="1"/>
      <c r="B102" s="1"/>
      <c r="C102" s="1" t="s">
        <v>250</v>
      </c>
      <c r="D102" s="17" t="s">
        <v>251</v>
      </c>
      <c r="E102" s="17" t="s">
        <v>111</v>
      </c>
      <c r="F102" s="13">
        <v>1800</v>
      </c>
      <c r="G102" s="13">
        <v>4500</v>
      </c>
      <c r="H102" s="13">
        <v>11000</v>
      </c>
      <c r="I102" s="13">
        <v>26000</v>
      </c>
      <c r="J102" s="17" t="s">
        <v>112</v>
      </c>
    </row>
    <row r="103" spans="1:10" ht="40" customHeight="1">
      <c r="A103" s="1"/>
      <c r="B103" s="1"/>
      <c r="C103" s="1" t="s">
        <v>252</v>
      </c>
      <c r="D103" s="17" t="s">
        <v>253</v>
      </c>
      <c r="E103" s="17" t="s">
        <v>254</v>
      </c>
      <c r="F103" s="13">
        <v>130</v>
      </c>
      <c r="G103" s="13">
        <v>300</v>
      </c>
      <c r="H103" s="13">
        <v>700</v>
      </c>
      <c r="I103" s="13">
        <v>1600</v>
      </c>
      <c r="J103" s="17" t="s">
        <v>112</v>
      </c>
    </row>
    <row r="104" spans="1:10" ht="40" customHeight="1">
      <c r="A104" s="1"/>
      <c r="B104" s="1"/>
      <c r="C104" s="1" t="s">
        <v>255</v>
      </c>
      <c r="D104" s="17" t="s">
        <v>256</v>
      </c>
      <c r="E104" s="17" t="s">
        <v>254</v>
      </c>
      <c r="F104" s="13">
        <v>450</v>
      </c>
      <c r="G104" s="13">
        <v>1100</v>
      </c>
      <c r="H104" s="13">
        <v>2800</v>
      </c>
      <c r="I104" s="13">
        <v>7000</v>
      </c>
      <c r="J104" s="17" t="s">
        <v>112</v>
      </c>
    </row>
    <row r="105" spans="1:10" ht="40" customHeight="1">
      <c r="A105" s="1"/>
      <c r="B105" s="1"/>
      <c r="C105" s="1" t="s">
        <v>257</v>
      </c>
      <c r="D105" s="17" t="s">
        <v>258</v>
      </c>
      <c r="E105" s="17" t="s">
        <v>111</v>
      </c>
      <c r="F105" s="13">
        <v>1300</v>
      </c>
      <c r="G105" s="13">
        <v>3500</v>
      </c>
      <c r="H105" s="13">
        <v>9000</v>
      </c>
      <c r="I105" s="13">
        <v>22000</v>
      </c>
      <c r="J105" s="17" t="s">
        <v>112</v>
      </c>
    </row>
    <row r="106" spans="1:10" ht="40" customHeight="1">
      <c r="A106" s="1"/>
      <c r="B106" s="1"/>
      <c r="C106" s="1" t="s">
        <v>259</v>
      </c>
      <c r="D106" s="17" t="s">
        <v>260</v>
      </c>
      <c r="E106" s="17" t="s">
        <v>247</v>
      </c>
      <c r="F106" s="13">
        <v>15</v>
      </c>
      <c r="G106" s="13">
        <v>25</v>
      </c>
      <c r="H106" s="13">
        <v>45</v>
      </c>
      <c r="I106" s="13">
        <v>80</v>
      </c>
      <c r="J106" s="17" t="s">
        <v>112</v>
      </c>
    </row>
    <row r="107" spans="1:10" ht="40" customHeight="1">
      <c r="A107" s="1"/>
      <c r="B107" s="1"/>
      <c r="C107" s="1" t="s">
        <v>261</v>
      </c>
      <c r="D107" s="17" t="s">
        <v>262</v>
      </c>
      <c r="E107" s="17" t="s">
        <v>111</v>
      </c>
      <c r="F107" s="13">
        <v>700</v>
      </c>
      <c r="G107" s="13">
        <v>2000</v>
      </c>
      <c r="H107" s="13">
        <v>6000</v>
      </c>
      <c r="I107" s="13">
        <v>18000</v>
      </c>
      <c r="J107" s="17" t="s">
        <v>112</v>
      </c>
    </row>
    <row r="108" spans="1:10" ht="40" customHeight="1">
      <c r="A108" s="1"/>
      <c r="B108" s="1"/>
      <c r="C108" s="1" t="s">
        <v>263</v>
      </c>
      <c r="D108" s="17" t="s">
        <v>264</v>
      </c>
      <c r="E108" s="17" t="s">
        <v>265</v>
      </c>
      <c r="F108" s="14">
        <v>0.375</v>
      </c>
      <c r="G108" s="14">
        <v>0.375</v>
      </c>
      <c r="H108" s="14">
        <v>0.375</v>
      </c>
      <c r="I108" s="14">
        <v>0.375</v>
      </c>
      <c r="J108" s="17" t="s">
        <v>112</v>
      </c>
    </row>
    <row r="109" spans="1:10" ht="40" customHeight="1">
      <c r="A109" s="1"/>
      <c r="B109" s="1"/>
      <c r="C109" s="1" t="s">
        <v>266</v>
      </c>
      <c r="D109" s="17" t="s">
        <v>267</v>
      </c>
      <c r="E109" s="17" t="s">
        <v>268</v>
      </c>
      <c r="F109" s="14">
        <v>7.0000000000000007E-2</v>
      </c>
      <c r="G109" s="14">
        <v>0.08</v>
      </c>
      <c r="H109" s="14">
        <v>0.1</v>
      </c>
      <c r="I109" s="14">
        <v>0.12</v>
      </c>
      <c r="J109" s="17" t="s">
        <v>112</v>
      </c>
    </row>
    <row r="110" spans="1:10" ht="40" customHeight="1">
      <c r="A110" s="1"/>
      <c r="B110" s="1"/>
      <c r="C110" s="1" t="s">
        <v>269</v>
      </c>
      <c r="D110" s="17" t="s">
        <v>270</v>
      </c>
      <c r="E110" s="17" t="s">
        <v>271</v>
      </c>
      <c r="F110" s="14">
        <v>0.18</v>
      </c>
      <c r="G110" s="14">
        <v>0.22</v>
      </c>
      <c r="H110" s="14">
        <v>0.28000000000000003</v>
      </c>
      <c r="I110" s="14">
        <v>0.38</v>
      </c>
      <c r="J110" s="17" t="s">
        <v>112</v>
      </c>
    </row>
    <row r="111" spans="1:10" ht="40" customHeight="1">
      <c r="A111" s="1"/>
      <c r="B111" s="1"/>
      <c r="C111" s="1" t="s">
        <v>272</v>
      </c>
      <c r="D111" s="17" t="s">
        <v>273</v>
      </c>
      <c r="E111" s="17" t="s">
        <v>274</v>
      </c>
      <c r="F111" s="14">
        <v>7.0000000000000007E-2</v>
      </c>
      <c r="G111" s="14">
        <v>7.0000000000000007E-2</v>
      </c>
      <c r="H111" s="14">
        <v>7.0000000000000007E-2</v>
      </c>
      <c r="I111" s="14">
        <v>7.0000000000000007E-2</v>
      </c>
      <c r="J111" s="17" t="s">
        <v>112</v>
      </c>
    </row>
    <row r="112" spans="1:10" ht="40" customHeight="1">
      <c r="A112" s="1"/>
      <c r="B112" s="1"/>
      <c r="C112" s="1" t="s">
        <v>275</v>
      </c>
      <c r="D112" s="17" t="s">
        <v>276</v>
      </c>
      <c r="E112" s="17" t="s">
        <v>277</v>
      </c>
      <c r="F112" s="14">
        <v>1.7999999999999999E-2</v>
      </c>
      <c r="G112" s="14">
        <v>0.02</v>
      </c>
      <c r="H112" s="14">
        <v>2.1999999999999999E-2</v>
      </c>
      <c r="I112" s="14">
        <v>2.5000000000000001E-2</v>
      </c>
      <c r="J112" s="17" t="s">
        <v>112</v>
      </c>
    </row>
    <row r="113" spans="1:10" ht="40" customHeight="1">
      <c r="A113" s="1"/>
      <c r="B113" s="1"/>
      <c r="C113" s="1" t="s">
        <v>278</v>
      </c>
      <c r="D113" s="17" t="s">
        <v>279</v>
      </c>
      <c r="E113" s="17" t="s">
        <v>277</v>
      </c>
      <c r="F113" s="14">
        <v>0.04</v>
      </c>
      <c r="G113" s="14">
        <v>0.05</v>
      </c>
      <c r="H113" s="14">
        <v>7.0000000000000007E-2</v>
      </c>
      <c r="I113" s="14">
        <v>0.1</v>
      </c>
      <c r="J113" s="17" t="s">
        <v>112</v>
      </c>
    </row>
    <row r="114" spans="1:10" ht="40" customHeight="1">
      <c r="A114" s="1"/>
      <c r="B114" s="1"/>
      <c r="C114" s="1" t="s">
        <v>280</v>
      </c>
      <c r="D114" s="17" t="s">
        <v>281</v>
      </c>
      <c r="E114" s="17" t="s">
        <v>282</v>
      </c>
      <c r="F114" s="14">
        <v>0</v>
      </c>
      <c r="G114" s="14">
        <v>0</v>
      </c>
      <c r="H114" s="14">
        <v>1.4999999999999999E-2</v>
      </c>
      <c r="I114" s="14">
        <v>0.02</v>
      </c>
      <c r="J114" s="17" t="s">
        <v>112</v>
      </c>
    </row>
    <row r="115" spans="1:10" ht="40" customHeight="1">
      <c r="A115" s="1"/>
      <c r="B115" s="1"/>
      <c r="C115" s="1" t="s">
        <v>283</v>
      </c>
      <c r="D115" s="17" t="s">
        <v>284</v>
      </c>
      <c r="E115" s="17" t="s">
        <v>282</v>
      </c>
      <c r="F115" s="14">
        <v>0.15</v>
      </c>
      <c r="G115" s="14">
        <v>0.15</v>
      </c>
      <c r="H115" s="14">
        <v>0.125</v>
      </c>
      <c r="I115" s="14">
        <v>0.12</v>
      </c>
      <c r="J115" s="17" t="s">
        <v>112</v>
      </c>
    </row>
    <row r="116" spans="1:10" ht="40" customHeight="1">
      <c r="A116" s="1"/>
      <c r="B116" s="1"/>
      <c r="C116" s="1" t="s">
        <v>285</v>
      </c>
      <c r="D116" s="17" t="s">
        <v>286</v>
      </c>
      <c r="E116" s="17" t="s">
        <v>287</v>
      </c>
      <c r="F116" s="14">
        <v>0.25</v>
      </c>
      <c r="G116" s="14">
        <v>0.25</v>
      </c>
      <c r="H116" s="14">
        <v>0.2</v>
      </c>
      <c r="I116" s="14">
        <v>0.2</v>
      </c>
      <c r="J116" s="17" t="s">
        <v>112</v>
      </c>
    </row>
    <row r="117" spans="1:10" ht="40" customHeight="1">
      <c r="A117" s="1"/>
      <c r="B117" s="1"/>
      <c r="C117" s="1" t="s">
        <v>288</v>
      </c>
      <c r="D117" s="17" t="s">
        <v>289</v>
      </c>
      <c r="E117" s="17" t="s">
        <v>287</v>
      </c>
      <c r="F117" s="14">
        <v>0.35</v>
      </c>
      <c r="G117" s="14">
        <v>0.35</v>
      </c>
      <c r="H117" s="14">
        <v>0.3</v>
      </c>
      <c r="I117" s="14">
        <v>0.3</v>
      </c>
      <c r="J117" s="17" t="s">
        <v>112</v>
      </c>
    </row>
    <row r="118" spans="1:10" ht="40" customHeight="1">
      <c r="A118" s="1"/>
      <c r="B118" s="1"/>
      <c r="C118" s="1"/>
      <c r="D118" s="17"/>
      <c r="E118" s="17"/>
      <c r="F118" s="2"/>
      <c r="G118" s="2"/>
      <c r="H118" s="2"/>
      <c r="I118" s="2"/>
      <c r="J118" s="17"/>
    </row>
    <row r="119" spans="1:10" ht="40" customHeight="1">
      <c r="A119" s="1"/>
      <c r="B119" s="1"/>
      <c r="C119" s="8" t="s">
        <v>290</v>
      </c>
      <c r="D119" s="18"/>
      <c r="E119" s="18"/>
      <c r="F119" s="9"/>
      <c r="G119" s="9"/>
      <c r="H119" s="9"/>
      <c r="I119" s="9"/>
      <c r="J119" s="18"/>
    </row>
    <row r="120" spans="1:10" ht="40" customHeight="1">
      <c r="A120" s="1"/>
      <c r="B120" s="1"/>
      <c r="C120" s="11" t="s">
        <v>105</v>
      </c>
      <c r="D120" s="11" t="s">
        <v>291</v>
      </c>
      <c r="E120" s="11" t="s">
        <v>292</v>
      </c>
      <c r="F120" s="12" t="s">
        <v>5</v>
      </c>
      <c r="G120" s="12" t="s">
        <v>6</v>
      </c>
      <c r="H120" s="12" t="s">
        <v>7</v>
      </c>
      <c r="I120" s="12" t="s">
        <v>8</v>
      </c>
      <c r="J120" s="11" t="s">
        <v>293</v>
      </c>
    </row>
    <row r="121" spans="1:10" ht="40" customHeight="1">
      <c r="A121" s="1"/>
      <c r="B121" s="1"/>
      <c r="C121" s="1" t="s">
        <v>132</v>
      </c>
      <c r="D121" s="17" t="s">
        <v>133</v>
      </c>
      <c r="E121" s="19">
        <v>1</v>
      </c>
      <c r="F121" s="15">
        <v>1</v>
      </c>
      <c r="G121" s="15">
        <v>1</v>
      </c>
      <c r="H121" s="15">
        <v>1</v>
      </c>
      <c r="I121" s="15">
        <v>1</v>
      </c>
      <c r="J121" s="17" t="s">
        <v>294</v>
      </c>
    </row>
    <row r="122" spans="1:10" ht="40" customHeight="1">
      <c r="A122" s="1"/>
      <c r="B122" s="1"/>
      <c r="C122" s="1" t="s">
        <v>135</v>
      </c>
      <c r="D122" s="17" t="s">
        <v>136</v>
      </c>
      <c r="E122" s="19">
        <v>0.5</v>
      </c>
      <c r="F122" s="15">
        <v>1</v>
      </c>
      <c r="G122" s="15">
        <v>1</v>
      </c>
      <c r="H122" s="15">
        <v>1</v>
      </c>
      <c r="I122" s="15">
        <v>1</v>
      </c>
      <c r="J122" s="17" t="s">
        <v>294</v>
      </c>
    </row>
    <row r="123" spans="1:10" ht="40" customHeight="1">
      <c r="A123" s="1"/>
      <c r="B123" s="1"/>
      <c r="C123" s="1" t="s">
        <v>137</v>
      </c>
      <c r="D123" s="17" t="s">
        <v>138</v>
      </c>
      <c r="E123" s="19">
        <v>0.25</v>
      </c>
      <c r="F123" s="15">
        <v>0</v>
      </c>
      <c r="G123" s="15">
        <v>1</v>
      </c>
      <c r="H123" s="15">
        <v>1</v>
      </c>
      <c r="I123" s="15">
        <v>2</v>
      </c>
      <c r="J123" s="17" t="s">
        <v>294</v>
      </c>
    </row>
    <row r="124" spans="1:10" ht="40" customHeight="1">
      <c r="A124" s="1"/>
      <c r="B124" s="1"/>
      <c r="C124" s="1" t="s">
        <v>139</v>
      </c>
      <c r="D124" s="17" t="s">
        <v>140</v>
      </c>
      <c r="E124" s="19">
        <v>0.5</v>
      </c>
      <c r="F124" s="15">
        <v>1</v>
      </c>
      <c r="G124" s="15">
        <v>1</v>
      </c>
      <c r="H124" s="15">
        <v>1</v>
      </c>
      <c r="I124" s="15">
        <v>1</v>
      </c>
      <c r="J124" s="17" t="s">
        <v>294</v>
      </c>
    </row>
    <row r="125" spans="1:10" ht="40" customHeight="1">
      <c r="A125" s="1"/>
      <c r="B125" s="1"/>
      <c r="C125" s="1" t="s">
        <v>141</v>
      </c>
      <c r="D125" s="17" t="s">
        <v>142</v>
      </c>
      <c r="E125" s="19">
        <v>0</v>
      </c>
      <c r="F125" s="15">
        <v>0</v>
      </c>
      <c r="G125" s="15">
        <v>0</v>
      </c>
      <c r="H125" s="15">
        <v>1</v>
      </c>
      <c r="I125" s="15">
        <v>2</v>
      </c>
      <c r="J125" s="17" t="s">
        <v>294</v>
      </c>
    </row>
    <row r="126" spans="1:10" ht="40" customHeight="1">
      <c r="A126" s="1"/>
      <c r="B126" s="1"/>
      <c r="C126" s="1" t="s">
        <v>143</v>
      </c>
      <c r="D126" s="17" t="s">
        <v>144</v>
      </c>
      <c r="E126" s="19">
        <v>0.15</v>
      </c>
      <c r="F126" s="15">
        <v>1</v>
      </c>
      <c r="G126" s="15">
        <v>2</v>
      </c>
      <c r="H126" s="15">
        <v>3</v>
      </c>
      <c r="I126" s="15">
        <v>4</v>
      </c>
      <c r="J126" s="17" t="s">
        <v>294</v>
      </c>
    </row>
    <row r="127" spans="1:10" ht="40" customHeight="1">
      <c r="A127" s="1"/>
      <c r="B127" s="1"/>
      <c r="C127" s="1" t="s">
        <v>145</v>
      </c>
      <c r="D127" s="17" t="s">
        <v>146</v>
      </c>
      <c r="E127" s="19">
        <v>0</v>
      </c>
      <c r="F127" s="15">
        <v>1</v>
      </c>
      <c r="G127" s="15">
        <v>1</v>
      </c>
      <c r="H127" s="15">
        <v>1</v>
      </c>
      <c r="I127" s="15">
        <v>1</v>
      </c>
      <c r="J127" s="17" t="s">
        <v>294</v>
      </c>
    </row>
    <row r="128" spans="1:10" ht="40" customHeight="1">
      <c r="A128" s="1"/>
      <c r="B128" s="1"/>
      <c r="C128" s="1" t="s">
        <v>147</v>
      </c>
      <c r="D128" s="17" t="s">
        <v>148</v>
      </c>
      <c r="E128" s="19">
        <v>0</v>
      </c>
      <c r="F128" s="15">
        <v>0</v>
      </c>
      <c r="G128" s="15">
        <v>1</v>
      </c>
      <c r="H128" s="15">
        <v>1</v>
      </c>
      <c r="I128" s="15">
        <v>2</v>
      </c>
      <c r="J128" s="17" t="s">
        <v>294</v>
      </c>
    </row>
    <row r="129" spans="1:10" ht="40" customHeight="1">
      <c r="A129" s="1"/>
      <c r="B129" s="1"/>
      <c r="C129" s="1" t="s">
        <v>149</v>
      </c>
      <c r="D129" s="17" t="s">
        <v>150</v>
      </c>
      <c r="E129" s="19">
        <v>0.25</v>
      </c>
      <c r="F129" s="15">
        <v>1</v>
      </c>
      <c r="G129" s="15">
        <v>1</v>
      </c>
      <c r="H129" s="15">
        <v>1</v>
      </c>
      <c r="I129" s="15">
        <v>1</v>
      </c>
      <c r="J129" s="17" t="s">
        <v>294</v>
      </c>
    </row>
    <row r="130" spans="1:10" ht="40" customHeight="1">
      <c r="A130" s="1"/>
      <c r="B130" s="1"/>
      <c r="C130" s="1" t="s">
        <v>151</v>
      </c>
      <c r="D130" s="17" t="s">
        <v>152</v>
      </c>
      <c r="E130" s="19">
        <v>0.1</v>
      </c>
      <c r="F130" s="15">
        <v>1</v>
      </c>
      <c r="G130" s="15">
        <v>2</v>
      </c>
      <c r="H130" s="15">
        <v>4</v>
      </c>
      <c r="I130" s="15">
        <v>6</v>
      </c>
      <c r="J130" s="17" t="s">
        <v>294</v>
      </c>
    </row>
    <row r="131" spans="1:10" ht="40" customHeight="1">
      <c r="A131" s="1"/>
      <c r="B131" s="1"/>
      <c r="C131" s="1" t="s">
        <v>153</v>
      </c>
      <c r="D131" s="17" t="s">
        <v>154</v>
      </c>
      <c r="E131" s="19">
        <v>1</v>
      </c>
      <c r="F131" s="15">
        <v>1</v>
      </c>
      <c r="G131" s="15">
        <v>2</v>
      </c>
      <c r="H131" s="15">
        <v>3</v>
      </c>
      <c r="I131" s="15">
        <v>5</v>
      </c>
      <c r="J131" s="17" t="s">
        <v>294</v>
      </c>
    </row>
    <row r="132" spans="1:10" ht="40" customHeight="1">
      <c r="A132" s="1"/>
      <c r="B132" s="1"/>
      <c r="C132" s="1" t="s">
        <v>155</v>
      </c>
      <c r="D132" s="17" t="s">
        <v>156</v>
      </c>
      <c r="E132" s="19">
        <v>0.5</v>
      </c>
      <c r="F132" s="15">
        <v>1</v>
      </c>
      <c r="G132" s="15">
        <v>1</v>
      </c>
      <c r="H132" s="15">
        <v>2</v>
      </c>
      <c r="I132" s="15">
        <v>3</v>
      </c>
      <c r="J132" s="17" t="s">
        <v>294</v>
      </c>
    </row>
    <row r="133" spans="1:10" ht="40" customHeight="1">
      <c r="A133" s="1"/>
      <c r="B133" s="1"/>
      <c r="C133" s="1" t="s">
        <v>157</v>
      </c>
      <c r="D133" s="17" t="s">
        <v>158</v>
      </c>
      <c r="E133" s="19">
        <v>0.25</v>
      </c>
      <c r="F133" s="15">
        <v>1</v>
      </c>
      <c r="G133" s="15">
        <v>1</v>
      </c>
      <c r="H133" s="15">
        <v>2</v>
      </c>
      <c r="I133" s="15">
        <v>3</v>
      </c>
      <c r="J133" s="17" t="s">
        <v>294</v>
      </c>
    </row>
    <row r="134" spans="1:10" ht="40" customHeight="1">
      <c r="A134" s="1"/>
      <c r="B134" s="1"/>
      <c r="C134" s="1" t="s">
        <v>159</v>
      </c>
      <c r="D134" s="17" t="s">
        <v>160</v>
      </c>
      <c r="E134" s="19">
        <v>0.25</v>
      </c>
      <c r="F134" s="15">
        <v>1</v>
      </c>
      <c r="G134" s="15">
        <v>1</v>
      </c>
      <c r="H134" s="15">
        <v>1</v>
      </c>
      <c r="I134" s="15">
        <v>1</v>
      </c>
      <c r="J134" s="17" t="s">
        <v>294</v>
      </c>
    </row>
    <row r="135" spans="1:10" ht="40" customHeight="1">
      <c r="A135" s="1"/>
      <c r="B135" s="1"/>
      <c r="C135" s="1" t="s">
        <v>161</v>
      </c>
      <c r="D135" s="17" t="s">
        <v>162</v>
      </c>
      <c r="E135" s="19">
        <v>1</v>
      </c>
      <c r="F135" s="15">
        <v>1</v>
      </c>
      <c r="G135" s="15">
        <v>1</v>
      </c>
      <c r="H135" s="15">
        <v>2</v>
      </c>
      <c r="I135" s="15">
        <v>3</v>
      </c>
      <c r="J135" s="17" t="s">
        <v>294</v>
      </c>
    </row>
    <row r="136" spans="1:10" ht="40" customHeight="1">
      <c r="A136" s="1"/>
      <c r="B136" s="1"/>
      <c r="C136" s="1" t="s">
        <v>163</v>
      </c>
      <c r="D136" s="17" t="s">
        <v>164</v>
      </c>
      <c r="E136" s="19">
        <v>1</v>
      </c>
      <c r="F136" s="15">
        <v>1</v>
      </c>
      <c r="G136" s="15">
        <v>1</v>
      </c>
      <c r="H136" s="15">
        <v>2</v>
      </c>
      <c r="I136" s="15">
        <v>3</v>
      </c>
      <c r="J136" s="17" t="s">
        <v>294</v>
      </c>
    </row>
    <row r="137" spans="1:10" ht="40" customHeight="1">
      <c r="A137" s="1"/>
      <c r="B137" s="1"/>
      <c r="C137" s="1" t="s">
        <v>165</v>
      </c>
      <c r="D137" s="17" t="s">
        <v>166</v>
      </c>
      <c r="E137" s="19">
        <v>0.25</v>
      </c>
      <c r="F137" s="15">
        <v>2</v>
      </c>
      <c r="G137" s="15">
        <v>3</v>
      </c>
      <c r="H137" s="15">
        <v>4</v>
      </c>
      <c r="I137" s="15">
        <v>6</v>
      </c>
      <c r="J137" s="17" t="s">
        <v>294</v>
      </c>
    </row>
    <row r="138" spans="1:10" ht="40" customHeight="1">
      <c r="A138" s="1"/>
      <c r="B138" s="1"/>
      <c r="C138" s="1" t="s">
        <v>167</v>
      </c>
      <c r="D138" s="17" t="s">
        <v>168</v>
      </c>
      <c r="E138" s="19">
        <v>0</v>
      </c>
      <c r="F138" s="15">
        <v>1</v>
      </c>
      <c r="G138" s="15">
        <v>1</v>
      </c>
      <c r="H138" s="15">
        <v>1</v>
      </c>
      <c r="I138" s="15">
        <v>1</v>
      </c>
      <c r="J138" s="17" t="s">
        <v>294</v>
      </c>
    </row>
    <row r="139" spans="1:10" ht="40" customHeight="1">
      <c r="A139" s="1"/>
      <c r="B139" s="1"/>
      <c r="C139" s="1" t="s">
        <v>169</v>
      </c>
      <c r="D139" s="17" t="s">
        <v>170</v>
      </c>
      <c r="E139" s="19">
        <v>0</v>
      </c>
      <c r="F139" s="15">
        <v>0</v>
      </c>
      <c r="G139" s="15">
        <v>1</v>
      </c>
      <c r="H139" s="15">
        <v>2</v>
      </c>
      <c r="I139" s="15">
        <v>3</v>
      </c>
      <c r="J139" s="17" t="s">
        <v>294</v>
      </c>
    </row>
    <row r="140" spans="1:10" ht="40" customHeight="1">
      <c r="A140" s="1"/>
      <c r="B140" s="1"/>
      <c r="C140" s="1" t="s">
        <v>171</v>
      </c>
      <c r="D140" s="17" t="s">
        <v>172</v>
      </c>
      <c r="E140" s="19">
        <v>0.25</v>
      </c>
      <c r="F140" s="15">
        <v>1</v>
      </c>
      <c r="G140" s="15">
        <v>1</v>
      </c>
      <c r="H140" s="15">
        <v>2</v>
      </c>
      <c r="I140" s="15">
        <v>4</v>
      </c>
      <c r="J140" s="17" t="s">
        <v>294</v>
      </c>
    </row>
    <row r="141" spans="1:10" ht="40" customHeight="1">
      <c r="A141" s="1"/>
      <c r="B141" s="1"/>
      <c r="C141" s="8"/>
      <c r="D141" s="18" t="s">
        <v>295</v>
      </c>
      <c r="E141" s="18"/>
      <c r="F141" s="16">
        <f>SUM(F121:F140)</f>
        <v>17</v>
      </c>
      <c r="G141" s="16">
        <f>SUM(G121:G140)</f>
        <v>24</v>
      </c>
      <c r="H141" s="16">
        <f>SUM(H121:H140)</f>
        <v>36</v>
      </c>
      <c r="I141" s="16">
        <f>SUM(I121:I140)</f>
        <v>53</v>
      </c>
      <c r="J141" s="17"/>
    </row>
    <row r="142" spans="1:10" ht="21" customHeight="1">
      <c r="A142" s="1"/>
      <c r="B142" s="1"/>
      <c r="C142" s="1"/>
      <c r="D142" s="1"/>
      <c r="E142" s="1"/>
      <c r="F142" s="2"/>
      <c r="G142" s="2"/>
      <c r="H142" s="2"/>
      <c r="I142" s="2"/>
      <c r="J142" s="1"/>
    </row>
    <row r="143" spans="1:10" ht="21" customHeight="1">
      <c r="A143" s="1"/>
      <c r="B143" s="1"/>
      <c r="C143" s="1"/>
      <c r="D143" s="1"/>
      <c r="E143" s="1"/>
      <c r="F143" s="2"/>
      <c r="G143" s="2"/>
      <c r="H143" s="2"/>
      <c r="I143" s="2"/>
      <c r="J143" s="1"/>
    </row>
    <row r="144" spans="1:10" ht="25" customHeight="1">
      <c r="A144" s="1"/>
      <c r="B144" s="1"/>
      <c r="C144" s="8" t="s">
        <v>296</v>
      </c>
      <c r="D144" s="8"/>
      <c r="E144" s="8"/>
      <c r="F144" s="9"/>
      <c r="G144" s="9"/>
      <c r="H144" s="9"/>
      <c r="I144" s="9"/>
      <c r="J144" s="8"/>
    </row>
    <row r="145" spans="1:10" ht="21" customHeight="1">
      <c r="A145" s="1"/>
      <c r="B145" s="1"/>
      <c r="C145" s="1"/>
      <c r="D145" s="1"/>
      <c r="E145" s="1"/>
      <c r="F145" s="2"/>
      <c r="G145" s="2"/>
      <c r="H145" s="2"/>
      <c r="I145" s="2"/>
      <c r="J145" s="1"/>
    </row>
    <row r="146" spans="1:10" ht="27" customHeight="1">
      <c r="A146" s="1"/>
      <c r="B146" s="1"/>
      <c r="C146" s="1" t="s">
        <v>297</v>
      </c>
      <c r="D146" s="1" t="s">
        <v>298</v>
      </c>
      <c r="E146" s="1"/>
      <c r="F146" s="2"/>
      <c r="G146" s="2"/>
      <c r="H146" s="2"/>
      <c r="I146" s="2"/>
      <c r="J146" s="1"/>
    </row>
    <row r="147" spans="1:10" ht="27" customHeight="1">
      <c r="A147" s="1"/>
      <c r="B147" s="1"/>
      <c r="C147" s="1" t="s">
        <v>299</v>
      </c>
      <c r="D147" s="1" t="s">
        <v>300</v>
      </c>
      <c r="E147" s="1"/>
      <c r="F147" s="2"/>
      <c r="G147" s="2"/>
      <c r="H147" s="2"/>
      <c r="I147" s="2"/>
      <c r="J147" s="1"/>
    </row>
    <row r="148" spans="1:10" ht="27" customHeight="1">
      <c r="A148" s="1"/>
      <c r="B148" s="1"/>
      <c r="C148" s="1" t="s">
        <v>301</v>
      </c>
      <c r="D148" s="1" t="s">
        <v>302</v>
      </c>
      <c r="E148" s="1"/>
      <c r="F148" s="2"/>
      <c r="G148" s="2"/>
      <c r="H148" s="2"/>
      <c r="I148" s="2"/>
      <c r="J148" s="1"/>
    </row>
    <row r="149" spans="1:10" ht="27" customHeight="1">
      <c r="A149" s="1"/>
      <c r="B149" s="1"/>
      <c r="C149" s="1" t="s">
        <v>303</v>
      </c>
      <c r="D149" s="1" t="s">
        <v>304</v>
      </c>
      <c r="E149" s="1"/>
      <c r="F149" s="2"/>
      <c r="G149" s="2"/>
      <c r="H149" s="2"/>
      <c r="I149" s="2"/>
      <c r="J149" s="1"/>
    </row>
    <row r="150" spans="1:10" ht="27" customHeight="1">
      <c r="A150" s="1"/>
      <c r="B150" s="1"/>
      <c r="C150" s="1" t="s">
        <v>305</v>
      </c>
      <c r="D150" s="1" t="s">
        <v>306</v>
      </c>
      <c r="E150" s="1"/>
      <c r="F150" s="2"/>
      <c r="G150" s="2"/>
      <c r="H150" s="2"/>
      <c r="I150" s="2"/>
      <c r="J150" s="1"/>
    </row>
    <row r="151" spans="1:10" ht="27" customHeight="1">
      <c r="A151" s="1"/>
      <c r="B151" s="1"/>
      <c r="C151" s="1" t="s">
        <v>303</v>
      </c>
      <c r="D151" s="1" t="s">
        <v>307</v>
      </c>
      <c r="E151" s="1"/>
      <c r="F151" s="2"/>
      <c r="G151" s="2"/>
      <c r="H151" s="2"/>
      <c r="I151" s="2"/>
      <c r="J151" s="1"/>
    </row>
    <row r="152" spans="1:10" ht="27" customHeight="1">
      <c r="A152" s="1"/>
      <c r="B152" s="1"/>
      <c r="C152" s="1" t="s">
        <v>308</v>
      </c>
      <c r="D152" s="1" t="s">
        <v>309</v>
      </c>
      <c r="E152" s="1"/>
      <c r="F152" s="2"/>
      <c r="G152" s="2"/>
      <c r="H152" s="2"/>
      <c r="I152" s="2"/>
      <c r="J152" s="1"/>
    </row>
    <row r="153" spans="1:10" ht="27" customHeight="1">
      <c r="A153" s="1"/>
      <c r="B153" s="1"/>
      <c r="C153" s="1" t="s">
        <v>303</v>
      </c>
      <c r="D153" s="1" t="s">
        <v>310</v>
      </c>
      <c r="E153" s="1"/>
      <c r="F153" s="2"/>
      <c r="G153" s="2"/>
      <c r="H153" s="2"/>
      <c r="I153" s="2"/>
      <c r="J153" s="1"/>
    </row>
    <row r="154" spans="1:10" ht="27" customHeight="1">
      <c r="A154" s="1"/>
      <c r="B154" s="1"/>
      <c r="C154" s="1" t="s">
        <v>311</v>
      </c>
      <c r="D154" s="1" t="s">
        <v>312</v>
      </c>
      <c r="E154" s="1"/>
      <c r="F154" s="2"/>
      <c r="G154" s="2"/>
      <c r="H154" s="2"/>
      <c r="I154" s="2"/>
      <c r="J154" s="1"/>
    </row>
    <row r="155" spans="1:10" ht="27" customHeight="1">
      <c r="A155" s="1"/>
      <c r="B155" s="1"/>
      <c r="C155" s="1" t="s">
        <v>303</v>
      </c>
      <c r="D155" s="1" t="s">
        <v>313</v>
      </c>
      <c r="E155" s="1"/>
      <c r="F155" s="2"/>
      <c r="G155" s="2"/>
      <c r="H155" s="2"/>
      <c r="I155" s="2"/>
      <c r="J155" s="1"/>
    </row>
    <row r="156" spans="1:10" ht="27" customHeight="1">
      <c r="A156" s="1"/>
      <c r="B156" s="1"/>
      <c r="C156" s="1" t="s">
        <v>314</v>
      </c>
      <c r="D156" s="1" t="s">
        <v>315</v>
      </c>
      <c r="E156" s="1"/>
      <c r="F156" s="2"/>
      <c r="G156" s="2"/>
      <c r="H156" s="2"/>
      <c r="I156" s="2"/>
      <c r="J156" s="1"/>
    </row>
    <row r="157" spans="1:10" ht="27" customHeight="1">
      <c r="A157" s="1"/>
      <c r="B157" s="1"/>
      <c r="C157" s="1" t="s">
        <v>316</v>
      </c>
      <c r="D157" s="1" t="s">
        <v>317</v>
      </c>
      <c r="E157" s="1"/>
      <c r="F157" s="2"/>
      <c r="G157" s="2"/>
      <c r="H157" s="2"/>
      <c r="I157" s="2"/>
      <c r="J157" s="1"/>
    </row>
    <row r="158" spans="1:10" ht="27" customHeight="1">
      <c r="A158" s="1"/>
      <c r="B158" s="1"/>
      <c r="C158" s="1" t="s">
        <v>316</v>
      </c>
      <c r="D158" s="1" t="s">
        <v>318</v>
      </c>
      <c r="E158" s="1"/>
      <c r="F158" s="2"/>
      <c r="G158" s="2"/>
      <c r="H158" s="2"/>
      <c r="I158" s="2"/>
      <c r="J158" s="1"/>
    </row>
    <row r="159" spans="1:10" ht="27" customHeight="1">
      <c r="A159" s="1"/>
      <c r="B159" s="1"/>
      <c r="C159" s="1" t="s">
        <v>319</v>
      </c>
      <c r="D159" s="1" t="s">
        <v>320</v>
      </c>
      <c r="E159" s="1"/>
      <c r="F159" s="2"/>
      <c r="G159" s="2"/>
      <c r="H159" s="2"/>
      <c r="I159" s="2"/>
      <c r="J159" s="1"/>
    </row>
    <row r="160" spans="1:10" ht="21" customHeight="1">
      <c r="A160" s="1"/>
      <c r="B160" s="1"/>
      <c r="C160" s="1"/>
      <c r="D160" s="1"/>
      <c r="E160" s="1"/>
      <c r="F160" s="2"/>
      <c r="G160" s="2"/>
      <c r="H160" s="2"/>
      <c r="I160" s="2"/>
      <c r="J160" s="1"/>
    </row>
    <row r="161" spans="1:10" ht="21" customHeight="1">
      <c r="A161" s="1"/>
      <c r="B161" s="1"/>
      <c r="C161" s="1"/>
      <c r="D161" s="1"/>
      <c r="E161" s="1"/>
      <c r="F161" s="2"/>
      <c r="G161" s="2"/>
      <c r="H161" s="2"/>
      <c r="I161" s="2"/>
      <c r="J161" s="1"/>
    </row>
    <row r="162" spans="1:10" ht="21" customHeight="1">
      <c r="A162" s="1"/>
      <c r="B162" s="1"/>
      <c r="C162" s="1"/>
      <c r="D162" s="1"/>
      <c r="E162" s="1"/>
      <c r="F162" s="2"/>
      <c r="G162" s="2"/>
      <c r="H162" s="2"/>
      <c r="I162" s="2"/>
      <c r="J162" s="1"/>
    </row>
    <row r="163" spans="1:10" ht="21" customHeight="1">
      <c r="A163" s="1"/>
      <c r="B163" s="1"/>
      <c r="C163" s="1"/>
      <c r="D163" s="1"/>
      <c r="E163" s="1"/>
      <c r="F163" s="2"/>
      <c r="G163" s="2"/>
      <c r="H163" s="2"/>
      <c r="I163" s="2"/>
      <c r="J163" s="1"/>
    </row>
    <row r="164" spans="1:10" ht="21" customHeight="1">
      <c r="A164" s="1"/>
      <c r="B164" s="1"/>
      <c r="C164" s="1"/>
      <c r="D164" s="1"/>
      <c r="E164" s="1"/>
      <c r="F164" s="2"/>
      <c r="G164" s="2"/>
      <c r="H164" s="2"/>
      <c r="I164" s="2"/>
      <c r="J164" s="1"/>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1" customHeight="1">
      <c r="A167" s="1"/>
      <c r="B167" s="1"/>
      <c r="C167" s="1"/>
      <c r="D167" s="1"/>
      <c r="E167" s="1"/>
      <c r="F167" s="2"/>
      <c r="G167" s="2"/>
      <c r="H167" s="2"/>
      <c r="I167" s="2"/>
      <c r="J167" s="1"/>
    </row>
    <row r="168" spans="1:10" ht="21" customHeight="1">
      <c r="A168" s="1"/>
      <c r="B168" s="1"/>
      <c r="C168" s="1"/>
      <c r="D168" s="1"/>
      <c r="E168" s="1"/>
      <c r="F168" s="2"/>
      <c r="G168" s="2"/>
      <c r="H168" s="2"/>
      <c r="I168" s="2"/>
      <c r="J168" s="1"/>
    </row>
    <row r="169" spans="1:10" ht="21" customHeight="1">
      <c r="A169" s="1"/>
      <c r="B169" s="1"/>
      <c r="C169" s="1"/>
      <c r="D169" s="1"/>
      <c r="E169" s="1"/>
      <c r="F169" s="2"/>
      <c r="G169" s="2"/>
      <c r="H169" s="2"/>
      <c r="I169" s="2"/>
      <c r="J169" s="1"/>
    </row>
    <row r="170" spans="1:10" ht="21" customHeight="1">
      <c r="A170" s="1"/>
      <c r="B170" s="1"/>
      <c r="C170" s="1"/>
      <c r="D170" s="1"/>
      <c r="E170" s="1"/>
      <c r="F170" s="2"/>
      <c r="G170" s="2"/>
      <c r="H170" s="2"/>
      <c r="I170" s="2"/>
      <c r="J170" s="1"/>
    </row>
    <row r="171" spans="1:10" ht="21" customHeight="1">
      <c r="A171" s="1"/>
      <c r="B171" s="1"/>
      <c r="C171" s="1"/>
      <c r="D171" s="1"/>
      <c r="E171" s="1"/>
      <c r="F171" s="2"/>
      <c r="G171" s="2"/>
      <c r="H171" s="2"/>
      <c r="I171" s="2"/>
      <c r="J171" s="1"/>
    </row>
    <row r="172" spans="1:10" ht="21" customHeight="1">
      <c r="A172" s="1"/>
      <c r="B172" s="1"/>
      <c r="C172" s="1"/>
      <c r="D172" s="1"/>
      <c r="E172" s="1"/>
      <c r="F172" s="2"/>
      <c r="G172" s="2"/>
      <c r="H172" s="2"/>
      <c r="I172" s="2"/>
      <c r="J172" s="1"/>
    </row>
    <row r="173" spans="1:10" ht="21" customHeight="1">
      <c r="A173" s="1"/>
      <c r="B173" s="1"/>
      <c r="C173" s="1"/>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row r="201" spans="1:10" ht="21" customHeight="1">
      <c r="A201" s="1"/>
      <c r="B201" s="1"/>
      <c r="C201" s="1"/>
      <c r="D201" s="1"/>
      <c r="E201" s="1"/>
      <c r="F201" s="2"/>
      <c r="G201" s="2"/>
      <c r="H201" s="2"/>
      <c r="I201" s="2"/>
      <c r="J201" s="1"/>
    </row>
    <row r="202" spans="1:10" ht="21" customHeight="1">
      <c r="A202" s="1"/>
      <c r="B202" s="1"/>
      <c r="C202" s="1"/>
      <c r="D202" s="1"/>
      <c r="E202" s="1"/>
      <c r="F202" s="2"/>
      <c r="G202" s="2"/>
      <c r="H202" s="2"/>
      <c r="I202" s="2"/>
      <c r="J202" s="1"/>
    </row>
    <row r="203" spans="1:10" ht="21" customHeight="1">
      <c r="A203" s="1"/>
      <c r="B203" s="1"/>
      <c r="C203" s="1"/>
      <c r="D203" s="1"/>
      <c r="E203" s="1"/>
      <c r="F203" s="2"/>
      <c r="G203" s="2"/>
      <c r="H203" s="2"/>
      <c r="I203" s="2"/>
      <c r="J203" s="1"/>
    </row>
    <row r="204" spans="1:10" ht="21" customHeight="1">
      <c r="A204" s="1"/>
      <c r="B204" s="1"/>
      <c r="C204" s="1"/>
      <c r="D204" s="1"/>
      <c r="E204" s="1"/>
      <c r="F204" s="2"/>
      <c r="G204" s="2"/>
      <c r="H204" s="2"/>
      <c r="I204" s="2"/>
      <c r="J204" s="1"/>
    </row>
    <row r="205" spans="1:10" ht="21" customHeight="1">
      <c r="A205" s="1"/>
      <c r="B205" s="1"/>
      <c r="C205" s="1"/>
      <c r="D205" s="1"/>
      <c r="E205" s="1"/>
      <c r="F205" s="2"/>
      <c r="G205" s="2"/>
      <c r="H205" s="2"/>
      <c r="I205" s="2"/>
      <c r="J205" s="1"/>
    </row>
    <row r="206" spans="1:10" ht="21" customHeight="1">
      <c r="A206" s="1"/>
      <c r="B206" s="1"/>
      <c r="C206" s="1"/>
      <c r="D206" s="1"/>
      <c r="E206" s="1"/>
      <c r="F206" s="2"/>
      <c r="G206" s="2"/>
      <c r="H206" s="2"/>
      <c r="I206" s="2"/>
      <c r="J206" s="1"/>
    </row>
    <row r="207" spans="1:10" ht="21" customHeight="1">
      <c r="A207" s="1"/>
      <c r="B207" s="1"/>
      <c r="C207" s="1"/>
      <c r="D207" s="1"/>
      <c r="E207" s="1"/>
      <c r="F207" s="2"/>
      <c r="G207" s="2"/>
      <c r="H207" s="2"/>
      <c r="I207" s="2"/>
      <c r="J207" s="1"/>
    </row>
    <row r="208" spans="1:10" ht="21" customHeight="1">
      <c r="A208" s="1"/>
      <c r="B208" s="1"/>
      <c r="C208" s="1"/>
      <c r="D208" s="1"/>
      <c r="E208" s="1"/>
      <c r="F208" s="2"/>
      <c r="G208" s="2"/>
      <c r="H208" s="2"/>
      <c r="I208" s="2"/>
      <c r="J208" s="1"/>
    </row>
    <row r="209" spans="1:10" ht="21" customHeight="1">
      <c r="A209" s="1"/>
      <c r="B209" s="1"/>
      <c r="C209" s="1"/>
      <c r="D209" s="1"/>
      <c r="E209" s="1"/>
      <c r="F209" s="2"/>
      <c r="G209" s="2"/>
      <c r="H209" s="2"/>
      <c r="I209" s="2"/>
      <c r="J209" s="1"/>
    </row>
    <row r="210" spans="1:10" ht="21" customHeight="1">
      <c r="A210" s="1"/>
      <c r="B210" s="1"/>
      <c r="C210" s="1"/>
      <c r="D210" s="1"/>
      <c r="E210" s="1"/>
      <c r="F210" s="2"/>
      <c r="G210" s="2"/>
      <c r="H210" s="2"/>
      <c r="I210" s="2"/>
      <c r="J210" s="1"/>
    </row>
    <row r="211" spans="1:10" ht="21" customHeight="1">
      <c r="A211" s="1"/>
      <c r="B211" s="1"/>
      <c r="C211" s="1"/>
      <c r="D211" s="1"/>
      <c r="E211" s="1"/>
      <c r="F211" s="2"/>
      <c r="G211" s="2"/>
      <c r="H211" s="2"/>
      <c r="I211" s="2"/>
      <c r="J211" s="1"/>
    </row>
    <row r="212" spans="1:10" ht="21" customHeight="1">
      <c r="A212" s="1"/>
      <c r="B212" s="1"/>
      <c r="C212" s="1"/>
      <c r="D212" s="1"/>
      <c r="E212" s="1"/>
      <c r="F212" s="2"/>
      <c r="G212" s="2"/>
      <c r="H212" s="2"/>
      <c r="I212" s="2"/>
      <c r="J212" s="1"/>
    </row>
    <row r="213" spans="1:10" ht="21" customHeight="1">
      <c r="A213" s="1"/>
      <c r="B213" s="1"/>
      <c r="C213" s="1"/>
      <c r="D213" s="1"/>
      <c r="E213" s="1"/>
      <c r="F213" s="2"/>
      <c r="G213" s="2"/>
      <c r="H213" s="2"/>
      <c r="I213" s="2"/>
      <c r="J213" s="1"/>
    </row>
    <row r="214" spans="1:10" ht="21" customHeight="1">
      <c r="A214" s="1"/>
      <c r="B214" s="1"/>
      <c r="C214" s="1"/>
      <c r="D214" s="1"/>
      <c r="E214" s="1"/>
      <c r="F214" s="2"/>
      <c r="G214" s="2"/>
      <c r="H214" s="2"/>
      <c r="I214" s="2"/>
      <c r="J214" s="1"/>
    </row>
    <row r="215" spans="1:10" ht="21" customHeight="1">
      <c r="A215" s="1"/>
      <c r="B215" s="1"/>
      <c r="C215" s="1"/>
      <c r="D215" s="1"/>
      <c r="E215" s="1"/>
      <c r="F215" s="2"/>
      <c r="G215" s="2"/>
      <c r="H215" s="2"/>
      <c r="I215" s="2"/>
      <c r="J215" s="1"/>
    </row>
    <row r="216" spans="1:10" ht="21" customHeight="1">
      <c r="A216" s="1"/>
      <c r="B216" s="1"/>
      <c r="C216" s="1"/>
      <c r="D216" s="1"/>
      <c r="E216" s="1"/>
      <c r="F216" s="2"/>
      <c r="G216" s="2"/>
      <c r="H216" s="2"/>
      <c r="I216" s="2"/>
      <c r="J216" s="1"/>
    </row>
    <row r="217" spans="1:10" ht="21" customHeight="1">
      <c r="A217" s="1"/>
      <c r="B217" s="1"/>
      <c r="C217" s="1"/>
      <c r="D217" s="1"/>
      <c r="E217" s="1"/>
      <c r="F217" s="2"/>
      <c r="G217" s="2"/>
      <c r="H217" s="2"/>
      <c r="I217" s="2"/>
      <c r="J217" s="1"/>
    </row>
    <row r="218" spans="1:10" ht="21" customHeight="1">
      <c r="A218" s="1"/>
      <c r="B218" s="1"/>
      <c r="C218" s="1"/>
      <c r="D218" s="1"/>
      <c r="E218" s="1"/>
      <c r="F218" s="2"/>
      <c r="G218" s="2"/>
      <c r="H218" s="2"/>
      <c r="I218" s="2"/>
      <c r="J218" s="1"/>
    </row>
    <row r="219" spans="1:10" ht="21" customHeight="1">
      <c r="A219" s="1"/>
      <c r="B219" s="1"/>
      <c r="C219" s="1"/>
      <c r="D219" s="1"/>
      <c r="E219" s="1"/>
      <c r="F219" s="2"/>
      <c r="G219" s="2"/>
      <c r="H219" s="2"/>
      <c r="I219" s="2"/>
      <c r="J219" s="1"/>
    </row>
    <row r="220" spans="1:10" ht="21" customHeight="1">
      <c r="A220" s="1"/>
      <c r="B220" s="1"/>
      <c r="C220" s="1"/>
      <c r="D220" s="1"/>
      <c r="E220" s="1"/>
      <c r="F220" s="2"/>
      <c r="G220" s="2"/>
      <c r="H220" s="2"/>
      <c r="I220" s="2"/>
      <c r="J220"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321</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292000</v>
      </c>
      <c r="G6" s="21">
        <f>G164</f>
        <v>724000</v>
      </c>
      <c r="H6" s="21">
        <f>H164</f>
        <v>1942000</v>
      </c>
      <c r="I6" s="21">
        <f>I164</f>
        <v>5799000</v>
      </c>
      <c r="J6" s="1"/>
    </row>
    <row r="7" spans="1:10" ht="21" customHeight="1">
      <c r="A7" s="1"/>
      <c r="B7" s="1"/>
      <c r="C7" s="1"/>
      <c r="D7" s="1" t="s">
        <v>326</v>
      </c>
      <c r="E7" s="1"/>
      <c r="F7" s="2">
        <f>F6/F14</f>
        <v>5309.090909090909</v>
      </c>
      <c r="G7" s="2">
        <f>G6/G14</f>
        <v>13163.636363636364</v>
      </c>
      <c r="H7" s="2">
        <f>H6/H14</f>
        <v>35309.090909090912</v>
      </c>
      <c r="I7" s="2">
        <f>I6/I14</f>
        <v>105436.36363636363</v>
      </c>
      <c r="J7" s="1"/>
    </row>
    <row r="8" spans="1:10" ht="21" customHeight="1">
      <c r="A8" s="1"/>
      <c r="B8" s="1"/>
      <c r="C8" s="1"/>
      <c r="D8" s="1" t="s">
        <v>327</v>
      </c>
      <c r="E8" s="1"/>
      <c r="F8" s="2">
        <f>FLOOR(F6*(1-Assumptions!F116),1000)</f>
        <v>219000</v>
      </c>
      <c r="G8" s="2">
        <f>FLOOR(G6*(1-Assumptions!G116),1000)</f>
        <v>543000</v>
      </c>
      <c r="H8" s="2">
        <f>FLOOR(H6*(1-Assumptions!H116),1000)</f>
        <v>1553000</v>
      </c>
      <c r="I8" s="2">
        <f>FLOOR(I6*(1-Assumptions!I116),1000)</f>
        <v>4639000</v>
      </c>
      <c r="J8" s="1"/>
    </row>
    <row r="9" spans="1:10" ht="21" customHeight="1">
      <c r="A9" s="1"/>
      <c r="B9" s="1"/>
      <c r="C9" s="1"/>
      <c r="D9" s="1" t="s">
        <v>328</v>
      </c>
      <c r="E9" s="1"/>
      <c r="F9" s="2">
        <f>CEILING(F6*(1+Assumptions!F117),1000)</f>
        <v>395000</v>
      </c>
      <c r="G9" s="2">
        <f>CEILING(G6*(1+Assumptions!G117),1000)</f>
        <v>978000</v>
      </c>
      <c r="H9" s="2">
        <f>CEILING(H6*(1+Assumptions!H117),1000)</f>
        <v>2525000</v>
      </c>
      <c r="I9" s="2">
        <f>CEILING(I6*(1+Assumptions!I117),1000)</f>
        <v>7539000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11</v>
      </c>
      <c r="H12" s="15">
        <v>12</v>
      </c>
      <c r="I12" s="15">
        <v>14</v>
      </c>
      <c r="J12" s="22" t="s">
        <v>331</v>
      </c>
    </row>
    <row r="13" spans="1:10" ht="33" customHeight="1">
      <c r="A13" s="1"/>
      <c r="B13" s="1"/>
      <c r="C13" s="1"/>
      <c r="D13" s="1" t="s">
        <v>332</v>
      </c>
      <c r="E13" s="1"/>
      <c r="F13" s="15">
        <v>3</v>
      </c>
      <c r="G13" s="15">
        <v>5</v>
      </c>
      <c r="H13" s="15">
        <v>7</v>
      </c>
      <c r="I13" s="15">
        <v>10</v>
      </c>
      <c r="J13" s="22" t="s">
        <v>333</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ROUNDUP(F12*1.65,0)</f>
        <v>17</v>
      </c>
      <c r="G16" s="10">
        <f>ROUNDUP(G12*1.65,0)</f>
        <v>19</v>
      </c>
      <c r="H16" s="10">
        <f>ROUNDUP(H12*1.65,0)</f>
        <v>20</v>
      </c>
      <c r="I16" s="10">
        <f>ROUNDUP(I12*1.65,0)</f>
        <v>24</v>
      </c>
      <c r="J16" s="22" t="s">
        <v>339</v>
      </c>
    </row>
    <row r="17" spans="1:10" ht="33" customHeight="1">
      <c r="A17" s="1"/>
      <c r="B17" s="1"/>
      <c r="C17" s="1"/>
      <c r="D17" s="1" t="s">
        <v>340</v>
      </c>
      <c r="E17" s="1"/>
      <c r="F17" s="15">
        <v>40</v>
      </c>
      <c r="G17" s="15">
        <v>44</v>
      </c>
      <c r="H17" s="15">
        <v>50</v>
      </c>
      <c r="I17" s="15">
        <v>60</v>
      </c>
      <c r="J17" s="22" t="s">
        <v>341</v>
      </c>
    </row>
    <row r="18" spans="1:10" ht="33" customHeight="1">
      <c r="A18" s="1"/>
      <c r="B18" s="1"/>
      <c r="C18" s="1"/>
      <c r="D18" s="1" t="s">
        <v>342</v>
      </c>
      <c r="E18" s="1"/>
      <c r="F18" s="15">
        <v>5</v>
      </c>
      <c r="G18" s="15">
        <v>5</v>
      </c>
      <c r="H18" s="15">
        <v>5</v>
      </c>
      <c r="I18" s="15">
        <v>5</v>
      </c>
      <c r="J18" s="22"/>
    </row>
    <row r="19" spans="1:10" ht="33" customHeight="1">
      <c r="A19" s="1"/>
      <c r="B19" s="1"/>
      <c r="C19" s="1"/>
      <c r="D19" s="1" t="s">
        <v>343</v>
      </c>
      <c r="E19" s="1"/>
      <c r="F19" s="15">
        <v>100</v>
      </c>
      <c r="G19" s="15">
        <v>200</v>
      </c>
      <c r="H19" s="15">
        <v>400</v>
      </c>
      <c r="I19" s="15">
        <v>800</v>
      </c>
      <c r="J19" s="22" t="s">
        <v>344</v>
      </c>
    </row>
    <row r="20" spans="1:10" ht="33" customHeight="1">
      <c r="A20" s="1"/>
      <c r="B20" s="1"/>
      <c r="C20" s="1"/>
      <c r="D20" s="1" t="s">
        <v>345</v>
      </c>
      <c r="E20" s="1"/>
      <c r="F20" s="15">
        <v>4</v>
      </c>
      <c r="G20" s="15">
        <v>5</v>
      </c>
      <c r="H20" s="15">
        <v>5</v>
      </c>
      <c r="I20" s="15">
        <v>6</v>
      </c>
      <c r="J20" s="22"/>
    </row>
    <row r="21" spans="1:10" ht="33" customHeight="1">
      <c r="A21" s="1"/>
      <c r="B21" s="1"/>
      <c r="C21" s="1"/>
      <c r="D21" s="1" t="s">
        <v>346</v>
      </c>
      <c r="E21" s="1"/>
      <c r="F21" s="15">
        <v>9</v>
      </c>
      <c r="G21" s="15">
        <v>12</v>
      </c>
      <c r="H21" s="15">
        <v>16</v>
      </c>
      <c r="I21" s="15">
        <v>22</v>
      </c>
      <c r="J21" s="22"/>
    </row>
    <row r="22" spans="1:10" ht="33" customHeight="1">
      <c r="A22" s="1"/>
      <c r="B22" s="1"/>
      <c r="C22" s="1"/>
      <c r="D22" s="1" t="s">
        <v>347</v>
      </c>
      <c r="E22" s="1"/>
      <c r="F22" s="15">
        <v>4</v>
      </c>
      <c r="G22" s="15">
        <v>4</v>
      </c>
      <c r="H22" s="15">
        <v>5</v>
      </c>
      <c r="I22" s="15">
        <v>6</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1</v>
      </c>
      <c r="G26" s="15">
        <v>1</v>
      </c>
      <c r="H26" s="15">
        <v>1</v>
      </c>
      <c r="I26" s="15">
        <v>2</v>
      </c>
      <c r="J26" s="22"/>
    </row>
    <row r="27" spans="1:10" ht="33" customHeight="1">
      <c r="A27" s="1"/>
      <c r="B27" s="1"/>
      <c r="C27" s="1"/>
      <c r="D27" s="1" t="s">
        <v>354</v>
      </c>
      <c r="E27" s="1"/>
      <c r="F27" s="15">
        <v>23</v>
      </c>
      <c r="G27" s="15">
        <v>30</v>
      </c>
      <c r="H27" s="15">
        <v>39</v>
      </c>
      <c r="I27" s="15">
        <v>54</v>
      </c>
      <c r="J27" s="22"/>
    </row>
    <row r="28" spans="1:10" ht="33" customHeight="1">
      <c r="A28" s="1"/>
      <c r="B28" s="1"/>
      <c r="C28" s="1"/>
      <c r="D28" s="1" t="s">
        <v>355</v>
      </c>
      <c r="E28" s="1"/>
      <c r="F28" s="15">
        <v>12</v>
      </c>
      <c r="G28" s="15">
        <v>20</v>
      </c>
      <c r="H28" s="15">
        <v>30</v>
      </c>
      <c r="I28" s="15">
        <v>45</v>
      </c>
      <c r="J28" s="22"/>
    </row>
    <row r="29" spans="1:10" ht="33" customHeight="1">
      <c r="A29" s="1"/>
      <c r="B29" s="1"/>
      <c r="C29" s="1"/>
      <c r="D29" s="1" t="s">
        <v>356</v>
      </c>
      <c r="E29" s="1"/>
      <c r="F29" s="15">
        <v>13</v>
      </c>
      <c r="G29" s="15">
        <v>16</v>
      </c>
      <c r="H29" s="15">
        <v>18</v>
      </c>
      <c r="I29" s="15">
        <v>24</v>
      </c>
      <c r="J29" s="22"/>
    </row>
    <row r="30" spans="1:10" ht="33" customHeight="1">
      <c r="A30" s="1"/>
      <c r="B30" s="1"/>
      <c r="C30" s="1"/>
      <c r="D30" s="1" t="s">
        <v>357</v>
      </c>
      <c r="E30" s="1"/>
      <c r="F30" s="15">
        <v>3</v>
      </c>
      <c r="G30" s="15">
        <v>4</v>
      </c>
      <c r="H30" s="15">
        <v>8</v>
      </c>
      <c r="I30" s="15">
        <v>16</v>
      </c>
      <c r="J30" s="22"/>
    </row>
    <row r="31" spans="1:10" ht="33" customHeight="1">
      <c r="A31" s="1"/>
      <c r="B31" s="1"/>
      <c r="C31" s="1"/>
      <c r="D31" s="1" t="s">
        <v>358</v>
      </c>
      <c r="E31" s="1"/>
      <c r="F31" s="15">
        <v>2</v>
      </c>
      <c r="G31" s="15">
        <v>3</v>
      </c>
      <c r="H31" s="15">
        <v>3</v>
      </c>
      <c r="I31" s="15">
        <v>4</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2</v>
      </c>
      <c r="G34" s="15">
        <v>2</v>
      </c>
      <c r="H34" s="15">
        <v>2</v>
      </c>
      <c r="I34" s="15">
        <v>2</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2</v>
      </c>
      <c r="G36" s="15">
        <v>2</v>
      </c>
      <c r="H36" s="15">
        <v>2</v>
      </c>
      <c r="I36" s="15">
        <v>2</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4</v>
      </c>
      <c r="G38" s="15">
        <v>4</v>
      </c>
      <c r="H38" s="15">
        <v>4</v>
      </c>
      <c r="I38" s="15">
        <v>5</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Assumptions!F41*1.2</f>
        <v>4200</v>
      </c>
      <c r="G46" s="23">
        <f>Assumptions!G41*1.25</f>
        <v>12500</v>
      </c>
      <c r="H46" s="23">
        <f>Assumptions!H41*1.4</f>
        <v>38500</v>
      </c>
      <c r="I46" s="23">
        <f>Assumptions!I41*1.5</f>
        <v>127500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4250</v>
      </c>
      <c r="G48" s="23">
        <f>G16*Assumptions!G43</f>
        <v>9500</v>
      </c>
      <c r="H48" s="23">
        <f>H16*Assumptions!H43</f>
        <v>20000</v>
      </c>
      <c r="I48" s="23">
        <f>I16*Assumptions!I43</f>
        <v>96000</v>
      </c>
      <c r="J48" s="17" t="s">
        <v>386</v>
      </c>
    </row>
    <row r="49" spans="1:10" ht="32" customHeight="1">
      <c r="A49" s="1"/>
      <c r="B49" s="1"/>
      <c r="C49" s="1" t="s">
        <v>387</v>
      </c>
      <c r="D49" s="17" t="s">
        <v>388</v>
      </c>
      <c r="E49" s="1" t="s">
        <v>385</v>
      </c>
      <c r="F49" s="23">
        <f>F17*Assumptions!F44</f>
        <v>8000</v>
      </c>
      <c r="G49" s="23">
        <f>G17*Assumptions!G44</f>
        <v>17600</v>
      </c>
      <c r="H49" s="23">
        <f>H17*Assumptions!H44</f>
        <v>45000</v>
      </c>
      <c r="I49" s="23">
        <f>I17*Assumptions!I44</f>
        <v>96000</v>
      </c>
      <c r="J49" s="17" t="s">
        <v>389</v>
      </c>
    </row>
    <row r="50" spans="1:10" ht="32" customHeight="1">
      <c r="A50" s="1"/>
      <c r="B50" s="1"/>
      <c r="C50" s="1" t="s">
        <v>390</v>
      </c>
      <c r="D50" s="17" t="s">
        <v>391</v>
      </c>
      <c r="E50" s="1" t="s">
        <v>392</v>
      </c>
      <c r="F50" s="23">
        <f>F18*Assumptions!F45</f>
        <v>750</v>
      </c>
      <c r="G50" s="23">
        <f>G18*Assumptions!G45</f>
        <v>1750</v>
      </c>
      <c r="H50" s="23">
        <f>H18*Assumptions!H45</f>
        <v>3500</v>
      </c>
      <c r="I50" s="23">
        <f>I18*Assumptions!I45</f>
        <v>8000</v>
      </c>
      <c r="J50" s="17" t="s">
        <v>393</v>
      </c>
    </row>
    <row r="51" spans="1:10" ht="32" customHeight="1">
      <c r="A51" s="1"/>
      <c r="B51" s="1"/>
      <c r="C51" s="1" t="s">
        <v>394</v>
      </c>
      <c r="D51" s="17" t="s">
        <v>395</v>
      </c>
      <c r="E51" s="1" t="s">
        <v>385</v>
      </c>
      <c r="F51" s="23">
        <f>F19*Assumptions!F46</f>
        <v>12500</v>
      </c>
      <c r="G51" s="23">
        <f>G19*Assumptions!G46</f>
        <v>32000</v>
      </c>
      <c r="H51" s="23">
        <f>H19*Assumptions!H46</f>
        <v>84000</v>
      </c>
      <c r="I51" s="23">
        <f>I19*Assumptions!I46</f>
        <v>200000</v>
      </c>
      <c r="J51" s="17" t="s">
        <v>396</v>
      </c>
    </row>
    <row r="52" spans="1:10" ht="32" customHeight="1">
      <c r="A52" s="1"/>
      <c r="B52" s="1"/>
      <c r="C52" s="1" t="s">
        <v>397</v>
      </c>
      <c r="D52" s="17" t="s">
        <v>130</v>
      </c>
      <c r="E52" s="1" t="s">
        <v>398</v>
      </c>
      <c r="F52" s="23">
        <f>SUM(F48:F49)*Assumptions!F47</f>
        <v>980</v>
      </c>
      <c r="G52" s="23">
        <f>SUM(G48:G49)*Assumptions!G47</f>
        <v>2710</v>
      </c>
      <c r="H52" s="23">
        <f>SUM(H48:H49)*Assumptions!H47</f>
        <v>7800</v>
      </c>
      <c r="I52" s="23">
        <f>SUM(I48:I49)*Assumptions!I47</f>
        <v>28800</v>
      </c>
      <c r="J52" s="17" t="s">
        <v>399</v>
      </c>
    </row>
    <row r="53" spans="1:10" ht="24" customHeight="1">
      <c r="A53" s="1"/>
      <c r="B53" s="1"/>
      <c r="C53" s="8"/>
      <c r="D53" s="18" t="s">
        <v>400</v>
      </c>
      <c r="E53" s="8"/>
      <c r="F53" s="9">
        <f>SUM(F44:F52)</f>
        <v>36430</v>
      </c>
      <c r="G53" s="9">
        <f>SUM(G44:G52)</f>
        <v>93760</v>
      </c>
      <c r="H53" s="9">
        <f>SUM(H44:H52)</f>
        <v>255300</v>
      </c>
      <c r="I53" s="9">
        <f>SUM(I44:I52)</f>
        <v>707300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8000</v>
      </c>
      <c r="H56" s="23">
        <f>(H12+ROUNDUP(H13*Assumptions!$E$121,0))*Assumptions!H121*Assumptions!H48</f>
        <v>14250</v>
      </c>
      <c r="I56" s="23">
        <f>(I12+ROUNDUP(I13*Assumptions!$E$121,0))*Assumptions!I121*Assumptions!I48</f>
        <v>28800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6300</v>
      </c>
      <c r="H57" s="23">
        <f>(H12+ROUNDUP(H13*Assumptions!$E$122,0))*Assumptions!H122*Assumptions!H49</f>
        <v>11200</v>
      </c>
      <c r="I57" s="23">
        <f>(I12+ROUNDUP(I13*Assumptions!$E$122,0))*Assumptions!I122*Assumptions!I49</f>
        <v>19950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4550</v>
      </c>
      <c r="H58" s="23">
        <f>(H12+ROUNDUP(H13*Assumptions!$E$123,0))*Assumptions!H123*Assumptions!H50</f>
        <v>7700</v>
      </c>
      <c r="I58" s="23">
        <f>(I12+ROUNDUP(I13*Assumptions!$E$123,0))*Assumptions!I123*Assumptions!I50</f>
        <v>27200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9100</v>
      </c>
      <c r="H59" s="23">
        <f>(H12+ROUNDUP(H13*Assumptions!$E$124,0))*Assumptions!H124*Assumptions!H51</f>
        <v>16000</v>
      </c>
      <c r="I59" s="23">
        <f>(I12+ROUNDUP(I13*Assumptions!$E$124,0))*Assumptions!I124*Assumptions!I51</f>
        <v>30400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8400</v>
      </c>
      <c r="I60" s="23">
        <f>(I12+ROUNDUP(I13*Assumptions!$E$125,0))*Assumptions!I125*Assumptions!I52</f>
        <v>30800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9600</v>
      </c>
      <c r="H61" s="23">
        <f>(H12+ROUNDUP(H13*Assumptions!$E$126,0))*Assumptions!H126*Assumptions!H53</f>
        <v>25200</v>
      </c>
      <c r="I61" s="23">
        <f>(I12+ROUNDUP(I13*Assumptions!$E$126,0))*Assumptions!I126*Assumptions!I53</f>
        <v>57600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5500</v>
      </c>
      <c r="H62" s="23">
        <f>(H12+ROUNDUP(H13*Assumptions!$E$127,0))*Assumptions!H127*Assumptions!H54</f>
        <v>9000</v>
      </c>
      <c r="I62" s="23">
        <f>(I12+ROUNDUP(I13*Assumptions!$E$127,0))*Assumptions!I127*Assumptions!I54</f>
        <v>15400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3850</v>
      </c>
      <c r="H63" s="23">
        <f>(H12+ROUNDUP(H13*Assumptions!$E$128,0))*Assumptions!H128*Assumptions!H55</f>
        <v>6600</v>
      </c>
      <c r="I63" s="23">
        <f>(I12+ROUNDUP(I13*Assumptions!$E$128,0))*Assumptions!I128*Assumptions!I55</f>
        <v>22400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5850</v>
      </c>
      <c r="H64" s="23">
        <f>(H12+ROUNDUP(H13*Assumptions!$E$129,0))*Assumptions!H129*Assumptions!H56</f>
        <v>9100</v>
      </c>
      <c r="I64" s="23">
        <f>(I12+ROUNDUP(I13*Assumptions!$E$129,0))*Assumptions!I129*Assumptions!I56</f>
        <v>17000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8400</v>
      </c>
      <c r="H65" s="23">
        <f>(H12+ROUNDUP(H13*Assumptions!$E$130,0))*Assumptions!H130*Assumptions!H57</f>
        <v>28600</v>
      </c>
      <c r="I65" s="23">
        <f>(I12+ROUNDUP(I13*Assumptions!$E$130,0))*Assumptions!I130*Assumptions!I57</f>
        <v>76500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12000</v>
      </c>
      <c r="H66" s="23">
        <f>(H12+ROUNDUP(H13*Assumptions!$E$131,0))*Assumptions!H131*Assumptions!H58</f>
        <v>32775</v>
      </c>
      <c r="I66" s="23">
        <f>(I12+ROUNDUP(I13*Assumptions!$E$131,0))*Assumptions!I131*Assumptions!I58</f>
        <v>102000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4900</v>
      </c>
      <c r="H67" s="23">
        <f>(H12+ROUNDUP(H13*Assumptions!$E$132,0))*Assumptions!H132*Assumptions!H59</f>
        <v>17600</v>
      </c>
      <c r="I67" s="23">
        <f>(I12+ROUNDUP(I13*Assumptions!$E$132,0))*Assumptions!I132*Assumptions!I59</f>
        <v>45600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4875</v>
      </c>
      <c r="H68" s="23">
        <f>(H12+ROUNDUP(H13*Assumptions!$E$133,0))*Assumptions!H133*Assumptions!H60</f>
        <v>16100</v>
      </c>
      <c r="I68" s="23">
        <f>(I12+ROUNDUP(I13*Assumptions!$E$133,0))*Assumptions!I133*Assumptions!I60</f>
        <v>43350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4875</v>
      </c>
      <c r="H69" s="23">
        <f>(H12+ROUNDUP(H13*Assumptions!$E$134,0))*Assumptions!H134*Assumptions!H61</f>
        <v>8400</v>
      </c>
      <c r="I69" s="23">
        <f>(I12+ROUNDUP(I13*Assumptions!$E$134,0))*Assumptions!I134*Assumptions!I61</f>
        <v>15300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6000</v>
      </c>
      <c r="H70" s="23">
        <f>(H12+ROUNDUP(H13*Assumptions!$E$135,0))*Assumptions!H135*Assumptions!H62</f>
        <v>21850</v>
      </c>
      <c r="I70" s="23">
        <f>(I12+ROUNDUP(I13*Assumptions!$E$135,0))*Assumptions!I135*Assumptions!I62</f>
        <v>61200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6000</v>
      </c>
      <c r="H71" s="23">
        <f>(H12+ROUNDUP(H13*Assumptions!$E$136,0))*Assumptions!H136*Assumptions!H63</f>
        <v>21850</v>
      </c>
      <c r="I71" s="23">
        <f>(I12+ROUNDUP(I13*Assumptions!$E$136,0))*Assumptions!I136*Assumptions!I63</f>
        <v>61200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9360</v>
      </c>
      <c r="H72" s="23">
        <f>(H12+ROUNDUP(H13*Assumptions!$E$137,0))*Assumptions!H137*Assumptions!H64</f>
        <v>16800</v>
      </c>
      <c r="I72" s="23">
        <f>(I12+ROUNDUP(I13*Assumptions!$E$137,0))*Assumptions!I137*Assumptions!I64</f>
        <v>38250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5500</v>
      </c>
      <c r="H73" s="23">
        <f>(H12+ROUNDUP(H13*Assumptions!$E$138,0))*Assumptions!H138*Assumptions!H65</f>
        <v>9000</v>
      </c>
      <c r="I73" s="23">
        <f>(I12+ROUNDUP(I13*Assumptions!$E$138,0))*Assumptions!I138*Assumptions!I65</f>
        <v>14000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2750</v>
      </c>
      <c r="H74" s="23">
        <f>(H12+ROUNDUP(H13*Assumptions!$E$139,0))*Assumptions!H139*Assumptions!H66</f>
        <v>8400</v>
      </c>
      <c r="I74" s="23">
        <f>(I12+ROUNDUP(I13*Assumptions!$E$139,0))*Assumptions!I139*Assumptions!I66</f>
        <v>21000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4225</v>
      </c>
      <c r="H75" s="23">
        <f>(H12+ROUNDUP(H13*Assumptions!$E$140,0))*Assumptions!H140*Assumptions!H67</f>
        <v>14000</v>
      </c>
      <c r="I75" s="23">
        <f>(I12+ROUNDUP(I13*Assumptions!$E$140,0))*Assumptions!I140*Assumptions!I67</f>
        <v>51000</v>
      </c>
      <c r="J75" s="17" t="s">
        <v>403</v>
      </c>
    </row>
    <row r="76" spans="1:10" ht="24" customHeight="1">
      <c r="A76" s="1"/>
      <c r="B76" s="1"/>
      <c r="C76" s="8"/>
      <c r="D76" s="18" t="s">
        <v>423</v>
      </c>
      <c r="E76" s="8"/>
      <c r="F76" s="9">
        <f>SUM(F56:F75)</f>
        <v>52975</v>
      </c>
      <c r="G76" s="9">
        <f>SUM(G56:G75)</f>
        <v>121635</v>
      </c>
      <c r="H76" s="9">
        <f>SUM(H56:H75)</f>
        <v>302825</v>
      </c>
      <c r="I76" s="9">
        <f>SUM(I56:I75)</f>
        <v>778950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2600</v>
      </c>
      <c r="G79" s="23">
        <f>G20*Assumptions!G68</f>
        <v>4500</v>
      </c>
      <c r="H79" s="23">
        <f>H20*Assumptions!H68</f>
        <v>7000</v>
      </c>
      <c r="I79" s="23">
        <f>I20*Assumptions!I68</f>
        <v>13200</v>
      </c>
      <c r="J79" s="17" t="s">
        <v>426</v>
      </c>
    </row>
    <row r="80" spans="1:10" ht="32" customHeight="1">
      <c r="A80" s="1"/>
      <c r="B80" s="1"/>
      <c r="C80" s="1" t="s">
        <v>427</v>
      </c>
      <c r="D80" s="17" t="s">
        <v>428</v>
      </c>
      <c r="E80" s="1" t="s">
        <v>385</v>
      </c>
      <c r="F80" s="23">
        <f>F21*Assumptions!F69</f>
        <v>4950</v>
      </c>
      <c r="G80" s="23">
        <f>G21*Assumptions!G69</f>
        <v>9600</v>
      </c>
      <c r="H80" s="23">
        <f>H21*Assumptions!H69</f>
        <v>20800</v>
      </c>
      <c r="I80" s="23">
        <f>I21*Assumptions!I69</f>
        <v>48400</v>
      </c>
      <c r="J80" s="17" t="s">
        <v>426</v>
      </c>
    </row>
    <row r="81" spans="1:10" ht="32" customHeight="1">
      <c r="A81" s="1"/>
      <c r="B81" s="1"/>
      <c r="C81" s="1" t="s">
        <v>429</v>
      </c>
      <c r="D81" s="17" t="s">
        <v>178</v>
      </c>
      <c r="E81" s="1" t="s">
        <v>385</v>
      </c>
      <c r="F81" s="23">
        <f>F22*Assumptions!F70</f>
        <v>1800</v>
      </c>
      <c r="G81" s="23">
        <f>G22*Assumptions!G70</f>
        <v>2600</v>
      </c>
      <c r="H81" s="23">
        <f>H22*Assumptions!H70</f>
        <v>5000</v>
      </c>
      <c r="I81" s="23">
        <f>I22*Assumptions!I70</f>
        <v>9000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800</v>
      </c>
      <c r="G84" s="23">
        <f>G34*Assumptions!G73</f>
        <v>1200</v>
      </c>
      <c r="H84" s="23">
        <f>H34*Assumptions!H73</f>
        <v>1700</v>
      </c>
      <c r="I84" s="23">
        <f>I34*Assumptions!I73</f>
        <v>2400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10150</v>
      </c>
      <c r="G86" s="9">
        <f>SUM(G79:G85)</f>
        <v>17900</v>
      </c>
      <c r="H86" s="9">
        <f>SUM(H79:H85)</f>
        <v>34500</v>
      </c>
      <c r="I86" s="9">
        <f>SUM(I79:I85)</f>
        <v>73000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11000</v>
      </c>
      <c r="H89" s="23">
        <f>H12*Assumptions!H75</f>
        <v>26400</v>
      </c>
      <c r="I89" s="23">
        <f>I12*Assumptions!I75</f>
        <v>77000</v>
      </c>
      <c r="J89" s="17" t="s">
        <v>442</v>
      </c>
    </row>
    <row r="90" spans="1:10" ht="32" customHeight="1">
      <c r="A90" s="1"/>
      <c r="B90" s="1"/>
      <c r="C90" s="1" t="s">
        <v>443</v>
      </c>
      <c r="D90" s="17" t="s">
        <v>444</v>
      </c>
      <c r="E90" s="1" t="s">
        <v>441</v>
      </c>
      <c r="F90" s="23">
        <f>F12*Assumptions!F76</f>
        <v>3500</v>
      </c>
      <c r="G90" s="23">
        <f>G12*Assumptions!G76</f>
        <v>9900</v>
      </c>
      <c r="H90" s="23">
        <f>H12*Assumptions!H76</f>
        <v>26400</v>
      </c>
      <c r="I90" s="23">
        <f>I12*Assumptions!I76</f>
        <v>77000</v>
      </c>
      <c r="J90" s="17" t="s">
        <v>442</v>
      </c>
    </row>
    <row r="91" spans="1:10" ht="32" customHeight="1">
      <c r="A91" s="1"/>
      <c r="B91" s="1"/>
      <c r="C91" s="1" t="s">
        <v>445</v>
      </c>
      <c r="D91" s="17" t="s">
        <v>446</v>
      </c>
      <c r="E91" s="1" t="s">
        <v>441</v>
      </c>
      <c r="F91" s="23">
        <f>F12*Assumptions!F77</f>
        <v>1500</v>
      </c>
      <c r="G91" s="23">
        <f>G12*Assumptions!G77</f>
        <v>2750</v>
      </c>
      <c r="H91" s="23">
        <f>H12*Assumptions!H77</f>
        <v>6000</v>
      </c>
      <c r="I91" s="23">
        <f>I12*Assumptions!I77</f>
        <v>14000</v>
      </c>
      <c r="J91" s="17" t="s">
        <v>442</v>
      </c>
    </row>
    <row r="92" spans="1:10" ht="32" customHeight="1">
      <c r="A92" s="1"/>
      <c r="B92" s="1"/>
      <c r="C92" s="1" t="s">
        <v>447</v>
      </c>
      <c r="D92" s="17" t="s">
        <v>448</v>
      </c>
      <c r="E92" s="1" t="s">
        <v>449</v>
      </c>
      <c r="F92" s="23">
        <f>F29*Assumptions!F79</f>
        <v>1690</v>
      </c>
      <c r="G92" s="23">
        <f>G29*Assumptions!G79</f>
        <v>4000</v>
      </c>
      <c r="H92" s="23">
        <f>H29*Assumptions!H79</f>
        <v>9000</v>
      </c>
      <c r="I92" s="23">
        <f>I29*Assumptions!I79</f>
        <v>24000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1700</v>
      </c>
      <c r="G95" s="23">
        <f>G26*Assumptions!G82</f>
        <v>4500</v>
      </c>
      <c r="H95" s="23">
        <f>H26*Assumptions!H82</f>
        <v>10000</v>
      </c>
      <c r="I95" s="23">
        <f>I26*Assumptions!I82</f>
        <v>48000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13290</v>
      </c>
      <c r="G99" s="9">
        <f>SUM(G89:G98)</f>
        <v>33150</v>
      </c>
      <c r="H99" s="9">
        <f>SUM(H89:H98)</f>
        <v>80300</v>
      </c>
      <c r="I99" s="9">
        <f>SUM(I89:I98)</f>
        <v>246000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4400</v>
      </c>
      <c r="G102" s="23">
        <f>G36*Assumptions!G85</f>
        <v>13000</v>
      </c>
      <c r="H102" s="23">
        <f>H36*Assumptions!H85</f>
        <v>36000</v>
      </c>
      <c r="I102" s="23">
        <f>I36*Assumptions!I85</f>
        <v>130000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1200</v>
      </c>
      <c r="G104" s="23">
        <f>G19*Assumptions!G87</f>
        <v>4400</v>
      </c>
      <c r="H104" s="23">
        <f>H19*Assumptions!H87</f>
        <v>16000</v>
      </c>
      <c r="I104" s="23">
        <f>I19*Assumptions!I87</f>
        <v>56000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484</v>
      </c>
      <c r="E106" s="1" t="s">
        <v>485</v>
      </c>
      <c r="F106" s="13">
        <v>450</v>
      </c>
      <c r="G106" s="13">
        <v>850</v>
      </c>
      <c r="H106" s="13">
        <v>1700</v>
      </c>
      <c r="I106" s="13">
        <v>3400</v>
      </c>
      <c r="J106" s="17" t="s">
        <v>486</v>
      </c>
    </row>
    <row r="107" spans="1:10" ht="32" customHeight="1">
      <c r="A107" s="1"/>
      <c r="B107" s="1"/>
      <c r="C107" s="1" t="s">
        <v>487</v>
      </c>
      <c r="D107" s="17" t="s">
        <v>488</v>
      </c>
      <c r="E107" s="1" t="s">
        <v>489</v>
      </c>
      <c r="F107" s="13">
        <v>280</v>
      </c>
      <c r="G107" s="13">
        <v>560</v>
      </c>
      <c r="H107" s="13">
        <v>1120</v>
      </c>
      <c r="I107" s="13">
        <v>2240</v>
      </c>
      <c r="J107" s="17" t="s">
        <v>490</v>
      </c>
    </row>
    <row r="108" spans="1:10" ht="32" customHeight="1">
      <c r="A108" s="1"/>
      <c r="B108" s="1"/>
      <c r="C108" s="1" t="s">
        <v>491</v>
      </c>
      <c r="D108" s="17" t="s">
        <v>492</v>
      </c>
      <c r="E108" s="1" t="s">
        <v>493</v>
      </c>
      <c r="F108" s="13">
        <v>225</v>
      </c>
      <c r="G108" s="13">
        <v>450</v>
      </c>
      <c r="H108" s="13">
        <v>900</v>
      </c>
      <c r="I108" s="13">
        <v>1950</v>
      </c>
      <c r="J108" s="17" t="s">
        <v>494</v>
      </c>
    </row>
    <row r="109" spans="1:10" ht="32" customHeight="1">
      <c r="A109" s="1"/>
      <c r="B109" s="1"/>
      <c r="C109" s="1" t="s">
        <v>495</v>
      </c>
      <c r="D109" s="17" t="s">
        <v>496</v>
      </c>
      <c r="E109" s="1" t="s">
        <v>497</v>
      </c>
      <c r="F109" s="13">
        <v>260</v>
      </c>
      <c r="G109" s="13">
        <v>520</v>
      </c>
      <c r="H109" s="13">
        <v>1100</v>
      </c>
      <c r="I109" s="13">
        <v>2200</v>
      </c>
      <c r="J109" s="17" t="s">
        <v>498</v>
      </c>
    </row>
    <row r="110" spans="1:10" ht="32" customHeight="1">
      <c r="A110" s="1"/>
      <c r="B110" s="1"/>
      <c r="C110" s="1" t="s">
        <v>499</v>
      </c>
      <c r="D110" s="17" t="s">
        <v>500</v>
      </c>
      <c r="E110" s="1" t="s">
        <v>501</v>
      </c>
      <c r="F110" s="13">
        <v>390</v>
      </c>
      <c r="G110" s="13">
        <v>780</v>
      </c>
      <c r="H110" s="13">
        <v>1650</v>
      </c>
      <c r="I110" s="13">
        <v>3300</v>
      </c>
      <c r="J110" s="17" t="s">
        <v>502</v>
      </c>
    </row>
    <row r="111" spans="1:10" ht="32" customHeight="1">
      <c r="A111" s="1"/>
      <c r="B111" s="1"/>
      <c r="C111" s="1" t="s">
        <v>503</v>
      </c>
      <c r="D111" s="17" t="s">
        <v>504</v>
      </c>
      <c r="E111" s="1" t="s">
        <v>493</v>
      </c>
      <c r="F111" s="13">
        <v>330</v>
      </c>
      <c r="G111" s="13">
        <v>750</v>
      </c>
      <c r="H111" s="13">
        <v>1950</v>
      </c>
      <c r="I111" s="13">
        <v>4500</v>
      </c>
      <c r="J111" s="17" t="s">
        <v>505</v>
      </c>
    </row>
    <row r="112" spans="1:10" ht="24" customHeight="1">
      <c r="A112" s="1"/>
      <c r="B112" s="1"/>
      <c r="C112" s="8"/>
      <c r="D112" s="18" t="s">
        <v>506</v>
      </c>
      <c r="E112" s="8"/>
      <c r="F112" s="9">
        <f>SUM(F102:F111)</f>
        <v>9375</v>
      </c>
      <c r="G112" s="9">
        <f>SUM(G102:G111)</f>
        <v>26810</v>
      </c>
      <c r="H112" s="9">
        <f>SUM(H102:H111)</f>
        <v>75420</v>
      </c>
      <c r="I112" s="9">
        <f>SUM(I102:I111)</f>
        <v>245190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12100</v>
      </c>
      <c r="H115" s="23">
        <f>H12*Assumptions!H89</f>
        <v>30000</v>
      </c>
      <c r="I115" s="23">
        <f>I12*Assumptions!I89</f>
        <v>91000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1200</v>
      </c>
      <c r="G117" s="23">
        <f>G12*Assumptions!G91</f>
        <v>3300</v>
      </c>
      <c r="H117" s="23">
        <f>H12*Assumptions!H91</f>
        <v>7800</v>
      </c>
      <c r="I117" s="23">
        <f>I12*Assumptions!I91</f>
        <v>21000</v>
      </c>
      <c r="J117" s="17" t="s">
        <v>514</v>
      </c>
    </row>
    <row r="118" spans="1:10" ht="32" customHeight="1">
      <c r="A118" s="1"/>
      <c r="B118" s="1"/>
      <c r="C118" s="1" t="s">
        <v>515</v>
      </c>
      <c r="D118" s="17" t="s">
        <v>228</v>
      </c>
      <c r="E118" s="1" t="s">
        <v>385</v>
      </c>
      <c r="F118" s="23">
        <f>(F12*(Assumptions!F141+2)+F16+F17+F19+F21+F20+F22+F24+F33+F34+F37)*Assumptions!F92</f>
        <v>12810</v>
      </c>
      <c r="G118" s="23">
        <f>(G12*(Assumptions!G141+2)+G16+G17+G19+G21+G20+G22+G24+G33+G34+G37)*Assumptions!G92</f>
        <v>25740</v>
      </c>
      <c r="H118" s="23">
        <f>(H12*(Assumptions!H141+2)+H16+H17+H19+H21+H20+H22+H24+H33+H34+H37)*Assumptions!H92</f>
        <v>57240</v>
      </c>
      <c r="I118" s="23">
        <f>(I12*(Assumptions!I141+2)+I16+I17+I19+I21+I20+I22+I24+I33+I34+I37)*Assumptions!I92</f>
        <v>143650</v>
      </c>
      <c r="J118" s="17" t="s">
        <v>516</v>
      </c>
    </row>
    <row r="119" spans="1:10" ht="32" customHeight="1">
      <c r="A119" s="1"/>
      <c r="B119" s="1"/>
      <c r="C119" s="1" t="s">
        <v>517</v>
      </c>
      <c r="D119" s="17" t="s">
        <v>240</v>
      </c>
      <c r="E119" s="1" t="s">
        <v>441</v>
      </c>
      <c r="F119" s="23">
        <f>F12*Assumptions!F97</f>
        <v>1800</v>
      </c>
      <c r="G119" s="23">
        <f>G12*Assumptions!G97</f>
        <v>4400</v>
      </c>
      <c r="H119" s="23">
        <f>H12*Assumptions!H97</f>
        <v>10200</v>
      </c>
      <c r="I119" s="23">
        <f>I12*Assumptions!I97</f>
        <v>28000</v>
      </c>
      <c r="J119" s="17" t="s">
        <v>518</v>
      </c>
    </row>
    <row r="120" spans="1:10" ht="24" customHeight="1">
      <c r="A120" s="1"/>
      <c r="B120" s="1"/>
      <c r="C120" s="8"/>
      <c r="D120" s="18" t="s">
        <v>519</v>
      </c>
      <c r="E120" s="8"/>
      <c r="F120" s="9">
        <f>SUM(F115:F119)</f>
        <v>21010</v>
      </c>
      <c r="G120" s="9">
        <f>SUM(G115:G119)</f>
        <v>49540</v>
      </c>
      <c r="H120" s="9">
        <f>SUM(H115:H119)</f>
        <v>117240</v>
      </c>
      <c r="I120" s="9">
        <f>SUM(I115:I119)</f>
        <v>318650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1050</v>
      </c>
      <c r="G123" s="23">
        <f>G30*Assumptions!G96</f>
        <v>2400</v>
      </c>
      <c r="H123" s="23">
        <f>H30*Assumptions!H96</f>
        <v>8000</v>
      </c>
      <c r="I123" s="23">
        <f>I30*Assumptions!I96</f>
        <v>28800</v>
      </c>
      <c r="J123" s="17" t="s">
        <v>524</v>
      </c>
    </row>
    <row r="124" spans="1:10" ht="32" customHeight="1">
      <c r="A124" s="1"/>
      <c r="B124" s="1"/>
      <c r="C124" s="1" t="s">
        <v>525</v>
      </c>
      <c r="D124" s="17" t="s">
        <v>526</v>
      </c>
      <c r="E124" s="1" t="s">
        <v>527</v>
      </c>
      <c r="F124" s="23">
        <f>F30*(F31+1)*Assumptions!F93</f>
        <v>1170</v>
      </c>
      <c r="G124" s="23">
        <f>G30*(G31+1)*Assumptions!G93</f>
        <v>2720</v>
      </c>
      <c r="H124" s="23">
        <f>H30*(H31+1)*Assumptions!H93</f>
        <v>7360</v>
      </c>
      <c r="I124" s="23">
        <f>I30*(I31+1)*Assumptions!I93</f>
        <v>25600</v>
      </c>
      <c r="J124" s="17" t="s">
        <v>528</v>
      </c>
    </row>
    <row r="125" spans="1:10" ht="32" customHeight="1">
      <c r="A125" s="1"/>
      <c r="B125" s="1"/>
      <c r="C125" s="1" t="s">
        <v>529</v>
      </c>
      <c r="D125" s="17" t="s">
        <v>530</v>
      </c>
      <c r="E125" s="1" t="s">
        <v>385</v>
      </c>
      <c r="F125" s="23">
        <f>F30*(2*Assumptions!F94+F31*Assumptions!F95)</f>
        <v>342</v>
      </c>
      <c r="G125" s="23">
        <f>G30*(2*Assumptions!G94+G31*Assumptions!G95)</f>
        <v>660</v>
      </c>
      <c r="H125" s="23">
        <f>H30*(2*Assumptions!H94+H31*Assumptions!H95)</f>
        <v>1680</v>
      </c>
      <c r="I125" s="23">
        <f>I30*(2*Assumptions!I94+I31*Assumptions!I95)</f>
        <v>4640</v>
      </c>
      <c r="J125" s="17" t="s">
        <v>531</v>
      </c>
    </row>
    <row r="126" spans="1:10" ht="24" customHeight="1">
      <c r="A126" s="1"/>
      <c r="B126" s="1"/>
      <c r="C126" s="8"/>
      <c r="D126" s="18" t="s">
        <v>532</v>
      </c>
      <c r="E126" s="8"/>
      <c r="F126" s="9">
        <f>SUM(F123:F125)</f>
        <v>2562</v>
      </c>
      <c r="G126" s="9">
        <f>SUM(G123:G125)</f>
        <v>5780</v>
      </c>
      <c r="H126" s="9">
        <f>SUM(H123:H125)</f>
        <v>17040</v>
      </c>
      <c r="I126" s="9">
        <f>SUM(I123:I125)</f>
        <v>59040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2990</v>
      </c>
      <c r="G135" s="23">
        <f>G27*Assumptions!G103</f>
        <v>9000</v>
      </c>
      <c r="H135" s="23">
        <f>H27*Assumptions!H103</f>
        <v>27300</v>
      </c>
      <c r="I135" s="23">
        <f>I27*Assumptions!I103</f>
        <v>86400</v>
      </c>
      <c r="J135" s="17" t="s">
        <v>558</v>
      </c>
    </row>
    <row r="136" spans="1:10" ht="32" customHeight="1">
      <c r="A136" s="1"/>
      <c r="B136" s="1"/>
      <c r="C136" s="1" t="s">
        <v>559</v>
      </c>
      <c r="D136" s="17" t="s">
        <v>560</v>
      </c>
      <c r="E136" s="1" t="s">
        <v>557</v>
      </c>
      <c r="F136" s="23">
        <f>F28*Assumptions!F104</f>
        <v>5400</v>
      </c>
      <c r="G136" s="23">
        <f>G28*Assumptions!G104</f>
        <v>22000</v>
      </c>
      <c r="H136" s="23">
        <f>H28*Assumptions!H104</f>
        <v>84000</v>
      </c>
      <c r="I136" s="23">
        <f>I28*Assumptions!I104</f>
        <v>315000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26740</v>
      </c>
      <c r="G140" s="9">
        <f>SUM(G129:G139)</f>
        <v>68875</v>
      </c>
      <c r="H140" s="9">
        <f>SUM(H129:H139)</f>
        <v>190250</v>
      </c>
      <c r="I140" s="9">
        <f>SUM(I129:I139)</f>
        <v>571550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87875</v>
      </c>
      <c r="G150" s="2">
        <f>SUM(G48,G49,G51,G56,G57,G58,G59,G60,G61,G62,G63,G64,G65,G66,G67,G68,G69,G70,G71,G72,G73,G74,G75,G79,G80,G81,G82,G83,G84,G85)</f>
        <v>198635</v>
      </c>
      <c r="H150" s="2">
        <f>SUM(H48,H49,H51,H56,H57,H58,H59,H60,H61,H62,H63,H64,H65,H66,H67,H68,H69,H70,H71,H72,H73,H74,H75,H79,H80,H81,H82,H83,H84,H85)</f>
        <v>486325</v>
      </c>
      <c r="I150" s="2">
        <f>SUM(I48,I49,I51,I56,I57,I58,I59,I60,I61,I62,I63,I64,I65,I66,I67,I68,I69,I70,I71,I72,I73,I74,I75,I79,I80,I81,I82,I83,I84,I85)</f>
        <v>1243950</v>
      </c>
      <c r="J150" s="17" t="s">
        <v>582</v>
      </c>
    </row>
    <row r="151" spans="1:10" ht="32" customHeight="1">
      <c r="A151" s="1"/>
      <c r="B151" s="1"/>
      <c r="C151" s="1" t="s">
        <v>583</v>
      </c>
      <c r="D151" s="17" t="s">
        <v>584</v>
      </c>
      <c r="E151" s="1" t="s">
        <v>585</v>
      </c>
      <c r="F151" s="23">
        <f>F150*Assumptions!F108</f>
        <v>32953.125</v>
      </c>
      <c r="G151" s="23">
        <f>G150*Assumptions!G108</f>
        <v>74488.125</v>
      </c>
      <c r="H151" s="23">
        <f>H150*Assumptions!H108</f>
        <v>182371.875</v>
      </c>
      <c r="I151" s="23">
        <f>I150*Assumptions!I108</f>
        <v>466481.25</v>
      </c>
      <c r="J151" s="17" t="s">
        <v>586</v>
      </c>
    </row>
    <row r="152" spans="1:10" ht="32" customHeight="1">
      <c r="A152" s="1"/>
      <c r="B152" s="1"/>
      <c r="C152" s="1" t="s">
        <v>587</v>
      </c>
      <c r="D152" s="17" t="s">
        <v>588</v>
      </c>
      <c r="E152" s="1" t="s">
        <v>589</v>
      </c>
      <c r="F152" s="23">
        <f>F150*F38/F12*Assumptions!F109</f>
        <v>2460.5000000000005</v>
      </c>
      <c r="G152" s="23">
        <f>G150*G38/G12*Assumptions!G109</f>
        <v>5778.4727272727268</v>
      </c>
      <c r="H152" s="23">
        <f>H150*H38/H12*Assumptions!H109</f>
        <v>16210.833333333336</v>
      </c>
      <c r="I152" s="23">
        <f>I150*I38/I12*Assumptions!I109</f>
        <v>53312.142857142855</v>
      </c>
      <c r="J152" s="17" t="s">
        <v>590</v>
      </c>
    </row>
    <row r="153" spans="1:10" ht="32" customHeight="1">
      <c r="A153" s="1"/>
      <c r="B153" s="1"/>
      <c r="C153" s="1" t="s">
        <v>591</v>
      </c>
      <c r="D153" s="17" t="s">
        <v>592</v>
      </c>
      <c r="E153" s="1" t="s">
        <v>593</v>
      </c>
      <c r="F153" s="23">
        <f>SUM(F150,F151,F152,F44,F45,F46,F47,F50,F52)*Assumptions!F110</f>
        <v>24294.352500000001</v>
      </c>
      <c r="G153" s="23">
        <f>SUM(G150,G151,G152,G44,G45,G46,G47,G50,G52)*Assumptions!G110</f>
        <v>68983.551500000001</v>
      </c>
      <c r="H153" s="23">
        <f>SUM(H150,H151,H152,H44,H45,H46,H47,H50,H52)*Assumptions!H110</f>
        <v>221538.15833333335</v>
      </c>
      <c r="I153" s="23">
        <f>SUM(I150,I151,I152,I44,I45,I46,I47,I50,I52)*Assumptions!I110</f>
        <v>790036.48928571434</v>
      </c>
      <c r="J153" s="17" t="s">
        <v>594</v>
      </c>
    </row>
    <row r="154" spans="1:10" ht="32" customHeight="1">
      <c r="A154" s="1"/>
      <c r="B154" s="1"/>
      <c r="C154" s="1" t="s">
        <v>595</v>
      </c>
      <c r="D154" s="17" t="s">
        <v>596</v>
      </c>
      <c r="E154" s="1" t="s">
        <v>597</v>
      </c>
      <c r="F154" s="23">
        <f>SUM(F89,F90,F91,F92,F93,F94,F95,F96,F97,F98,F102,F103,F104,F105,F106,F107,F108,F109,F110,F111)*Assumptions!F111</f>
        <v>1586.5500000000002</v>
      </c>
      <c r="G154" s="23">
        <f>SUM(G89,G90,G91,G92,G93,G94,G95,G96,G97,G98,G102,G103,G104,G105,G106,G107,G108,G109,G110,G111)*Assumptions!G111</f>
        <v>4197.2000000000007</v>
      </c>
      <c r="H154" s="23">
        <f>SUM(H89,H90,H91,H92,H93,H94,H95,H96,H97,H98,H102,H103,H104,H105,H106,H107,H108,H109,H110,H111)*Assumptions!H111</f>
        <v>10900.400000000001</v>
      </c>
      <c r="I154" s="23">
        <f>SUM(I89,I90,I91,I92,I93,I94,I95,I96,I97,I98,I102,I103,I104,I105,I106,I107,I108,I109,I110,I111)*Assumptions!I111</f>
        <v>34383.300000000003</v>
      </c>
      <c r="J154" s="17" t="s">
        <v>598</v>
      </c>
    </row>
    <row r="155" spans="1:10" ht="32" customHeight="1">
      <c r="A155" s="1"/>
      <c r="B155" s="1"/>
      <c r="C155" s="8"/>
      <c r="D155" s="18" t="s">
        <v>599</v>
      </c>
      <c r="E155" s="8"/>
      <c r="F155" s="9">
        <f>SUM(F151:F154)</f>
        <v>61294.527500000004</v>
      </c>
      <c r="G155" s="9">
        <f>SUM(G151:G154)</f>
        <v>153447.34922727273</v>
      </c>
      <c r="H155" s="9">
        <f>SUM(H151:H154)</f>
        <v>431021.26666666672</v>
      </c>
      <c r="I155" s="9">
        <f>SUM(I151:I154)</f>
        <v>1344213.1821428572</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239226.5275</v>
      </c>
      <c r="G157" s="9">
        <f>SUM(G53,G76,G86,G99,G112,G120,G126,G140,G147,G155)</f>
        <v>587647.34922727267</v>
      </c>
      <c r="H157" s="9">
        <f>SUM(H53,H76,H86,H99,H112,H120,H126,H140,H147,H155)</f>
        <v>1556896.2666666666</v>
      </c>
      <c r="I157" s="9">
        <f>SUM(I53,I76,I86,I99,I112,I120,I126,I140,I147,I155)</f>
        <v>4511393.1821428575</v>
      </c>
      <c r="J157" s="17"/>
    </row>
    <row r="158" spans="1:10" ht="32" customHeight="1">
      <c r="A158" s="1"/>
      <c r="B158" s="1"/>
      <c r="C158" s="1" t="s">
        <v>601</v>
      </c>
      <c r="D158" s="17" t="s">
        <v>276</v>
      </c>
      <c r="E158" s="1" t="s">
        <v>602</v>
      </c>
      <c r="F158" s="23">
        <f>F157*Assumptions!F112</f>
        <v>4306.0774949999995</v>
      </c>
      <c r="G158" s="23">
        <f>G157*Assumptions!G112</f>
        <v>11752.946984545453</v>
      </c>
      <c r="H158" s="23">
        <f>H157*Assumptions!H112</f>
        <v>34251.717866666666</v>
      </c>
      <c r="I158" s="23">
        <f>I157*Assumptions!I112</f>
        <v>112784.82955357144</v>
      </c>
      <c r="J158" s="17" t="s">
        <v>603</v>
      </c>
    </row>
    <row r="159" spans="1:10" ht="32" customHeight="1">
      <c r="A159" s="1"/>
      <c r="B159" s="1"/>
      <c r="C159" s="1" t="s">
        <v>604</v>
      </c>
      <c r="D159" s="17" t="s">
        <v>605</v>
      </c>
      <c r="E159" s="1" t="s">
        <v>602</v>
      </c>
      <c r="F159" s="23">
        <f>F157*Assumptions!F113</f>
        <v>9569.0611000000008</v>
      </c>
      <c r="G159" s="23">
        <f>G157*Assumptions!G113</f>
        <v>29382.367461363636</v>
      </c>
      <c r="H159" s="23">
        <f>H157*Assumptions!H113</f>
        <v>108982.73866666667</v>
      </c>
      <c r="I159" s="23">
        <f>I157*Assumptions!I113</f>
        <v>451139.31821428577</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25501.960847999999</v>
      </c>
      <c r="I160" s="23">
        <f>SUM(I157:I159)*Assumptions!I114</f>
        <v>101506.34659821431</v>
      </c>
      <c r="J160" s="17" t="s">
        <v>609</v>
      </c>
    </row>
    <row r="161" spans="1:10" ht="32" customHeight="1">
      <c r="A161" s="1"/>
      <c r="B161" s="1"/>
      <c r="C161" s="8"/>
      <c r="D161" s="18" t="s">
        <v>610</v>
      </c>
      <c r="E161" s="8"/>
      <c r="F161" s="9">
        <f>SUM(F157:F160)</f>
        <v>253101.66609499999</v>
      </c>
      <c r="G161" s="9">
        <f>SUM(G157:G160)</f>
        <v>628782.66367318179</v>
      </c>
      <c r="H161" s="9">
        <f>SUM(H157:H160)</f>
        <v>1725632.6840479998</v>
      </c>
      <c r="I161" s="9">
        <f>SUM(I157:I160)</f>
        <v>5176823.6765089296</v>
      </c>
      <c r="J161" s="17"/>
    </row>
    <row r="162" spans="1:10" ht="32" customHeight="1">
      <c r="A162" s="1"/>
      <c r="B162" s="1"/>
      <c r="C162" s="1" t="s">
        <v>611</v>
      </c>
      <c r="D162" s="17" t="s">
        <v>284</v>
      </c>
      <c r="E162" s="1" t="s">
        <v>612</v>
      </c>
      <c r="F162" s="23">
        <f>F161*Assumptions!F115</f>
        <v>37965.249914249995</v>
      </c>
      <c r="G162" s="23">
        <f>G161*Assumptions!G115</f>
        <v>94317.399550977265</v>
      </c>
      <c r="H162" s="23">
        <f>H161*Assumptions!H115</f>
        <v>215704.08550599997</v>
      </c>
      <c r="I162" s="23">
        <f>I161*Assumptions!I115</f>
        <v>621218.84118107148</v>
      </c>
      <c r="J162" s="17" t="s">
        <v>613</v>
      </c>
    </row>
    <row r="163" spans="1:10" ht="32" customHeight="1">
      <c r="A163" s="1"/>
      <c r="B163" s="1"/>
      <c r="C163" s="1" t="s">
        <v>614</v>
      </c>
      <c r="D163" s="17" t="s">
        <v>615</v>
      </c>
      <c r="E163" s="1" t="s">
        <v>616</v>
      </c>
      <c r="F163" s="2">
        <f>CEILING(SUM(F161:F162),1000)-SUM(F161:F162)</f>
        <v>933.08399075001944</v>
      </c>
      <c r="G163" s="2">
        <f>CEILING(SUM(G161:G162),1000)-SUM(G161:G162)</f>
        <v>899.9367758409353</v>
      </c>
      <c r="H163" s="2">
        <f>CEILING(SUM(H161:H162),1000)-SUM(H161:H162)</f>
        <v>663.23044600011781</v>
      </c>
      <c r="I163" s="2">
        <f>CEILING(SUM(I161:I162),1000)-SUM(I161:I162)</f>
        <v>957.4823099989444</v>
      </c>
      <c r="J163" s="17" t="s">
        <v>617</v>
      </c>
    </row>
    <row r="164" spans="1:10" ht="32" customHeight="1">
      <c r="A164" s="1"/>
      <c r="B164" s="1"/>
      <c r="C164" s="20"/>
      <c r="D164" s="24" t="s">
        <v>325</v>
      </c>
      <c r="E164" s="20"/>
      <c r="F164" s="21">
        <f>SUM(F161:F163)</f>
        <v>292000</v>
      </c>
      <c r="G164" s="21">
        <f>SUM(G161:G163)</f>
        <v>724000</v>
      </c>
      <c r="H164" s="21">
        <f>SUM(H161:H163)</f>
        <v>1942000</v>
      </c>
      <c r="I164" s="21">
        <f>SUM(I161:I163)</f>
        <v>5799000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619</v>
      </c>
      <c r="D168" s="1"/>
      <c r="E168" s="1"/>
      <c r="F168" s="2"/>
      <c r="G168" s="2"/>
      <c r="H168" s="2"/>
      <c r="I168" s="2"/>
      <c r="J168" s="1"/>
    </row>
    <row r="169" spans="1:10" ht="22" customHeight="1">
      <c r="A169" s="1"/>
      <c r="B169" s="1"/>
      <c r="C169" s="1" t="s">
        <v>620</v>
      </c>
      <c r="D169" s="1"/>
      <c r="E169" s="1"/>
      <c r="F169" s="2"/>
      <c r="G169" s="2"/>
      <c r="H169" s="2"/>
      <c r="I169" s="2"/>
      <c r="J169" s="1"/>
    </row>
    <row r="170" spans="1:10" ht="22" customHeight="1">
      <c r="A170" s="1"/>
      <c r="B170" s="1"/>
      <c r="C170" s="1" t="s">
        <v>621</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625</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242000</v>
      </c>
      <c r="G6" s="21">
        <f>G164</f>
        <v>594000</v>
      </c>
      <c r="H6" s="21">
        <f>H164</f>
        <v>1568000</v>
      </c>
      <c r="I6" s="21">
        <f>I164</f>
        <v>4600000</v>
      </c>
      <c r="J6" s="1"/>
    </row>
    <row r="7" spans="1:10" ht="21" customHeight="1">
      <c r="A7" s="1"/>
      <c r="B7" s="1"/>
      <c r="C7" s="1"/>
      <c r="D7" s="1" t="s">
        <v>326</v>
      </c>
      <c r="E7" s="1"/>
      <c r="F7" s="2">
        <f>F6/F14</f>
        <v>4400</v>
      </c>
      <c r="G7" s="2">
        <f>G6/G14</f>
        <v>10800</v>
      </c>
      <c r="H7" s="2">
        <f>H6/H14</f>
        <v>28509.090909090908</v>
      </c>
      <c r="I7" s="2">
        <f>I6/I14</f>
        <v>83636.363636363632</v>
      </c>
      <c r="J7" s="1"/>
    </row>
    <row r="8" spans="1:10" ht="21" customHeight="1">
      <c r="A8" s="1"/>
      <c r="B8" s="1"/>
      <c r="C8" s="1"/>
      <c r="D8" s="1" t="s">
        <v>327</v>
      </c>
      <c r="E8" s="1"/>
      <c r="F8" s="2">
        <f>FLOOR(F6*(1-Assumptions!F116),1000)</f>
        <v>181000</v>
      </c>
      <c r="G8" s="2">
        <f>FLOOR(G6*(1-Assumptions!G116),1000)</f>
        <v>445000</v>
      </c>
      <c r="H8" s="2">
        <f>FLOOR(H6*(1-Assumptions!H116),1000)</f>
        <v>1254000</v>
      </c>
      <c r="I8" s="2">
        <f>FLOOR(I6*(1-Assumptions!I116),1000)</f>
        <v>3680000</v>
      </c>
      <c r="J8" s="1"/>
    </row>
    <row r="9" spans="1:10" ht="21" customHeight="1">
      <c r="A9" s="1"/>
      <c r="B9" s="1"/>
      <c r="C9" s="1"/>
      <c r="D9" s="1" t="s">
        <v>328</v>
      </c>
      <c r="E9" s="1"/>
      <c r="F9" s="2">
        <f>CEILING(F6*(1+Assumptions!F117),1000)</f>
        <v>327000</v>
      </c>
      <c r="G9" s="2">
        <f>CEILING(G6*(1+Assumptions!G117),1000)</f>
        <v>802000</v>
      </c>
      <c r="H9" s="2">
        <f>CEILING(H6*(1+Assumptions!H117),1000)</f>
        <v>2039000</v>
      </c>
      <c r="I9" s="2">
        <f>CEILING(I6*(1+Assumptions!I117),1000)</f>
        <v>5980000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9</v>
      </c>
      <c r="G12" s="15">
        <v>10</v>
      </c>
      <c r="H12" s="15">
        <v>11</v>
      </c>
      <c r="I12" s="15">
        <v>13</v>
      </c>
      <c r="J12" s="22" t="s">
        <v>626</v>
      </c>
    </row>
    <row r="13" spans="1:10" ht="33" customHeight="1">
      <c r="A13" s="1"/>
      <c r="B13" s="1"/>
      <c r="C13" s="1"/>
      <c r="D13" s="1" t="s">
        <v>332</v>
      </c>
      <c r="E13" s="1"/>
      <c r="F13" s="15">
        <v>3</v>
      </c>
      <c r="G13" s="15">
        <v>5</v>
      </c>
      <c r="H13" s="15">
        <v>7</v>
      </c>
      <c r="I13" s="15">
        <v>10</v>
      </c>
      <c r="J13" s="22" t="s">
        <v>627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ROUNDUP(F12*1.65,0)</f>
        <v>15</v>
      </c>
      <c r="G16" s="10">
        <f>ROUNDUP(G12*1.65,0)</f>
        <v>17</v>
      </c>
      <c r="H16" s="10">
        <f>ROUNDUP(H12*1.65,0)</f>
        <v>19</v>
      </c>
      <c r="I16" s="10">
        <f>ROUNDUP(I12*1.65,0)</f>
        <v>22</v>
      </c>
      <c r="J16" s="22" t="s">
        <v>339</v>
      </c>
    </row>
    <row r="17" spans="1:10" ht="33" customHeight="1">
      <c r="A17" s="1"/>
      <c r="B17" s="1"/>
      <c r="C17" s="1"/>
      <c r="D17" s="1" t="s">
        <v>340</v>
      </c>
      <c r="E17" s="1"/>
      <c r="F17" s="15">
        <v>32</v>
      </c>
      <c r="G17" s="15">
        <v>36</v>
      </c>
      <c r="H17" s="15">
        <v>40</v>
      </c>
      <c r="I17" s="15">
        <v>48</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45</v>
      </c>
      <c r="G19" s="15">
        <v>85</v>
      </c>
      <c r="H19" s="15">
        <v>150</v>
      </c>
      <c r="I19" s="15">
        <v>260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5</v>
      </c>
      <c r="G21" s="15">
        <v>6</v>
      </c>
      <c r="H21" s="15">
        <v>8</v>
      </c>
      <c r="I21" s="15">
        <v>11</v>
      </c>
      <c r="J21" s="22"/>
    </row>
    <row r="22" spans="1:10" ht="33" customHeight="1">
      <c r="A22" s="1"/>
      <c r="B22" s="1"/>
      <c r="C22" s="1"/>
      <c r="D22" s="1" t="s">
        <v>347</v>
      </c>
      <c r="E22" s="1"/>
      <c r="F22" s="15">
        <v>2</v>
      </c>
      <c r="G22" s="15">
        <v>2</v>
      </c>
      <c r="H22" s="15">
        <v>3</v>
      </c>
      <c r="I22" s="15">
        <v>3</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2*F23+2</f>
        <v>2</v>
      </c>
      <c r="G24" s="10">
        <f>2*G23+2</f>
        <v>2</v>
      </c>
      <c r="H24" s="10">
        <f>2*H23+2</f>
        <v>2</v>
      </c>
      <c r="I24" s="10">
        <f>2*I23+2</f>
        <v>2</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1</v>
      </c>
      <c r="G26" s="15">
        <v>1</v>
      </c>
      <c r="H26" s="15">
        <v>1</v>
      </c>
      <c r="I26" s="15">
        <v>2</v>
      </c>
      <c r="J26" s="22"/>
    </row>
    <row r="27" spans="1:10" ht="33" customHeight="1">
      <c r="A27" s="1"/>
      <c r="B27" s="1"/>
      <c r="C27" s="1"/>
      <c r="D27" s="1" t="s">
        <v>354</v>
      </c>
      <c r="E27" s="1"/>
      <c r="F27" s="15">
        <v>17</v>
      </c>
      <c r="G27" s="15">
        <v>22</v>
      </c>
      <c r="H27" s="15">
        <v>29</v>
      </c>
      <c r="I27" s="15">
        <v>40</v>
      </c>
      <c r="J27" s="22"/>
    </row>
    <row r="28" spans="1:10" ht="33" customHeight="1">
      <c r="A28" s="1"/>
      <c r="B28" s="1"/>
      <c r="C28" s="1"/>
      <c r="D28" s="1" t="s">
        <v>355</v>
      </c>
      <c r="E28" s="1"/>
      <c r="F28" s="15">
        <v>3</v>
      </c>
      <c r="G28" s="15">
        <v>5</v>
      </c>
      <c r="H28" s="15">
        <v>8</v>
      </c>
      <c r="I28" s="15">
        <v>12</v>
      </c>
      <c r="J28" s="22"/>
    </row>
    <row r="29" spans="1:10" ht="33" customHeight="1">
      <c r="A29" s="1"/>
      <c r="B29" s="1"/>
      <c r="C29" s="1"/>
      <c r="D29" s="1" t="s">
        <v>356</v>
      </c>
      <c r="E29" s="1"/>
      <c r="F29" s="15">
        <v>12</v>
      </c>
      <c r="G29" s="15">
        <v>14</v>
      </c>
      <c r="H29" s="15">
        <v>16</v>
      </c>
      <c r="I29" s="15">
        <v>21</v>
      </c>
      <c r="J29" s="22"/>
    </row>
    <row r="30" spans="1:10" ht="33" customHeight="1">
      <c r="A30" s="1"/>
      <c r="B30" s="1"/>
      <c r="C30" s="1"/>
      <c r="D30" s="1" t="s">
        <v>357</v>
      </c>
      <c r="E30" s="1"/>
      <c r="F30" s="15">
        <v>3</v>
      </c>
      <c r="G30" s="15">
        <v>4</v>
      </c>
      <c r="H30" s="15">
        <v>8</v>
      </c>
      <c r="I30" s="15">
        <v>16</v>
      </c>
      <c r="J30" s="22"/>
    </row>
    <row r="31" spans="1:10" ht="33" customHeight="1">
      <c r="A31" s="1"/>
      <c r="B31" s="1"/>
      <c r="C31" s="1"/>
      <c r="D31" s="1" t="s">
        <v>358</v>
      </c>
      <c r="E31" s="1"/>
      <c r="F31" s="15">
        <v>2</v>
      </c>
      <c r="G31" s="15">
        <v>3</v>
      </c>
      <c r="H31" s="15">
        <v>3</v>
      </c>
      <c r="I31" s="15">
        <v>4</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1</v>
      </c>
      <c r="G33" s="15">
        <v>1</v>
      </c>
      <c r="H33" s="15">
        <v>1</v>
      </c>
      <c r="I33" s="15">
        <v>1</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3</v>
      </c>
      <c r="G38" s="15">
        <v>3</v>
      </c>
      <c r="H38" s="15">
        <v>4</v>
      </c>
      <c r="I38" s="15">
        <v>4</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3750</v>
      </c>
      <c r="G48" s="23">
        <f>G16*Assumptions!G43</f>
        <v>8500</v>
      </c>
      <c r="H48" s="23">
        <f>H16*Assumptions!H43</f>
        <v>19000</v>
      </c>
      <c r="I48" s="23">
        <f>I16*Assumptions!I43</f>
        <v>88000</v>
      </c>
      <c r="J48" s="17" t="s">
        <v>386</v>
      </c>
    </row>
    <row r="49" spans="1:10" ht="32" customHeight="1">
      <c r="A49" s="1"/>
      <c r="B49" s="1"/>
      <c r="C49" s="1" t="s">
        <v>387</v>
      </c>
      <c r="D49" s="17" t="s">
        <v>388</v>
      </c>
      <c r="E49" s="1" t="s">
        <v>385</v>
      </c>
      <c r="F49" s="23">
        <f>F17*Assumptions!F44</f>
        <v>6400</v>
      </c>
      <c r="G49" s="23">
        <f>G17*Assumptions!G44</f>
        <v>14400</v>
      </c>
      <c r="H49" s="23">
        <f>H17*Assumptions!H44</f>
        <v>36000</v>
      </c>
      <c r="I49" s="23">
        <f>I17*Assumptions!I44</f>
        <v>76800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5625</v>
      </c>
      <c r="G51" s="23">
        <f>G19*Assumptions!G46</f>
        <v>13600</v>
      </c>
      <c r="H51" s="23">
        <f>H19*Assumptions!H46</f>
        <v>31500</v>
      </c>
      <c r="I51" s="23">
        <f>I19*Assumptions!I46</f>
        <v>65000</v>
      </c>
      <c r="J51" s="17" t="s">
        <v>396</v>
      </c>
    </row>
    <row r="52" spans="1:10" ht="32" customHeight="1">
      <c r="A52" s="1"/>
      <c r="B52" s="1"/>
      <c r="C52" s="1" t="s">
        <v>397</v>
      </c>
      <c r="D52" s="17" t="s">
        <v>130</v>
      </c>
      <c r="E52" s="1" t="s">
        <v>398</v>
      </c>
      <c r="F52" s="23">
        <f>SUM(F48:F49)*Assumptions!F47</f>
        <v>812</v>
      </c>
      <c r="G52" s="23">
        <f>SUM(G48:G49)*Assumptions!G47</f>
        <v>2290</v>
      </c>
      <c r="H52" s="23">
        <f>SUM(H48:H49)*Assumptions!H47</f>
        <v>6600</v>
      </c>
      <c r="I52" s="23">
        <f>SUM(I48:I49)*Assumptions!I47</f>
        <v>24720</v>
      </c>
      <c r="J52" s="17" t="s">
        <v>399</v>
      </c>
    </row>
    <row r="53" spans="1:10" ht="24" customHeight="1">
      <c r="A53" s="1"/>
      <c r="B53" s="1"/>
      <c r="C53" s="8"/>
      <c r="D53" s="18" t="s">
        <v>400</v>
      </c>
      <c r="E53" s="8"/>
      <c r="F53" s="9">
        <f>SUM(F44:F52)</f>
        <v>25987</v>
      </c>
      <c r="G53" s="9">
        <f>SUM(G44:G52)</f>
        <v>66840</v>
      </c>
      <c r="H53" s="9">
        <f>SUM(H44:H52)</f>
        <v>177800</v>
      </c>
      <c r="I53" s="9">
        <f>SUM(I44:I52)</f>
        <v>492120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3900</v>
      </c>
      <c r="G56" s="23">
        <f>(G12+ROUNDUP(G13*Assumptions!$E$121,0))*Assumptions!G121*Assumptions!G48</f>
        <v>7500</v>
      </c>
      <c r="H56" s="23">
        <f>(H12+ROUNDUP(H13*Assumptions!$E$121,0))*Assumptions!H121*Assumptions!H48</f>
        <v>13500</v>
      </c>
      <c r="I56" s="23">
        <f>(I12+ROUNDUP(I13*Assumptions!$E$121,0))*Assumptions!I121*Assumptions!I48</f>
        <v>27600</v>
      </c>
      <c r="J56" s="17" t="s">
        <v>403</v>
      </c>
    </row>
    <row r="57" spans="1:10" ht="32" customHeight="1">
      <c r="A57" s="1"/>
      <c r="B57" s="1"/>
      <c r="C57" s="1" t="s">
        <v>404</v>
      </c>
      <c r="D57" s="17" t="s">
        <v>136</v>
      </c>
      <c r="E57" s="1" t="s">
        <v>385</v>
      </c>
      <c r="F57" s="23">
        <f>(F12+ROUNDUP(F13*Assumptions!$E$122,0))*Assumptions!F122*Assumptions!F49</f>
        <v>3300</v>
      </c>
      <c r="G57" s="23">
        <f>(G12+ROUNDUP(G13*Assumptions!$E$122,0))*Assumptions!G122*Assumptions!G49</f>
        <v>5850</v>
      </c>
      <c r="H57" s="23">
        <f>(H12+ROUNDUP(H13*Assumptions!$E$122,0))*Assumptions!H122*Assumptions!H49</f>
        <v>10500</v>
      </c>
      <c r="I57" s="23">
        <f>(I12+ROUNDUP(I13*Assumptions!$E$122,0))*Assumptions!I122*Assumptions!I49</f>
        <v>18900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4200</v>
      </c>
      <c r="H58" s="23">
        <f>(H12+ROUNDUP(H13*Assumptions!$E$123,0))*Assumptions!H123*Assumptions!H50</f>
        <v>7150</v>
      </c>
      <c r="I58" s="23">
        <f>(I12+ROUNDUP(I13*Assumptions!$E$123,0))*Assumptions!I123*Assumptions!I50</f>
        <v>25600</v>
      </c>
      <c r="J58" s="17" t="s">
        <v>403</v>
      </c>
    </row>
    <row r="59" spans="1:10" ht="32" customHeight="1">
      <c r="A59" s="1"/>
      <c r="B59" s="1"/>
      <c r="C59" s="1" t="s">
        <v>406</v>
      </c>
      <c r="D59" s="17" t="s">
        <v>140</v>
      </c>
      <c r="E59" s="1" t="s">
        <v>385</v>
      </c>
      <c r="F59" s="23">
        <f>(F12+ROUNDUP(F13*Assumptions!$E$124,0))*Assumptions!F124*Assumptions!F51</f>
        <v>4400</v>
      </c>
      <c r="G59" s="23">
        <f>(G12+ROUNDUP(G13*Assumptions!$E$124,0))*Assumptions!G124*Assumptions!G51</f>
        <v>8450</v>
      </c>
      <c r="H59" s="23">
        <f>(H12+ROUNDUP(H13*Assumptions!$E$124,0))*Assumptions!H124*Assumptions!H51</f>
        <v>15000</v>
      </c>
      <c r="I59" s="23">
        <f>(I12+ROUNDUP(I13*Assumptions!$E$124,0))*Assumptions!I124*Assumptions!I51</f>
        <v>28800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7700</v>
      </c>
      <c r="I60" s="23">
        <f>(I12+ROUNDUP(I13*Assumptions!$E$125,0))*Assumptions!I125*Assumptions!I52</f>
        <v>28600</v>
      </c>
      <c r="J60" s="17" t="s">
        <v>403</v>
      </c>
    </row>
    <row r="61" spans="1:10" ht="32" customHeight="1">
      <c r="A61" s="1"/>
      <c r="B61" s="1"/>
      <c r="C61" s="1" t="s">
        <v>408</v>
      </c>
      <c r="D61" s="17" t="s">
        <v>144</v>
      </c>
      <c r="E61" s="1" t="s">
        <v>385</v>
      </c>
      <c r="F61" s="23">
        <f>(F12+ROUNDUP(F13*Assumptions!$E$126,0))*Assumptions!F126*Assumptions!F53</f>
        <v>2500</v>
      </c>
      <c r="G61" s="23">
        <f>(G12+ROUNDUP(G13*Assumptions!$E$126,0))*Assumptions!G126*Assumptions!G53</f>
        <v>8800</v>
      </c>
      <c r="H61" s="23">
        <f>(H12+ROUNDUP(H13*Assumptions!$E$126,0))*Assumptions!H126*Assumptions!H53</f>
        <v>23400</v>
      </c>
      <c r="I61" s="23">
        <f>(I12+ROUNDUP(I13*Assumptions!$E$126,0))*Assumptions!I126*Assumptions!I53</f>
        <v>54000</v>
      </c>
      <c r="J61" s="17" t="s">
        <v>403</v>
      </c>
    </row>
    <row r="62" spans="1:10" ht="32" customHeight="1">
      <c r="A62" s="1"/>
      <c r="B62" s="1"/>
      <c r="C62" s="1" t="s">
        <v>409</v>
      </c>
      <c r="D62" s="17" t="s">
        <v>146</v>
      </c>
      <c r="E62" s="1" t="s">
        <v>385</v>
      </c>
      <c r="F62" s="23">
        <f>(F12+ROUNDUP(F13*Assumptions!$E$127,0))*Assumptions!F127*Assumptions!F54</f>
        <v>3150</v>
      </c>
      <c r="G62" s="23">
        <f>(G12+ROUNDUP(G13*Assumptions!$E$127,0))*Assumptions!G127*Assumptions!G54</f>
        <v>5000</v>
      </c>
      <c r="H62" s="23">
        <f>(H12+ROUNDUP(H13*Assumptions!$E$127,0))*Assumptions!H127*Assumptions!H54</f>
        <v>8250</v>
      </c>
      <c r="I62" s="23">
        <f>(I12+ROUNDUP(I13*Assumptions!$E$127,0))*Assumptions!I127*Assumptions!I54</f>
        <v>14300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3500</v>
      </c>
      <c r="H63" s="23">
        <f>(H12+ROUNDUP(H13*Assumptions!$E$128,0))*Assumptions!H128*Assumptions!H55</f>
        <v>6050</v>
      </c>
      <c r="I63" s="23">
        <f>(I12+ROUNDUP(I13*Assumptions!$E$128,0))*Assumptions!I128*Assumptions!I55</f>
        <v>20800</v>
      </c>
      <c r="J63" s="17" t="s">
        <v>403</v>
      </c>
    </row>
    <row r="64" spans="1:10" ht="32" customHeight="1">
      <c r="A64" s="1"/>
      <c r="B64" s="1"/>
      <c r="C64" s="1" t="s">
        <v>411</v>
      </c>
      <c r="D64" s="17" t="s">
        <v>150</v>
      </c>
      <c r="E64" s="1" t="s">
        <v>385</v>
      </c>
      <c r="F64" s="23">
        <f>(F12+ROUNDUP(F13*Assumptions!$E$129,0))*Assumptions!F129*Assumptions!F56</f>
        <v>3000</v>
      </c>
      <c r="G64" s="23">
        <f>(G12+ROUNDUP(G13*Assumptions!$E$129,0))*Assumptions!G129*Assumptions!G56</f>
        <v>5400</v>
      </c>
      <c r="H64" s="23">
        <f>(H12+ROUNDUP(H13*Assumptions!$E$129,0))*Assumptions!H129*Assumptions!H56</f>
        <v>8450</v>
      </c>
      <c r="I64" s="23">
        <f>(I12+ROUNDUP(I13*Assumptions!$E$129,0))*Assumptions!I129*Assumptions!I56</f>
        <v>16000</v>
      </c>
      <c r="J64" s="17" t="s">
        <v>403</v>
      </c>
    </row>
    <row r="65" spans="1:10" ht="32" customHeight="1">
      <c r="A65" s="1"/>
      <c r="B65" s="1"/>
      <c r="C65" s="1" t="s">
        <v>412</v>
      </c>
      <c r="D65" s="17" t="s">
        <v>152</v>
      </c>
      <c r="E65" s="1" t="s">
        <v>385</v>
      </c>
      <c r="F65" s="23">
        <f>(F12+ROUNDUP(F13*Assumptions!$E$130,0))*Assumptions!F130*Assumptions!F57</f>
        <v>2250</v>
      </c>
      <c r="G65" s="23">
        <f>(G12+ROUNDUP(G13*Assumptions!$E$130,0))*Assumptions!G130*Assumptions!G57</f>
        <v>7700</v>
      </c>
      <c r="H65" s="23">
        <f>(H12+ROUNDUP(H13*Assumptions!$E$130,0))*Assumptions!H130*Assumptions!H57</f>
        <v>26400</v>
      </c>
      <c r="I65" s="23">
        <f>(I12+ROUNDUP(I13*Assumptions!$E$130,0))*Assumptions!I130*Assumptions!I57</f>
        <v>71400</v>
      </c>
      <c r="J65" s="17" t="s">
        <v>403</v>
      </c>
    </row>
    <row r="66" spans="1:10" ht="32" customHeight="1">
      <c r="A66" s="1"/>
      <c r="B66" s="1"/>
      <c r="C66" s="1" t="s">
        <v>413</v>
      </c>
      <c r="D66" s="17" t="s">
        <v>154</v>
      </c>
      <c r="E66" s="1" t="s">
        <v>385</v>
      </c>
      <c r="F66" s="23">
        <f>(F12+ROUNDUP(F13*Assumptions!$E$131,0))*Assumptions!F131*Assumptions!F58</f>
        <v>3000</v>
      </c>
      <c r="G66" s="23">
        <f>(G12+ROUNDUP(G13*Assumptions!$E$131,0))*Assumptions!G131*Assumptions!G58</f>
        <v>11250</v>
      </c>
      <c r="H66" s="23">
        <f>(H12+ROUNDUP(H13*Assumptions!$E$131,0))*Assumptions!H131*Assumptions!H58</f>
        <v>31050</v>
      </c>
      <c r="I66" s="23">
        <f>(I12+ROUNDUP(I13*Assumptions!$E$131,0))*Assumptions!I131*Assumptions!I58</f>
        <v>97750</v>
      </c>
      <c r="J66" s="17" t="s">
        <v>403</v>
      </c>
    </row>
    <row r="67" spans="1:10" ht="32" customHeight="1">
      <c r="A67" s="1"/>
      <c r="B67" s="1"/>
      <c r="C67" s="1" t="s">
        <v>414</v>
      </c>
      <c r="D67" s="17" t="s">
        <v>156</v>
      </c>
      <c r="E67" s="1" t="s">
        <v>385</v>
      </c>
      <c r="F67" s="23">
        <f>(F12+ROUNDUP(F13*Assumptions!$E$132,0))*Assumptions!F132*Assumptions!F59</f>
        <v>2475</v>
      </c>
      <c r="G67" s="23">
        <f>(G12+ROUNDUP(G13*Assumptions!$E$132,0))*Assumptions!G132*Assumptions!G59</f>
        <v>4550</v>
      </c>
      <c r="H67" s="23">
        <f>(H12+ROUNDUP(H13*Assumptions!$E$132,0))*Assumptions!H132*Assumptions!H59</f>
        <v>16500</v>
      </c>
      <c r="I67" s="23">
        <f>(I12+ROUNDUP(I13*Assumptions!$E$132,0))*Assumptions!I132*Assumptions!I59</f>
        <v>43200</v>
      </c>
      <c r="J67" s="17" t="s">
        <v>403</v>
      </c>
    </row>
    <row r="68" spans="1:10" ht="32" customHeight="1">
      <c r="A68" s="1"/>
      <c r="B68" s="1"/>
      <c r="C68" s="1" t="s">
        <v>415</v>
      </c>
      <c r="D68" s="17" t="s">
        <v>158</v>
      </c>
      <c r="E68" s="1" t="s">
        <v>385</v>
      </c>
      <c r="F68" s="23">
        <f>(F12+ROUNDUP(F13*Assumptions!$E$133,0))*Assumptions!F133*Assumptions!F60</f>
        <v>2500</v>
      </c>
      <c r="G68" s="23">
        <f>(G12+ROUNDUP(G13*Assumptions!$E$133,0))*Assumptions!G133*Assumptions!G60</f>
        <v>4500</v>
      </c>
      <c r="H68" s="23">
        <f>(H12+ROUNDUP(H13*Assumptions!$E$133,0))*Assumptions!H133*Assumptions!H60</f>
        <v>14950</v>
      </c>
      <c r="I68" s="23">
        <f>(I12+ROUNDUP(I13*Assumptions!$E$133,0))*Assumptions!I133*Assumptions!I60</f>
        <v>40800</v>
      </c>
      <c r="J68" s="17" t="s">
        <v>403</v>
      </c>
    </row>
    <row r="69" spans="1:10" ht="32" customHeight="1">
      <c r="A69" s="1"/>
      <c r="B69" s="1"/>
      <c r="C69" s="1" t="s">
        <v>416</v>
      </c>
      <c r="D69" s="17" t="s">
        <v>160</v>
      </c>
      <c r="E69" s="1" t="s">
        <v>385</v>
      </c>
      <c r="F69" s="23">
        <f>(F12+ROUNDUP(F13*Assumptions!$E$134,0))*Assumptions!F134*Assumptions!F61</f>
        <v>2500</v>
      </c>
      <c r="G69" s="23">
        <f>(G12+ROUNDUP(G13*Assumptions!$E$134,0))*Assumptions!G134*Assumptions!G61</f>
        <v>4500</v>
      </c>
      <c r="H69" s="23">
        <f>(H12+ROUNDUP(H13*Assumptions!$E$134,0))*Assumptions!H134*Assumptions!H61</f>
        <v>7800</v>
      </c>
      <c r="I69" s="23">
        <f>(I12+ROUNDUP(I13*Assumptions!$E$134,0))*Assumptions!I134*Assumptions!I61</f>
        <v>14400</v>
      </c>
      <c r="J69" s="17" t="s">
        <v>403</v>
      </c>
    </row>
    <row r="70" spans="1:10" ht="32" customHeight="1">
      <c r="A70" s="1"/>
      <c r="B70" s="1"/>
      <c r="C70" s="1" t="s">
        <v>417</v>
      </c>
      <c r="D70" s="17" t="s">
        <v>162</v>
      </c>
      <c r="E70" s="1" t="s">
        <v>385</v>
      </c>
      <c r="F70" s="23">
        <f>(F12+ROUNDUP(F13*Assumptions!$E$135,0))*Assumptions!F135*Assumptions!F62</f>
        <v>3000</v>
      </c>
      <c r="G70" s="23">
        <f>(G12+ROUNDUP(G13*Assumptions!$E$135,0))*Assumptions!G135*Assumptions!G62</f>
        <v>5625</v>
      </c>
      <c r="H70" s="23">
        <f>(H12+ROUNDUP(H13*Assumptions!$E$135,0))*Assumptions!H135*Assumptions!H62</f>
        <v>20700</v>
      </c>
      <c r="I70" s="23">
        <f>(I12+ROUNDUP(I13*Assumptions!$E$135,0))*Assumptions!I135*Assumptions!I62</f>
        <v>58650</v>
      </c>
      <c r="J70" s="17" t="s">
        <v>403</v>
      </c>
    </row>
    <row r="71" spans="1:10" ht="32" customHeight="1">
      <c r="A71" s="1"/>
      <c r="B71" s="1"/>
      <c r="C71" s="1" t="s">
        <v>418</v>
      </c>
      <c r="D71" s="17" t="s">
        <v>164</v>
      </c>
      <c r="E71" s="1" t="s">
        <v>385</v>
      </c>
      <c r="F71" s="23">
        <f>(F12+ROUNDUP(F13*Assumptions!$E$136,0))*Assumptions!F136*Assumptions!F63</f>
        <v>3000</v>
      </c>
      <c r="G71" s="23">
        <f>(G12+ROUNDUP(G13*Assumptions!$E$136,0))*Assumptions!G136*Assumptions!G63</f>
        <v>5625</v>
      </c>
      <c r="H71" s="23">
        <f>(H12+ROUNDUP(H13*Assumptions!$E$136,0))*Assumptions!H136*Assumptions!H63</f>
        <v>20700</v>
      </c>
      <c r="I71" s="23">
        <f>(I12+ROUNDUP(I13*Assumptions!$E$136,0))*Assumptions!I136*Assumptions!I63</f>
        <v>58650</v>
      </c>
      <c r="J71" s="17" t="s">
        <v>403</v>
      </c>
    </row>
    <row r="72" spans="1:10" ht="32" customHeight="1">
      <c r="A72" s="1"/>
      <c r="B72" s="1"/>
      <c r="C72" s="1" t="s">
        <v>419</v>
      </c>
      <c r="D72" s="17" t="s">
        <v>166</v>
      </c>
      <c r="E72" s="1" t="s">
        <v>385</v>
      </c>
      <c r="F72" s="23">
        <f>(F12+ROUNDUP(F13*Assumptions!$E$137,0))*Assumptions!F137*Assumptions!F64</f>
        <v>4000</v>
      </c>
      <c r="G72" s="23">
        <f>(G12+ROUNDUP(G13*Assumptions!$E$137,0))*Assumptions!G137*Assumptions!G64</f>
        <v>8640</v>
      </c>
      <c r="H72" s="23">
        <f>(H12+ROUNDUP(H13*Assumptions!$E$137,0))*Assumptions!H137*Assumptions!H64</f>
        <v>15600</v>
      </c>
      <c r="I72" s="23">
        <f>(I12+ROUNDUP(I13*Assumptions!$E$137,0))*Assumptions!I137*Assumptions!I64</f>
        <v>36000</v>
      </c>
      <c r="J72" s="17" t="s">
        <v>403</v>
      </c>
    </row>
    <row r="73" spans="1:10" ht="32" customHeight="1">
      <c r="A73" s="1"/>
      <c r="B73" s="1"/>
      <c r="C73" s="1" t="s">
        <v>420</v>
      </c>
      <c r="D73" s="17" t="s">
        <v>168</v>
      </c>
      <c r="E73" s="1" t="s">
        <v>385</v>
      </c>
      <c r="F73" s="23">
        <f>(F12+ROUNDUP(F13*Assumptions!$E$138,0))*Assumptions!F138*Assumptions!F65</f>
        <v>3150</v>
      </c>
      <c r="G73" s="23">
        <f>(G12+ROUNDUP(G13*Assumptions!$E$138,0))*Assumptions!G138*Assumptions!G65</f>
        <v>5000</v>
      </c>
      <c r="H73" s="23">
        <f>(H12+ROUNDUP(H13*Assumptions!$E$138,0))*Assumptions!H138*Assumptions!H65</f>
        <v>8250</v>
      </c>
      <c r="I73" s="23">
        <f>(I12+ROUNDUP(I13*Assumptions!$E$138,0))*Assumptions!I138*Assumptions!I65</f>
        <v>13000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2500</v>
      </c>
      <c r="H74" s="23">
        <f>(H12+ROUNDUP(H13*Assumptions!$E$139,0))*Assumptions!H139*Assumptions!H66</f>
        <v>7700</v>
      </c>
      <c r="I74" s="23">
        <f>(I12+ROUNDUP(I13*Assumptions!$E$139,0))*Assumptions!I139*Assumptions!I66</f>
        <v>19500</v>
      </c>
      <c r="J74" s="17" t="s">
        <v>403</v>
      </c>
    </row>
    <row r="75" spans="1:10" ht="32" customHeight="1">
      <c r="A75" s="1"/>
      <c r="B75" s="1"/>
      <c r="C75" s="1" t="s">
        <v>422</v>
      </c>
      <c r="D75" s="17" t="s">
        <v>172</v>
      </c>
      <c r="E75" s="1" t="s">
        <v>385</v>
      </c>
      <c r="F75" s="23">
        <f>(F12+ROUNDUP(F13*Assumptions!$E$140,0))*Assumptions!F140*Assumptions!F67</f>
        <v>2250</v>
      </c>
      <c r="G75" s="23">
        <f>(G12+ROUNDUP(G13*Assumptions!$E$140,0))*Assumptions!G140*Assumptions!G67</f>
        <v>3900</v>
      </c>
      <c r="H75" s="23">
        <f>(H12+ROUNDUP(H13*Assumptions!$E$140,0))*Assumptions!H140*Assumptions!H67</f>
        <v>13000</v>
      </c>
      <c r="I75" s="23">
        <f>(I12+ROUNDUP(I13*Assumptions!$E$140,0))*Assumptions!I140*Assumptions!I67</f>
        <v>48000</v>
      </c>
      <c r="J75" s="17" t="s">
        <v>403</v>
      </c>
    </row>
    <row r="76" spans="1:10" ht="24" customHeight="1">
      <c r="A76" s="1"/>
      <c r="B76" s="1"/>
      <c r="C76" s="8"/>
      <c r="D76" s="18" t="s">
        <v>423</v>
      </c>
      <c r="E76" s="8"/>
      <c r="F76" s="9">
        <f>SUM(F56:F75)</f>
        <v>48375</v>
      </c>
      <c r="G76" s="9">
        <f>SUM(G56:G75)</f>
        <v>112490</v>
      </c>
      <c r="H76" s="9">
        <f>SUM(H56:H75)</f>
        <v>282650</v>
      </c>
      <c r="I76" s="9">
        <f>SUM(I56:I75)</f>
        <v>735950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2750</v>
      </c>
      <c r="G80" s="23">
        <f>G21*Assumptions!G69</f>
        <v>4800</v>
      </c>
      <c r="H80" s="23">
        <f>H21*Assumptions!H69</f>
        <v>10400</v>
      </c>
      <c r="I80" s="23">
        <f>I21*Assumptions!I69</f>
        <v>24200</v>
      </c>
      <c r="J80" s="17" t="s">
        <v>426</v>
      </c>
    </row>
    <row r="81" spans="1:10" ht="32" customHeight="1">
      <c r="A81" s="1"/>
      <c r="B81" s="1"/>
      <c r="C81" s="1" t="s">
        <v>429</v>
      </c>
      <c r="D81" s="17" t="s">
        <v>178</v>
      </c>
      <c r="E81" s="1" t="s">
        <v>385</v>
      </c>
      <c r="F81" s="23">
        <f>F22*Assumptions!F70</f>
        <v>900</v>
      </c>
      <c r="G81" s="23">
        <f>G22*Assumptions!G70</f>
        <v>1300</v>
      </c>
      <c r="H81" s="23">
        <f>H22*Assumptions!H70</f>
        <v>3000</v>
      </c>
      <c r="I81" s="23">
        <f>I22*Assumptions!I70</f>
        <v>4500</v>
      </c>
      <c r="J81" s="17" t="s">
        <v>426</v>
      </c>
    </row>
    <row r="82" spans="1:10" ht="32" customHeight="1">
      <c r="A82" s="1"/>
      <c r="B82" s="1"/>
      <c r="C82" s="1" t="s">
        <v>430</v>
      </c>
      <c r="D82" s="17" t="s">
        <v>431</v>
      </c>
      <c r="E82" s="1" t="s">
        <v>385</v>
      </c>
      <c r="F82" s="23">
        <f>F24*Assumptions!F71</f>
        <v>900</v>
      </c>
      <c r="G82" s="23">
        <f>G24*Assumptions!G71</f>
        <v>1300</v>
      </c>
      <c r="H82" s="23">
        <f>H24*Assumptions!H71</f>
        <v>1900</v>
      </c>
      <c r="I82" s="23">
        <f>I24*Assumptions!I71</f>
        <v>2800</v>
      </c>
      <c r="J82" s="17" t="s">
        <v>426</v>
      </c>
    </row>
    <row r="83" spans="1:10" ht="32" customHeight="1">
      <c r="A83" s="1"/>
      <c r="B83" s="1"/>
      <c r="C83" s="1" t="s">
        <v>432</v>
      </c>
      <c r="D83" s="17" t="s">
        <v>182</v>
      </c>
      <c r="E83" s="1" t="s">
        <v>385</v>
      </c>
      <c r="F83" s="23">
        <f>F33*Assumptions!F72</f>
        <v>600</v>
      </c>
      <c r="G83" s="23">
        <f>G33*Assumptions!G72</f>
        <v>850</v>
      </c>
      <c r="H83" s="23">
        <f>H33*Assumptions!H72</f>
        <v>1250</v>
      </c>
      <c r="I83" s="23">
        <f>I33*Assumptions!I72</f>
        <v>1800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7100</v>
      </c>
      <c r="G86" s="9">
        <f>SUM(G79:G85)</f>
        <v>11850</v>
      </c>
      <c r="H86" s="9">
        <f>SUM(H79:H85)</f>
        <v>22150</v>
      </c>
      <c r="I86" s="9">
        <f>SUM(I79:I85)</f>
        <v>44300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4050</v>
      </c>
      <c r="G89" s="23">
        <f>G12*Assumptions!G75</f>
        <v>10000</v>
      </c>
      <c r="H89" s="23">
        <f>H12*Assumptions!H75</f>
        <v>24200</v>
      </c>
      <c r="I89" s="23">
        <f>I12*Assumptions!I75</f>
        <v>71500</v>
      </c>
      <c r="J89" s="17" t="s">
        <v>442</v>
      </c>
    </row>
    <row r="90" spans="1:10" ht="32" customHeight="1">
      <c r="A90" s="1"/>
      <c r="B90" s="1"/>
      <c r="C90" s="1" t="s">
        <v>443</v>
      </c>
      <c r="D90" s="17" t="s">
        <v>444</v>
      </c>
      <c r="E90" s="1" t="s">
        <v>441</v>
      </c>
      <c r="F90" s="23">
        <f>F12*Assumptions!F76</f>
        <v>3150</v>
      </c>
      <c r="G90" s="23">
        <f>G12*Assumptions!G76</f>
        <v>9000</v>
      </c>
      <c r="H90" s="23">
        <f>H12*Assumptions!H76</f>
        <v>24200</v>
      </c>
      <c r="I90" s="23">
        <f>I12*Assumptions!I76</f>
        <v>71500</v>
      </c>
      <c r="J90" s="17" t="s">
        <v>442</v>
      </c>
    </row>
    <row r="91" spans="1:10" ht="32" customHeight="1">
      <c r="A91" s="1"/>
      <c r="B91" s="1"/>
      <c r="C91" s="1" t="s">
        <v>445</v>
      </c>
      <c r="D91" s="17" t="s">
        <v>446</v>
      </c>
      <c r="E91" s="1" t="s">
        <v>441</v>
      </c>
      <c r="F91" s="23">
        <f>F12*Assumptions!F77</f>
        <v>1350</v>
      </c>
      <c r="G91" s="23">
        <f>G12*Assumptions!G77</f>
        <v>2500</v>
      </c>
      <c r="H91" s="23">
        <f>H12*Assumptions!H77</f>
        <v>5500</v>
      </c>
      <c r="I91" s="23">
        <f>I12*Assumptions!I77</f>
        <v>13000</v>
      </c>
      <c r="J91" s="17" t="s">
        <v>442</v>
      </c>
    </row>
    <row r="92" spans="1:10" ht="32" customHeight="1">
      <c r="A92" s="1"/>
      <c r="B92" s="1"/>
      <c r="C92" s="1" t="s">
        <v>447</v>
      </c>
      <c r="D92" s="17" t="s">
        <v>448</v>
      </c>
      <c r="E92" s="1" t="s">
        <v>449</v>
      </c>
      <c r="F92" s="23">
        <f>F29*Assumptions!F79</f>
        <v>1560</v>
      </c>
      <c r="G92" s="23">
        <f>G29*Assumptions!G79</f>
        <v>3500</v>
      </c>
      <c r="H92" s="23">
        <f>H29*Assumptions!H79</f>
        <v>8000</v>
      </c>
      <c r="I92" s="23">
        <f>I29*Assumptions!I79</f>
        <v>21000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1700</v>
      </c>
      <c r="G95" s="23">
        <f>G26*Assumptions!G82</f>
        <v>4500</v>
      </c>
      <c r="H95" s="23">
        <f>H26*Assumptions!H82</f>
        <v>10000</v>
      </c>
      <c r="I95" s="23">
        <f>I26*Assumptions!I82</f>
        <v>48000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14710</v>
      </c>
      <c r="G99" s="9">
        <f>SUM(G89:G98)</f>
        <v>37500</v>
      </c>
      <c r="H99" s="9">
        <f>SUM(H89:H98)</f>
        <v>92400</v>
      </c>
      <c r="I99" s="9">
        <f>SUM(I89:I98)</f>
        <v>281000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540</v>
      </c>
      <c r="G104" s="23">
        <f>G19*Assumptions!G87</f>
        <v>1870</v>
      </c>
      <c r="H104" s="23">
        <f>H19*Assumptions!H87</f>
        <v>6000</v>
      </c>
      <c r="I104" s="23">
        <f>I19*Assumptions!I87</f>
        <v>18200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628</v>
      </c>
      <c r="E106" s="1" t="s">
        <v>629</v>
      </c>
      <c r="F106" s="13">
        <v>325</v>
      </c>
      <c r="G106" s="13">
        <v>650</v>
      </c>
      <c r="H106" s="13">
        <v>1375</v>
      </c>
      <c r="I106" s="13">
        <v>2750</v>
      </c>
      <c r="J106" s="17" t="s">
        <v>630</v>
      </c>
    </row>
    <row r="107" spans="1:10" ht="32" customHeight="1">
      <c r="A107" s="1"/>
      <c r="B107" s="1"/>
      <c r="C107" s="1" t="s">
        <v>487</v>
      </c>
      <c r="D107" s="17" t="s">
        <v>631</v>
      </c>
      <c r="E107" s="1" t="s">
        <v>501</v>
      </c>
      <c r="F107" s="13">
        <v>270</v>
      </c>
      <c r="G107" s="13">
        <v>510</v>
      </c>
      <c r="H107" s="13">
        <v>1020</v>
      </c>
      <c r="I107" s="13">
        <v>2040</v>
      </c>
      <c r="J107" s="17" t="s">
        <v>632</v>
      </c>
    </row>
    <row r="108" spans="1:10" ht="32" customHeight="1">
      <c r="A108" s="1"/>
      <c r="B108" s="1"/>
      <c r="C108" s="1" t="s">
        <v>491</v>
      </c>
      <c r="D108" s="17" t="s">
        <v>633</v>
      </c>
      <c r="E108" s="1" t="s">
        <v>497</v>
      </c>
      <c r="F108" s="13">
        <v>260</v>
      </c>
      <c r="G108" s="13">
        <v>520</v>
      </c>
      <c r="H108" s="13">
        <v>1100</v>
      </c>
      <c r="I108" s="13">
        <v>2200</v>
      </c>
      <c r="J108" s="17" t="s">
        <v>634</v>
      </c>
    </row>
    <row r="109" spans="1:10" ht="32" customHeight="1">
      <c r="A109" s="1"/>
      <c r="B109" s="1"/>
      <c r="C109" s="1" t="s">
        <v>495</v>
      </c>
      <c r="D109" s="17" t="s">
        <v>635</v>
      </c>
      <c r="E109" s="1" t="s">
        <v>629</v>
      </c>
      <c r="F109" s="13">
        <v>175</v>
      </c>
      <c r="G109" s="13">
        <v>350</v>
      </c>
      <c r="H109" s="13">
        <v>700</v>
      </c>
      <c r="I109" s="13">
        <v>1400</v>
      </c>
      <c r="J109" s="17" t="s">
        <v>636</v>
      </c>
    </row>
    <row r="110" spans="1:10" ht="32" customHeight="1">
      <c r="A110" s="1"/>
      <c r="B110" s="1"/>
      <c r="C110" s="1" t="s">
        <v>499</v>
      </c>
      <c r="D110" s="17" t="s">
        <v>637</v>
      </c>
      <c r="E110" s="1" t="s">
        <v>497</v>
      </c>
      <c r="F110" s="13">
        <v>180</v>
      </c>
      <c r="G110" s="13">
        <v>360</v>
      </c>
      <c r="H110" s="13">
        <v>720</v>
      </c>
      <c r="I110" s="13">
        <v>1600</v>
      </c>
      <c r="J110" s="17" t="s">
        <v>638</v>
      </c>
    </row>
    <row r="111" spans="1:10" ht="32" customHeight="1">
      <c r="A111" s="1"/>
      <c r="B111" s="1"/>
      <c r="C111" s="1" t="s">
        <v>503</v>
      </c>
      <c r="D111" s="17" t="s">
        <v>639</v>
      </c>
      <c r="E111" s="1" t="s">
        <v>640</v>
      </c>
      <c r="F111" s="13">
        <v>220</v>
      </c>
      <c r="G111" s="13">
        <v>500</v>
      </c>
      <c r="H111" s="13">
        <v>1300</v>
      </c>
      <c r="I111" s="13">
        <v>3000</v>
      </c>
      <c r="J111" s="17" t="s">
        <v>641</v>
      </c>
    </row>
    <row r="112" spans="1:10" ht="24" customHeight="1">
      <c r="A112" s="1"/>
      <c r="B112" s="1"/>
      <c r="C112" s="8"/>
      <c r="D112" s="18" t="s">
        <v>506</v>
      </c>
      <c r="E112" s="8"/>
      <c r="F112" s="9">
        <f>SUM(F102:F111)</f>
        <v>6010</v>
      </c>
      <c r="G112" s="9">
        <f>SUM(G102:G111)</f>
        <v>16760</v>
      </c>
      <c r="H112" s="9">
        <f>SUM(H102:H111)</f>
        <v>45215</v>
      </c>
      <c r="I112" s="9">
        <f>SUM(I102:I111)</f>
        <v>137790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3600</v>
      </c>
      <c r="G115" s="23">
        <f>G12*Assumptions!G89</f>
        <v>11000</v>
      </c>
      <c r="H115" s="23">
        <f>H12*Assumptions!H89</f>
        <v>27500</v>
      </c>
      <c r="I115" s="23">
        <f>I12*Assumptions!I89</f>
        <v>84500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1080</v>
      </c>
      <c r="G117" s="23">
        <f>G12*Assumptions!G91</f>
        <v>3000</v>
      </c>
      <c r="H117" s="23">
        <f>H12*Assumptions!H91</f>
        <v>7150</v>
      </c>
      <c r="I117" s="23">
        <f>I12*Assumptions!I91</f>
        <v>19500</v>
      </c>
      <c r="J117" s="17" t="s">
        <v>514</v>
      </c>
    </row>
    <row r="118" spans="1:10" ht="32" customHeight="1">
      <c r="A118" s="1"/>
      <c r="B118" s="1"/>
      <c r="C118" s="1" t="s">
        <v>515</v>
      </c>
      <c r="D118" s="17" t="s">
        <v>228</v>
      </c>
      <c r="E118" s="1" t="s">
        <v>385</v>
      </c>
      <c r="F118" s="23">
        <f>(F12*(Assumptions!F141+2)+F16+F17+F19+F21+F20+F22+F24+F33+F34+F37)*Assumptions!F92</f>
        <v>9660</v>
      </c>
      <c r="G118" s="23">
        <f>(G12*(Assumptions!G141+2)+G16+G17+G19+G21+G20+G22+G24+G33+G34+G37)*Assumptions!G92</f>
        <v>18585</v>
      </c>
      <c r="H118" s="23">
        <f>(H12*(Assumptions!H141+2)+H16+H17+H19+H21+H20+H22+H24+H33+H34+H37)*Assumptions!H92</f>
        <v>38700</v>
      </c>
      <c r="I118" s="23">
        <f>(I12*(Assumptions!I141+2)+I16+I17+I19+I21+I20+I22+I24+I33+I34+I37)*Assumptions!I92</f>
        <v>90695</v>
      </c>
      <c r="J118" s="17" t="s">
        <v>516</v>
      </c>
    </row>
    <row r="119" spans="1:10" ht="32" customHeight="1">
      <c r="A119" s="1"/>
      <c r="B119" s="1"/>
      <c r="C119" s="1" t="s">
        <v>517</v>
      </c>
      <c r="D119" s="17" t="s">
        <v>240</v>
      </c>
      <c r="E119" s="1" t="s">
        <v>441</v>
      </c>
      <c r="F119" s="23">
        <f>F12*Assumptions!F97</f>
        <v>1620</v>
      </c>
      <c r="G119" s="23">
        <f>G12*Assumptions!G97</f>
        <v>4000</v>
      </c>
      <c r="H119" s="23">
        <f>H12*Assumptions!H97</f>
        <v>9350</v>
      </c>
      <c r="I119" s="23">
        <f>I12*Assumptions!I97</f>
        <v>26000</v>
      </c>
      <c r="J119" s="17" t="s">
        <v>518</v>
      </c>
    </row>
    <row r="120" spans="1:10" ht="24" customHeight="1">
      <c r="A120" s="1"/>
      <c r="B120" s="1"/>
      <c r="C120" s="8"/>
      <c r="D120" s="18" t="s">
        <v>519</v>
      </c>
      <c r="E120" s="8"/>
      <c r="F120" s="9">
        <f>SUM(F115:F119)</f>
        <v>17160</v>
      </c>
      <c r="G120" s="9">
        <f>SUM(G115:G119)</f>
        <v>40585</v>
      </c>
      <c r="H120" s="9">
        <f>SUM(H115:H119)</f>
        <v>94700</v>
      </c>
      <c r="I120" s="9">
        <f>SUM(I115:I119)</f>
        <v>255695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1050</v>
      </c>
      <c r="G123" s="23">
        <f>G30*Assumptions!G96</f>
        <v>2400</v>
      </c>
      <c r="H123" s="23">
        <f>H30*Assumptions!H96</f>
        <v>8000</v>
      </c>
      <c r="I123" s="23">
        <f>I30*Assumptions!I96</f>
        <v>28800</v>
      </c>
      <c r="J123" s="17" t="s">
        <v>524</v>
      </c>
    </row>
    <row r="124" spans="1:10" ht="32" customHeight="1">
      <c r="A124" s="1"/>
      <c r="B124" s="1"/>
      <c r="C124" s="1" t="s">
        <v>525</v>
      </c>
      <c r="D124" s="17" t="s">
        <v>526</v>
      </c>
      <c r="E124" s="1" t="s">
        <v>527</v>
      </c>
      <c r="F124" s="23">
        <f>F30*(F31+1)*Assumptions!F93</f>
        <v>1170</v>
      </c>
      <c r="G124" s="23">
        <f>G30*(G31+1)*Assumptions!G93</f>
        <v>2720</v>
      </c>
      <c r="H124" s="23">
        <f>H30*(H31+1)*Assumptions!H93</f>
        <v>7360</v>
      </c>
      <c r="I124" s="23">
        <f>I30*(I31+1)*Assumptions!I93</f>
        <v>25600</v>
      </c>
      <c r="J124" s="17" t="s">
        <v>528</v>
      </c>
    </row>
    <row r="125" spans="1:10" ht="32" customHeight="1">
      <c r="A125" s="1"/>
      <c r="B125" s="1"/>
      <c r="C125" s="1" t="s">
        <v>529</v>
      </c>
      <c r="D125" s="17" t="s">
        <v>530</v>
      </c>
      <c r="E125" s="1" t="s">
        <v>385</v>
      </c>
      <c r="F125" s="23">
        <f>F30*(2*Assumptions!F94+F31*Assumptions!F95)</f>
        <v>342</v>
      </c>
      <c r="G125" s="23">
        <f>G30*(2*Assumptions!G94+G31*Assumptions!G95)</f>
        <v>660</v>
      </c>
      <c r="H125" s="23">
        <f>H30*(2*Assumptions!H94+H31*Assumptions!H95)</f>
        <v>1680</v>
      </c>
      <c r="I125" s="23">
        <f>I30*(2*Assumptions!I94+I31*Assumptions!I95)</f>
        <v>4640</v>
      </c>
      <c r="J125" s="17" t="s">
        <v>531</v>
      </c>
    </row>
    <row r="126" spans="1:10" ht="24" customHeight="1">
      <c r="A126" s="1"/>
      <c r="B126" s="1"/>
      <c r="C126" s="8"/>
      <c r="D126" s="18" t="s">
        <v>532</v>
      </c>
      <c r="E126" s="8"/>
      <c r="F126" s="9">
        <f>SUM(F123:F125)</f>
        <v>2562</v>
      </c>
      <c r="G126" s="9">
        <f>SUM(G123:G125)</f>
        <v>5780</v>
      </c>
      <c r="H126" s="9">
        <f>SUM(H123:H125)</f>
        <v>17040</v>
      </c>
      <c r="I126" s="9">
        <f>SUM(I123:I125)</f>
        <v>59040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2210</v>
      </c>
      <c r="G135" s="23">
        <f>G27*Assumptions!G103</f>
        <v>6600</v>
      </c>
      <c r="H135" s="23">
        <f>H27*Assumptions!H103</f>
        <v>20300</v>
      </c>
      <c r="I135" s="23">
        <f>I27*Assumptions!I103</f>
        <v>64000</v>
      </c>
      <c r="J135" s="17" t="s">
        <v>558</v>
      </c>
    </row>
    <row r="136" spans="1:10" ht="32" customHeight="1">
      <c r="A136" s="1"/>
      <c r="B136" s="1"/>
      <c r="C136" s="1" t="s">
        <v>559</v>
      </c>
      <c r="D136" s="17" t="s">
        <v>560</v>
      </c>
      <c r="E136" s="1" t="s">
        <v>557</v>
      </c>
      <c r="F136" s="23">
        <f>F28*Assumptions!F104</f>
        <v>1350</v>
      </c>
      <c r="G136" s="23">
        <f>G28*Assumptions!G104</f>
        <v>5500</v>
      </c>
      <c r="H136" s="23">
        <f>H28*Assumptions!H104</f>
        <v>22400</v>
      </c>
      <c r="I136" s="23">
        <f>I28*Assumptions!I104</f>
        <v>84000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21910</v>
      </c>
      <c r="G140" s="9">
        <f>SUM(G129:G139)</f>
        <v>49975</v>
      </c>
      <c r="H140" s="9">
        <f>SUM(H129:H139)</f>
        <v>121650</v>
      </c>
      <c r="I140" s="9">
        <f>SUM(I129:I139)</f>
        <v>318150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71250</v>
      </c>
      <c r="G150" s="2">
        <f>SUM(G48,G49,G51,G56,G57,G58,G59,G60,G61,G62,G63,G64,G65,G66,G67,G68,G69,G70,G71,G72,G73,G74,G75,G79,G80,G81,G82,G83,G84,G85)</f>
        <v>160840</v>
      </c>
      <c r="H150" s="2">
        <f>SUM(H48,H49,H51,H56,H57,H58,H59,H60,H61,H62,H63,H64,H65,H66,H67,H68,H69,H70,H71,H72,H73,H74,H75,H79,H80,H81,H82,H83,H84,H85)</f>
        <v>391300</v>
      </c>
      <c r="I150" s="2">
        <f>SUM(I48,I49,I51,I56,I57,I58,I59,I60,I61,I62,I63,I64,I65,I66,I67,I68,I69,I70,I71,I72,I73,I74,I75,I79,I80,I81,I82,I83,I84,I85)</f>
        <v>1010050</v>
      </c>
      <c r="J150" s="17" t="s">
        <v>582</v>
      </c>
    </row>
    <row r="151" spans="1:10" ht="32" customHeight="1">
      <c r="A151" s="1"/>
      <c r="B151" s="1"/>
      <c r="C151" s="1" t="s">
        <v>583</v>
      </c>
      <c r="D151" s="17" t="s">
        <v>584</v>
      </c>
      <c r="E151" s="1" t="s">
        <v>585</v>
      </c>
      <c r="F151" s="23">
        <f>F150*Assumptions!F108</f>
        <v>26718.75</v>
      </c>
      <c r="G151" s="23">
        <f>G150*Assumptions!G108</f>
        <v>60315</v>
      </c>
      <c r="H151" s="23">
        <f>H150*Assumptions!H108</f>
        <v>146737.5</v>
      </c>
      <c r="I151" s="23">
        <f>I150*Assumptions!I108</f>
        <v>378768.75</v>
      </c>
      <c r="J151" s="17" t="s">
        <v>586</v>
      </c>
    </row>
    <row r="152" spans="1:10" ht="32" customHeight="1">
      <c r="A152" s="1"/>
      <c r="B152" s="1"/>
      <c r="C152" s="1" t="s">
        <v>587</v>
      </c>
      <c r="D152" s="17" t="s">
        <v>588</v>
      </c>
      <c r="E152" s="1" t="s">
        <v>589</v>
      </c>
      <c r="F152" s="23">
        <f>F150*F38/F12*Assumptions!F109</f>
        <v>1662.5000000000002</v>
      </c>
      <c r="G152" s="23">
        <f>G150*G38/G12*Assumptions!G109</f>
        <v>3860.16</v>
      </c>
      <c r="H152" s="23">
        <f>H150*H38/H12*Assumptions!H109</f>
        <v>14229.09090909091</v>
      </c>
      <c r="I152" s="23">
        <f>I150*I38/I12*Assumptions!I109</f>
        <v>37294.153846153844</v>
      </c>
      <c r="J152" s="17" t="s">
        <v>590</v>
      </c>
    </row>
    <row r="153" spans="1:10" ht="32" customHeight="1">
      <c r="A153" s="1"/>
      <c r="B153" s="1"/>
      <c r="C153" s="1" t="s">
        <v>591</v>
      </c>
      <c r="D153" s="17" t="s">
        <v>592</v>
      </c>
      <c r="E153" s="1" t="s">
        <v>593</v>
      </c>
      <c r="F153" s="23">
        <f>SUM(F150,F151,F152,F44,F45,F46,F47,F50,F52)*Assumptions!F110</f>
        <v>19771.785</v>
      </c>
      <c r="G153" s="23">
        <f>SUM(G150,G151,G152,G44,G45,G46,G47,G50,G52)*Assumptions!G110</f>
        <v>56178.135200000004</v>
      </c>
      <c r="H153" s="23">
        <f>SUM(H150,H151,H152,H44,H45,H46,H47,H50,H52)*Assumptions!H110</f>
        <v>180198.64545454548</v>
      </c>
      <c r="I153" s="23">
        <f>SUM(I150,I151,I152,I44,I45,I46,I47,I50,I52)*Assumptions!I110</f>
        <v>641604.50346153846</v>
      </c>
      <c r="J153" s="17" t="s">
        <v>594</v>
      </c>
    </row>
    <row r="154" spans="1:10" ht="32" customHeight="1">
      <c r="A154" s="1"/>
      <c r="B154" s="1"/>
      <c r="C154" s="1" t="s">
        <v>595</v>
      </c>
      <c r="D154" s="17" t="s">
        <v>596</v>
      </c>
      <c r="E154" s="1" t="s">
        <v>597</v>
      </c>
      <c r="F154" s="23">
        <f>SUM(F89,F90,F91,F92,F93,F94,F95,F96,F97,F98,F102,F103,F104,F105,F106,F107,F108,F109,F110,F111)*Assumptions!F111</f>
        <v>1450.4</v>
      </c>
      <c r="G154" s="23">
        <f>SUM(G89,G90,G91,G92,G93,G94,G95,G96,G97,G98,G102,G103,G104,G105,G106,G107,G108,G109,G110,G111)*Assumptions!G111</f>
        <v>3798.2000000000003</v>
      </c>
      <c r="H154" s="23">
        <f>SUM(H89,H90,H91,H92,H93,H94,H95,H96,H97,H98,H102,H103,H104,H105,H106,H107,H108,H109,H110,H111)*Assumptions!H111</f>
        <v>9633.0500000000011</v>
      </c>
      <c r="I154" s="23">
        <f>SUM(I89,I90,I91,I92,I93,I94,I95,I96,I97,I98,I102,I103,I104,I105,I106,I107,I108,I109,I110,I111)*Assumptions!I111</f>
        <v>29315.300000000003</v>
      </c>
      <c r="J154" s="17" t="s">
        <v>598</v>
      </c>
    </row>
    <row r="155" spans="1:10" ht="32" customHeight="1">
      <c r="A155" s="1"/>
      <c r="B155" s="1"/>
      <c r="C155" s="8"/>
      <c r="D155" s="18" t="s">
        <v>599</v>
      </c>
      <c r="E155" s="8"/>
      <c r="F155" s="9">
        <f>SUM(F151:F154)</f>
        <v>49603.435000000005</v>
      </c>
      <c r="G155" s="9">
        <f>SUM(G151:G154)</f>
        <v>124151.4952</v>
      </c>
      <c r="H155" s="9">
        <f>SUM(H151:H154)</f>
        <v>350798.28636363638</v>
      </c>
      <c r="I155" s="9">
        <f>SUM(I151:I154)</f>
        <v>1086982.7073076924</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198817.435</v>
      </c>
      <c r="G157" s="9">
        <f>SUM(G53,G76,G86,G99,G112,G120,G126,G140,G147,G155)</f>
        <v>482681.4952</v>
      </c>
      <c r="H157" s="9">
        <f>SUM(H53,H76,H86,H99,H112,H120,H126,H140,H147,H155)</f>
        <v>1257403.2863636364</v>
      </c>
      <c r="I157" s="9">
        <f>SUM(I53,I76,I86,I99,I112,I120,I126,I140,I147,I155)</f>
        <v>3578527.7073076926</v>
      </c>
      <c r="J157" s="17"/>
    </row>
    <row r="158" spans="1:10" ht="32" customHeight="1">
      <c r="A158" s="1"/>
      <c r="B158" s="1"/>
      <c r="C158" s="1" t="s">
        <v>601</v>
      </c>
      <c r="D158" s="17" t="s">
        <v>276</v>
      </c>
      <c r="E158" s="1" t="s">
        <v>602</v>
      </c>
      <c r="F158" s="23">
        <f>F157*Assumptions!F112</f>
        <v>3578.7138299999997</v>
      </c>
      <c r="G158" s="23">
        <f>G157*Assumptions!G112</f>
        <v>9653.6299039999994</v>
      </c>
      <c r="H158" s="23">
        <f>H157*Assumptions!H112</f>
        <v>27662.872299999999</v>
      </c>
      <c r="I158" s="23">
        <f>I157*Assumptions!I112</f>
        <v>89463.192682692315</v>
      </c>
      <c r="J158" s="17" t="s">
        <v>603</v>
      </c>
    </row>
    <row r="159" spans="1:10" ht="32" customHeight="1">
      <c r="A159" s="1"/>
      <c r="B159" s="1"/>
      <c r="C159" s="1" t="s">
        <v>604</v>
      </c>
      <c r="D159" s="17" t="s">
        <v>605</v>
      </c>
      <c r="E159" s="1" t="s">
        <v>602</v>
      </c>
      <c r="F159" s="23">
        <f>F157*Assumptions!F113</f>
        <v>7952.6974</v>
      </c>
      <c r="G159" s="23">
        <f>G157*Assumptions!G113</f>
        <v>24134.074760000003</v>
      </c>
      <c r="H159" s="23">
        <f>H157*Assumptions!H113</f>
        <v>88018.230045454548</v>
      </c>
      <c r="I159" s="23">
        <f>I157*Assumptions!I113</f>
        <v>357852.77073076926</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20596.265830636363</v>
      </c>
      <c r="I160" s="23">
        <f>SUM(I157:I159)*Assumptions!I114</f>
        <v>80516.873414423084</v>
      </c>
      <c r="J160" s="17" t="s">
        <v>609</v>
      </c>
    </row>
    <row r="161" spans="1:10" ht="32" customHeight="1">
      <c r="A161" s="1"/>
      <c r="B161" s="1"/>
      <c r="C161" s="8"/>
      <c r="D161" s="18" t="s">
        <v>610</v>
      </c>
      <c r="E161" s="8"/>
      <c r="F161" s="9">
        <f>SUM(F157:F160)</f>
        <v>210348.84623</v>
      </c>
      <c r="G161" s="9">
        <f>SUM(G157:G160)</f>
        <v>516469.19986399997</v>
      </c>
      <c r="H161" s="9">
        <f>SUM(H157:H160)</f>
        <v>1393680.6545397271</v>
      </c>
      <c r="I161" s="9">
        <f>SUM(I157:I160)</f>
        <v>4106360.544135577</v>
      </c>
      <c r="J161" s="17"/>
    </row>
    <row r="162" spans="1:10" ht="32" customHeight="1">
      <c r="A162" s="1"/>
      <c r="B162" s="1"/>
      <c r="C162" s="1" t="s">
        <v>611</v>
      </c>
      <c r="D162" s="17" t="s">
        <v>284</v>
      </c>
      <c r="E162" s="1" t="s">
        <v>612</v>
      </c>
      <c r="F162" s="23">
        <f>F161*Assumptions!F115</f>
        <v>31552.326934499997</v>
      </c>
      <c r="G162" s="23">
        <f>G161*Assumptions!G115</f>
        <v>77470.379979599995</v>
      </c>
      <c r="H162" s="23">
        <f>H161*Assumptions!H115</f>
        <v>174210.08181746589</v>
      </c>
      <c r="I162" s="23">
        <f>I161*Assumptions!I115</f>
        <v>492763.26529626921</v>
      </c>
      <c r="J162" s="17" t="s">
        <v>613</v>
      </c>
    </row>
    <row r="163" spans="1:10" ht="32" customHeight="1">
      <c r="A163" s="1"/>
      <c r="B163" s="1"/>
      <c r="C163" s="1" t="s">
        <v>614</v>
      </c>
      <c r="D163" s="17" t="s">
        <v>615</v>
      </c>
      <c r="E163" s="1" t="s">
        <v>616</v>
      </c>
      <c r="F163" s="2">
        <f>CEILING(SUM(F161:F162),1000)-SUM(F161:F162)</f>
        <v>98.826835500018205</v>
      </c>
      <c r="G163" s="2">
        <f>CEILING(SUM(G161:G162),1000)-SUM(G161:G162)</f>
        <v>60.420156400068663</v>
      </c>
      <c r="H163" s="2">
        <f>CEILING(SUM(H161:H162),1000)-SUM(H161:H162)</f>
        <v>109.26364280702546</v>
      </c>
      <c r="I163" s="2">
        <f>CEILING(SUM(I161:I162),1000)-SUM(I161:I162)</f>
        <v>876.19056815374643</v>
      </c>
      <c r="J163" s="17" t="s">
        <v>617</v>
      </c>
    </row>
    <row r="164" spans="1:10" ht="32" customHeight="1">
      <c r="A164" s="1"/>
      <c r="B164" s="1"/>
      <c r="C164" s="20"/>
      <c r="D164" s="24" t="s">
        <v>325</v>
      </c>
      <c r="E164" s="20"/>
      <c r="F164" s="21">
        <f>SUM(F161:F163)</f>
        <v>242000</v>
      </c>
      <c r="G164" s="21">
        <f>SUM(G161:G163)</f>
        <v>594000</v>
      </c>
      <c r="H164" s="21">
        <f>SUM(H161:H163)</f>
        <v>1568000</v>
      </c>
      <c r="I164" s="21">
        <f>SUM(I161:I163)</f>
        <v>4600000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642</v>
      </c>
      <c r="D168" s="1"/>
      <c r="E168" s="1"/>
      <c r="F168" s="2"/>
      <c r="G168" s="2"/>
      <c r="H168" s="2"/>
      <c r="I168" s="2"/>
      <c r="J168" s="1"/>
    </row>
    <row r="169" spans="1:10" ht="22" customHeight="1">
      <c r="A169" s="1"/>
      <c r="B169" s="1"/>
      <c r="C169" s="1" t="s">
        <v>643</v>
      </c>
      <c r="D169" s="1"/>
      <c r="E169" s="1"/>
      <c r="F169" s="2"/>
      <c r="G169" s="2"/>
      <c r="H169" s="2"/>
      <c r="I169" s="2"/>
      <c r="J169" s="1"/>
    </row>
    <row r="170" spans="1:10" ht="22" customHeight="1">
      <c r="A170" s="1"/>
      <c r="B170" s="1"/>
      <c r="C170" s="1" t="s">
        <v>644</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645</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222000</v>
      </c>
      <c r="G6" s="21">
        <f>G164</f>
        <v>539000</v>
      </c>
      <c r="H6" s="21">
        <f>H164</f>
        <v>1417000</v>
      </c>
      <c r="I6" s="21">
        <f>I164</f>
        <v>4197000</v>
      </c>
      <c r="J6" s="1"/>
    </row>
    <row r="7" spans="1:10" ht="21" customHeight="1">
      <c r="A7" s="1"/>
      <c r="B7" s="1"/>
      <c r="C7" s="1"/>
      <c r="D7" s="1" t="s">
        <v>326</v>
      </c>
      <c r="E7" s="1"/>
      <c r="F7" s="2">
        <f>F6/F14</f>
        <v>4036.3636363636365</v>
      </c>
      <c r="G7" s="2">
        <f>G6/G14</f>
        <v>9800</v>
      </c>
      <c r="H7" s="2">
        <f>H6/H14</f>
        <v>25763.636363636364</v>
      </c>
      <c r="I7" s="2">
        <f>I6/I14</f>
        <v>76309.090909090912</v>
      </c>
      <c r="J7" s="1"/>
    </row>
    <row r="8" spans="1:10" ht="21" customHeight="1">
      <c r="A8" s="1"/>
      <c r="B8" s="1"/>
      <c r="C8" s="1"/>
      <c r="D8" s="1" t="s">
        <v>327</v>
      </c>
      <c r="E8" s="1"/>
      <c r="F8" s="2">
        <f>FLOOR(F6*(1-Assumptions!F116),1000)</f>
        <v>166000</v>
      </c>
      <c r="G8" s="2">
        <f>FLOOR(G6*(1-Assumptions!G116),1000)</f>
        <v>404000</v>
      </c>
      <c r="H8" s="2">
        <f>FLOOR(H6*(1-Assumptions!H116),1000)</f>
        <v>1133000</v>
      </c>
      <c r="I8" s="2">
        <f>FLOOR(I6*(1-Assumptions!I116),1000)</f>
        <v>3357000</v>
      </c>
      <c r="J8" s="1"/>
    </row>
    <row r="9" spans="1:10" ht="21" customHeight="1">
      <c r="A9" s="1"/>
      <c r="B9" s="1"/>
      <c r="C9" s="1"/>
      <c r="D9" s="1" t="s">
        <v>328</v>
      </c>
      <c r="E9" s="1"/>
      <c r="F9" s="2">
        <f>CEILING(F6*(1+Assumptions!F117),1000)</f>
        <v>300000</v>
      </c>
      <c r="G9" s="2">
        <f>CEILING(G6*(1+Assumptions!G117),1000)</f>
        <v>728000</v>
      </c>
      <c r="H9" s="2">
        <f>CEILING(H6*(1+Assumptions!H117),1000)</f>
        <v>1843000</v>
      </c>
      <c r="I9" s="2">
        <f>CEILING(I6*(1+Assumptions!I117),1000)</f>
        <v>5457000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8</v>
      </c>
      <c r="G12" s="15">
        <v>9</v>
      </c>
      <c r="H12" s="15">
        <v>10</v>
      </c>
      <c r="I12" s="15">
        <v>12</v>
      </c>
      <c r="J12" s="22" t="s">
        <v>646</v>
      </c>
    </row>
    <row r="13" spans="1:10" ht="33" customHeight="1">
      <c r="A13" s="1"/>
      <c r="B13" s="1"/>
      <c r="C13" s="1"/>
      <c r="D13" s="1" t="s">
        <v>332</v>
      </c>
      <c r="E13" s="1"/>
      <c r="F13" s="15">
        <v>3</v>
      </c>
      <c r="G13" s="15">
        <v>5</v>
      </c>
      <c r="H13" s="15">
        <v>7</v>
      </c>
      <c r="I13" s="15">
        <v>10</v>
      </c>
      <c r="J13" s="22" t="s">
        <v>647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6</v>
      </c>
      <c r="G15" s="15">
        <v>8</v>
      </c>
      <c r="H15" s="15">
        <v>9</v>
      </c>
      <c r="I15" s="15">
        <v>11</v>
      </c>
      <c r="J15" s="22" t="s">
        <v>337</v>
      </c>
    </row>
    <row r="16" spans="1:10" ht="33" customHeight="1">
      <c r="A16" s="1"/>
      <c r="B16" s="1"/>
      <c r="C16" s="1"/>
      <c r="D16" s="1" t="s">
        <v>338</v>
      </c>
      <c r="E16" s="1"/>
      <c r="F16" s="10">
        <f>ROUNDUP(F12*1.8,0)</f>
        <v>15</v>
      </c>
      <c r="G16" s="10">
        <f>ROUNDUP(G12*1.8,0)</f>
        <v>17</v>
      </c>
      <c r="H16" s="10">
        <f>ROUNDUP(H12*1.8,0)</f>
        <v>18</v>
      </c>
      <c r="I16" s="10">
        <f>ROUNDUP(I12*1.8,0)</f>
        <v>22</v>
      </c>
      <c r="J16" s="22" t="s">
        <v>648</v>
      </c>
    </row>
    <row r="17" spans="1:10" ht="33" customHeight="1">
      <c r="A17" s="1"/>
      <c r="B17" s="1"/>
      <c r="C17" s="1"/>
      <c r="D17" s="1" t="s">
        <v>340</v>
      </c>
      <c r="E17" s="1"/>
      <c r="F17" s="15">
        <v>22</v>
      </c>
      <c r="G17" s="15">
        <v>25</v>
      </c>
      <c r="H17" s="15">
        <v>28</v>
      </c>
      <c r="I17" s="15">
        <v>33</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45</v>
      </c>
      <c r="G19" s="15">
        <v>75</v>
      </c>
      <c r="H19" s="15">
        <v>140</v>
      </c>
      <c r="I19" s="15">
        <v>220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7</v>
      </c>
      <c r="G21" s="15">
        <v>9</v>
      </c>
      <c r="H21" s="15">
        <v>12</v>
      </c>
      <c r="I21" s="15">
        <v>17</v>
      </c>
      <c r="J21" s="22"/>
    </row>
    <row r="22" spans="1:10" ht="33" customHeight="1">
      <c r="A22" s="1"/>
      <c r="B22" s="1"/>
      <c r="C22" s="1"/>
      <c r="D22" s="1" t="s">
        <v>347</v>
      </c>
      <c r="E22" s="1"/>
      <c r="F22" s="15">
        <v>3</v>
      </c>
      <c r="G22" s="15">
        <v>3</v>
      </c>
      <c r="H22" s="15">
        <v>4</v>
      </c>
      <c r="I22" s="15">
        <v>5</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2*F23+2</f>
        <v>2</v>
      </c>
      <c r="G24" s="10">
        <f>2*G23+2</f>
        <v>2</v>
      </c>
      <c r="H24" s="10">
        <f>2*H23+2</f>
        <v>2</v>
      </c>
      <c r="I24" s="10">
        <f>2*I23+2</f>
        <v>2</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1</v>
      </c>
      <c r="G26" s="15">
        <v>1</v>
      </c>
      <c r="H26" s="15">
        <v>1</v>
      </c>
      <c r="I26" s="15">
        <v>2</v>
      </c>
      <c r="J26" s="22"/>
    </row>
    <row r="27" spans="1:10" ht="33" customHeight="1">
      <c r="A27" s="1"/>
      <c r="B27" s="1"/>
      <c r="C27" s="1"/>
      <c r="D27" s="1" t="s">
        <v>354</v>
      </c>
      <c r="E27" s="1"/>
      <c r="F27" s="15">
        <v>12</v>
      </c>
      <c r="G27" s="15">
        <v>16</v>
      </c>
      <c r="H27" s="15">
        <v>21</v>
      </c>
      <c r="I27" s="15">
        <v>29</v>
      </c>
      <c r="J27" s="22"/>
    </row>
    <row r="28" spans="1:10" ht="33" customHeight="1">
      <c r="A28" s="1"/>
      <c r="B28" s="1"/>
      <c r="C28" s="1"/>
      <c r="D28" s="1" t="s">
        <v>355</v>
      </c>
      <c r="E28" s="1"/>
      <c r="F28" s="15">
        <v>1</v>
      </c>
      <c r="G28" s="15">
        <v>2</v>
      </c>
      <c r="H28" s="15">
        <v>3</v>
      </c>
      <c r="I28" s="15">
        <v>5</v>
      </c>
      <c r="J28" s="22"/>
    </row>
    <row r="29" spans="1:10" ht="33" customHeight="1">
      <c r="A29" s="1"/>
      <c r="B29" s="1"/>
      <c r="C29" s="1"/>
      <c r="D29" s="1" t="s">
        <v>356</v>
      </c>
      <c r="E29" s="1"/>
      <c r="F29" s="15">
        <v>9</v>
      </c>
      <c r="G29" s="15">
        <v>11</v>
      </c>
      <c r="H29" s="15">
        <v>12</v>
      </c>
      <c r="I29" s="15">
        <v>16</v>
      </c>
      <c r="J29" s="22"/>
    </row>
    <row r="30" spans="1:10" ht="33" customHeight="1">
      <c r="A30" s="1"/>
      <c r="B30" s="1"/>
      <c r="C30" s="1"/>
      <c r="D30" s="1" t="s">
        <v>357</v>
      </c>
      <c r="E30" s="1"/>
      <c r="F30" s="15">
        <v>3</v>
      </c>
      <c r="G30" s="15">
        <v>3</v>
      </c>
      <c r="H30" s="15">
        <v>6</v>
      </c>
      <c r="I30" s="15">
        <v>12</v>
      </c>
      <c r="J30" s="22"/>
    </row>
    <row r="31" spans="1:10" ht="33" customHeight="1">
      <c r="A31" s="1"/>
      <c r="B31" s="1"/>
      <c r="C31" s="1"/>
      <c r="D31" s="1" t="s">
        <v>358</v>
      </c>
      <c r="E31" s="1"/>
      <c r="F31" s="15">
        <v>2</v>
      </c>
      <c r="G31" s="15">
        <v>2</v>
      </c>
      <c r="H31" s="15">
        <v>2</v>
      </c>
      <c r="I31" s="15">
        <v>3</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3</v>
      </c>
      <c r="G38" s="15">
        <v>3</v>
      </c>
      <c r="H38" s="15">
        <v>3</v>
      </c>
      <c r="I38" s="15">
        <v>4</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3750</v>
      </c>
      <c r="G48" s="23">
        <f>G16*Assumptions!G43</f>
        <v>8500</v>
      </c>
      <c r="H48" s="23">
        <f>H16*Assumptions!H43</f>
        <v>18000</v>
      </c>
      <c r="I48" s="23">
        <f>I16*Assumptions!I43</f>
        <v>88000</v>
      </c>
      <c r="J48" s="17" t="s">
        <v>386</v>
      </c>
    </row>
    <row r="49" spans="1:10" ht="32" customHeight="1">
      <c r="A49" s="1"/>
      <c r="B49" s="1"/>
      <c r="C49" s="1" t="s">
        <v>387</v>
      </c>
      <c r="D49" s="17" t="s">
        <v>388</v>
      </c>
      <c r="E49" s="1" t="s">
        <v>385</v>
      </c>
      <c r="F49" s="23">
        <f>F17*Assumptions!F44</f>
        <v>4400</v>
      </c>
      <c r="G49" s="23">
        <f>G17*Assumptions!G44</f>
        <v>10000</v>
      </c>
      <c r="H49" s="23">
        <f>H17*Assumptions!H44</f>
        <v>25200</v>
      </c>
      <c r="I49" s="23">
        <f>I17*Assumptions!I44</f>
        <v>52800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5625</v>
      </c>
      <c r="G51" s="23">
        <f>G19*Assumptions!G46</f>
        <v>12000</v>
      </c>
      <c r="H51" s="23">
        <f>H19*Assumptions!H46</f>
        <v>29400</v>
      </c>
      <c r="I51" s="23">
        <f>I19*Assumptions!I46</f>
        <v>55000</v>
      </c>
      <c r="J51" s="17" t="s">
        <v>396</v>
      </c>
    </row>
    <row r="52" spans="1:10" ht="32" customHeight="1">
      <c r="A52" s="1"/>
      <c r="B52" s="1"/>
      <c r="C52" s="1" t="s">
        <v>397</v>
      </c>
      <c r="D52" s="17" t="s">
        <v>130</v>
      </c>
      <c r="E52" s="1" t="s">
        <v>398</v>
      </c>
      <c r="F52" s="23">
        <f>SUM(F48:F49)*Assumptions!F47</f>
        <v>652</v>
      </c>
      <c r="G52" s="23">
        <f>SUM(G48:G49)*Assumptions!G47</f>
        <v>1850</v>
      </c>
      <c r="H52" s="23">
        <f>SUM(H48:H49)*Assumptions!H47</f>
        <v>5184</v>
      </c>
      <c r="I52" s="23">
        <f>SUM(I48:I49)*Assumptions!I47</f>
        <v>21120</v>
      </c>
      <c r="J52" s="17" t="s">
        <v>399</v>
      </c>
    </row>
    <row r="53" spans="1:10" ht="24" customHeight="1">
      <c r="A53" s="1"/>
      <c r="B53" s="1"/>
      <c r="C53" s="8"/>
      <c r="D53" s="18" t="s">
        <v>400</v>
      </c>
      <c r="E53" s="8"/>
      <c r="F53" s="9">
        <f>SUM(F44:F52)</f>
        <v>23827</v>
      </c>
      <c r="G53" s="9">
        <f>SUM(G44:G52)</f>
        <v>60400</v>
      </c>
      <c r="H53" s="9">
        <f>SUM(H44:H52)</f>
        <v>162484</v>
      </c>
      <c r="I53" s="9">
        <f>SUM(I44:I52)</f>
        <v>454520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3575</v>
      </c>
      <c r="G56" s="23">
        <f>(G12+ROUNDUP(G13*Assumptions!$E$121,0))*Assumptions!G121*Assumptions!G48</f>
        <v>7000</v>
      </c>
      <c r="H56" s="23">
        <f>(H12+ROUNDUP(H13*Assumptions!$E$121,0))*Assumptions!H121*Assumptions!H48</f>
        <v>12750</v>
      </c>
      <c r="I56" s="23">
        <f>(I12+ROUNDUP(I13*Assumptions!$E$121,0))*Assumptions!I121*Assumptions!I48</f>
        <v>26400</v>
      </c>
      <c r="J56" s="17" t="s">
        <v>403</v>
      </c>
    </row>
    <row r="57" spans="1:10" ht="32" customHeight="1">
      <c r="A57" s="1"/>
      <c r="B57" s="1"/>
      <c r="C57" s="1" t="s">
        <v>404</v>
      </c>
      <c r="D57" s="17" t="s">
        <v>136</v>
      </c>
      <c r="E57" s="1" t="s">
        <v>385</v>
      </c>
      <c r="F57" s="23">
        <f>(F12+ROUNDUP(F13*Assumptions!$E$122,0))*Assumptions!F122*Assumptions!F49</f>
        <v>3000</v>
      </c>
      <c r="G57" s="23">
        <f>(G12+ROUNDUP(G13*Assumptions!$E$122,0))*Assumptions!G122*Assumptions!G49</f>
        <v>5400</v>
      </c>
      <c r="H57" s="23">
        <f>(H12+ROUNDUP(H13*Assumptions!$E$122,0))*Assumptions!H122*Assumptions!H49</f>
        <v>9800</v>
      </c>
      <c r="I57" s="23">
        <f>(I12+ROUNDUP(I13*Assumptions!$E$122,0))*Assumptions!I122*Assumptions!I49</f>
        <v>17850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3850</v>
      </c>
      <c r="H58" s="23">
        <f>(H12+ROUNDUP(H13*Assumptions!$E$123,0))*Assumptions!H123*Assumptions!H50</f>
        <v>6600</v>
      </c>
      <c r="I58" s="23">
        <f>(I12+ROUNDUP(I13*Assumptions!$E$123,0))*Assumptions!I123*Assumptions!I50</f>
        <v>24000</v>
      </c>
      <c r="J58" s="17" t="s">
        <v>403</v>
      </c>
    </row>
    <row r="59" spans="1:10" ht="32" customHeight="1">
      <c r="A59" s="1"/>
      <c r="B59" s="1"/>
      <c r="C59" s="1" t="s">
        <v>406</v>
      </c>
      <c r="D59" s="17" t="s">
        <v>140</v>
      </c>
      <c r="E59" s="1" t="s">
        <v>385</v>
      </c>
      <c r="F59" s="23">
        <f>(F12+ROUNDUP(F13*Assumptions!$E$124,0))*Assumptions!F124*Assumptions!F51</f>
        <v>4000</v>
      </c>
      <c r="G59" s="23">
        <f>(G12+ROUNDUP(G13*Assumptions!$E$124,0))*Assumptions!G124*Assumptions!G51</f>
        <v>7800</v>
      </c>
      <c r="H59" s="23">
        <f>(H12+ROUNDUP(H13*Assumptions!$E$124,0))*Assumptions!H124*Assumptions!H51</f>
        <v>14000</v>
      </c>
      <c r="I59" s="23">
        <f>(I12+ROUNDUP(I13*Assumptions!$E$124,0))*Assumptions!I124*Assumptions!I51</f>
        <v>27200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7000</v>
      </c>
      <c r="I60" s="23">
        <f>(I12+ROUNDUP(I13*Assumptions!$E$125,0))*Assumptions!I125*Assumptions!I52</f>
        <v>26400</v>
      </c>
      <c r="J60" s="17" t="s">
        <v>403</v>
      </c>
    </row>
    <row r="61" spans="1:10" ht="32" customHeight="1">
      <c r="A61" s="1"/>
      <c r="B61" s="1"/>
      <c r="C61" s="1" t="s">
        <v>408</v>
      </c>
      <c r="D61" s="17" t="s">
        <v>144</v>
      </c>
      <c r="E61" s="1" t="s">
        <v>385</v>
      </c>
      <c r="F61" s="23">
        <f>(F12+ROUNDUP(F13*Assumptions!$E$126,0))*Assumptions!F126*Assumptions!F53</f>
        <v>2250</v>
      </c>
      <c r="G61" s="23">
        <f>(G12+ROUNDUP(G13*Assumptions!$E$126,0))*Assumptions!G126*Assumptions!G53</f>
        <v>8000</v>
      </c>
      <c r="H61" s="23">
        <f>(H12+ROUNDUP(H13*Assumptions!$E$126,0))*Assumptions!H126*Assumptions!H53</f>
        <v>21600</v>
      </c>
      <c r="I61" s="23">
        <f>(I12+ROUNDUP(I13*Assumptions!$E$126,0))*Assumptions!I126*Assumptions!I53</f>
        <v>50400</v>
      </c>
      <c r="J61" s="17" t="s">
        <v>403</v>
      </c>
    </row>
    <row r="62" spans="1:10" ht="32" customHeight="1">
      <c r="A62" s="1"/>
      <c r="B62" s="1"/>
      <c r="C62" s="1" t="s">
        <v>409</v>
      </c>
      <c r="D62" s="17" t="s">
        <v>146</v>
      </c>
      <c r="E62" s="1" t="s">
        <v>385</v>
      </c>
      <c r="F62" s="23">
        <f>(F12+ROUNDUP(F13*Assumptions!$E$127,0))*Assumptions!F127*Assumptions!F54</f>
        <v>2800</v>
      </c>
      <c r="G62" s="23">
        <f>(G12+ROUNDUP(G13*Assumptions!$E$127,0))*Assumptions!G127*Assumptions!G54</f>
        <v>4500</v>
      </c>
      <c r="H62" s="23">
        <f>(H12+ROUNDUP(H13*Assumptions!$E$127,0))*Assumptions!H127*Assumptions!H54</f>
        <v>7500</v>
      </c>
      <c r="I62" s="23">
        <f>(I12+ROUNDUP(I13*Assumptions!$E$127,0))*Assumptions!I127*Assumptions!I54</f>
        <v>13200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3150</v>
      </c>
      <c r="H63" s="23">
        <f>(H12+ROUNDUP(H13*Assumptions!$E$128,0))*Assumptions!H128*Assumptions!H55</f>
        <v>5500</v>
      </c>
      <c r="I63" s="23">
        <f>(I12+ROUNDUP(I13*Assumptions!$E$128,0))*Assumptions!I128*Assumptions!I55</f>
        <v>19200</v>
      </c>
      <c r="J63" s="17" t="s">
        <v>403</v>
      </c>
    </row>
    <row r="64" spans="1:10" ht="32" customHeight="1">
      <c r="A64" s="1"/>
      <c r="B64" s="1"/>
      <c r="C64" s="1" t="s">
        <v>411</v>
      </c>
      <c r="D64" s="17" t="s">
        <v>150</v>
      </c>
      <c r="E64" s="1" t="s">
        <v>385</v>
      </c>
      <c r="F64" s="23">
        <f>(F12+ROUNDUP(F13*Assumptions!$E$129,0))*Assumptions!F129*Assumptions!F56</f>
        <v>2700</v>
      </c>
      <c r="G64" s="23">
        <f>(G12+ROUNDUP(G13*Assumptions!$E$129,0))*Assumptions!G129*Assumptions!G56</f>
        <v>4950</v>
      </c>
      <c r="H64" s="23">
        <f>(H12+ROUNDUP(H13*Assumptions!$E$129,0))*Assumptions!H129*Assumptions!H56</f>
        <v>7800</v>
      </c>
      <c r="I64" s="23">
        <f>(I12+ROUNDUP(I13*Assumptions!$E$129,0))*Assumptions!I129*Assumptions!I56</f>
        <v>15000</v>
      </c>
      <c r="J64" s="17" t="s">
        <v>403</v>
      </c>
    </row>
    <row r="65" spans="1:10" ht="32" customHeight="1">
      <c r="A65" s="1"/>
      <c r="B65" s="1"/>
      <c r="C65" s="1" t="s">
        <v>412</v>
      </c>
      <c r="D65" s="17" t="s">
        <v>152</v>
      </c>
      <c r="E65" s="1" t="s">
        <v>385</v>
      </c>
      <c r="F65" s="23">
        <f>(F12+ROUNDUP(F13*Assumptions!$E$130,0))*Assumptions!F130*Assumptions!F57</f>
        <v>2025</v>
      </c>
      <c r="G65" s="23">
        <f>(G12+ROUNDUP(G13*Assumptions!$E$130,0))*Assumptions!G130*Assumptions!G57</f>
        <v>7000</v>
      </c>
      <c r="H65" s="23">
        <f>(H12+ROUNDUP(H13*Assumptions!$E$130,0))*Assumptions!H130*Assumptions!H57</f>
        <v>24200</v>
      </c>
      <c r="I65" s="23">
        <f>(I12+ROUNDUP(I13*Assumptions!$E$130,0))*Assumptions!I130*Assumptions!I57</f>
        <v>66300</v>
      </c>
      <c r="J65" s="17" t="s">
        <v>403</v>
      </c>
    </row>
    <row r="66" spans="1:10" ht="32" customHeight="1">
      <c r="A66" s="1"/>
      <c r="B66" s="1"/>
      <c r="C66" s="1" t="s">
        <v>413</v>
      </c>
      <c r="D66" s="17" t="s">
        <v>154</v>
      </c>
      <c r="E66" s="1" t="s">
        <v>385</v>
      </c>
      <c r="F66" s="23">
        <f>(F12+ROUNDUP(F13*Assumptions!$E$131,0))*Assumptions!F131*Assumptions!F58</f>
        <v>2750</v>
      </c>
      <c r="G66" s="23">
        <f>(G12+ROUNDUP(G13*Assumptions!$E$131,0))*Assumptions!G131*Assumptions!G58</f>
        <v>10500</v>
      </c>
      <c r="H66" s="23">
        <f>(H12+ROUNDUP(H13*Assumptions!$E$131,0))*Assumptions!H131*Assumptions!H58</f>
        <v>29325</v>
      </c>
      <c r="I66" s="23">
        <f>(I12+ROUNDUP(I13*Assumptions!$E$131,0))*Assumptions!I131*Assumptions!I58</f>
        <v>93500</v>
      </c>
      <c r="J66" s="17" t="s">
        <v>403</v>
      </c>
    </row>
    <row r="67" spans="1:10" ht="32" customHeight="1">
      <c r="A67" s="1"/>
      <c r="B67" s="1"/>
      <c r="C67" s="1" t="s">
        <v>414</v>
      </c>
      <c r="D67" s="17" t="s">
        <v>156</v>
      </c>
      <c r="E67" s="1" t="s">
        <v>385</v>
      </c>
      <c r="F67" s="23">
        <f>(F12+ROUNDUP(F13*Assumptions!$E$132,0))*Assumptions!F132*Assumptions!F59</f>
        <v>2250</v>
      </c>
      <c r="G67" s="23">
        <f>(G12+ROUNDUP(G13*Assumptions!$E$132,0))*Assumptions!G132*Assumptions!G59</f>
        <v>4200</v>
      </c>
      <c r="H67" s="23">
        <f>(H12+ROUNDUP(H13*Assumptions!$E$132,0))*Assumptions!H132*Assumptions!H59</f>
        <v>15400</v>
      </c>
      <c r="I67" s="23">
        <f>(I12+ROUNDUP(I13*Assumptions!$E$132,0))*Assumptions!I132*Assumptions!I59</f>
        <v>40800</v>
      </c>
      <c r="J67" s="17" t="s">
        <v>403</v>
      </c>
    </row>
    <row r="68" spans="1:10" ht="32" customHeight="1">
      <c r="A68" s="1"/>
      <c r="B68" s="1"/>
      <c r="C68" s="1" t="s">
        <v>415</v>
      </c>
      <c r="D68" s="17" t="s">
        <v>158</v>
      </c>
      <c r="E68" s="1" t="s">
        <v>385</v>
      </c>
      <c r="F68" s="23">
        <f>(F12+ROUNDUP(F13*Assumptions!$E$133,0))*Assumptions!F133*Assumptions!F60</f>
        <v>2250</v>
      </c>
      <c r="G68" s="23">
        <f>(G12+ROUNDUP(G13*Assumptions!$E$133,0))*Assumptions!G133*Assumptions!G60</f>
        <v>4125</v>
      </c>
      <c r="H68" s="23">
        <f>(H12+ROUNDUP(H13*Assumptions!$E$133,0))*Assumptions!H133*Assumptions!H60</f>
        <v>13800</v>
      </c>
      <c r="I68" s="23">
        <f>(I12+ROUNDUP(I13*Assumptions!$E$133,0))*Assumptions!I133*Assumptions!I60</f>
        <v>38250</v>
      </c>
      <c r="J68" s="17" t="s">
        <v>403</v>
      </c>
    </row>
    <row r="69" spans="1:10" ht="32" customHeight="1">
      <c r="A69" s="1"/>
      <c r="B69" s="1"/>
      <c r="C69" s="1" t="s">
        <v>416</v>
      </c>
      <c r="D69" s="17" t="s">
        <v>160</v>
      </c>
      <c r="E69" s="1" t="s">
        <v>385</v>
      </c>
      <c r="F69" s="23">
        <f>(F12+ROUNDUP(F13*Assumptions!$E$134,0))*Assumptions!F134*Assumptions!F61</f>
        <v>2250</v>
      </c>
      <c r="G69" s="23">
        <f>(G12+ROUNDUP(G13*Assumptions!$E$134,0))*Assumptions!G134*Assumptions!G61</f>
        <v>4125</v>
      </c>
      <c r="H69" s="23">
        <f>(H12+ROUNDUP(H13*Assumptions!$E$134,0))*Assumptions!H134*Assumptions!H61</f>
        <v>7200</v>
      </c>
      <c r="I69" s="23">
        <f>(I12+ROUNDUP(I13*Assumptions!$E$134,0))*Assumptions!I134*Assumptions!I61</f>
        <v>13500</v>
      </c>
      <c r="J69" s="17" t="s">
        <v>403</v>
      </c>
    </row>
    <row r="70" spans="1:10" ht="32" customHeight="1">
      <c r="A70" s="1"/>
      <c r="B70" s="1"/>
      <c r="C70" s="1" t="s">
        <v>417</v>
      </c>
      <c r="D70" s="17" t="s">
        <v>162</v>
      </c>
      <c r="E70" s="1" t="s">
        <v>385</v>
      </c>
      <c r="F70" s="23">
        <f>(F12+ROUNDUP(F13*Assumptions!$E$135,0))*Assumptions!F135*Assumptions!F62</f>
        <v>2750</v>
      </c>
      <c r="G70" s="23">
        <f>(G12+ROUNDUP(G13*Assumptions!$E$135,0))*Assumptions!G135*Assumptions!G62</f>
        <v>5250</v>
      </c>
      <c r="H70" s="23">
        <f>(H12+ROUNDUP(H13*Assumptions!$E$135,0))*Assumptions!H135*Assumptions!H62</f>
        <v>19550</v>
      </c>
      <c r="I70" s="23">
        <f>(I12+ROUNDUP(I13*Assumptions!$E$135,0))*Assumptions!I135*Assumptions!I62</f>
        <v>56100</v>
      </c>
      <c r="J70" s="17" t="s">
        <v>403</v>
      </c>
    </row>
    <row r="71" spans="1:10" ht="32" customHeight="1">
      <c r="A71" s="1"/>
      <c r="B71" s="1"/>
      <c r="C71" s="1" t="s">
        <v>418</v>
      </c>
      <c r="D71" s="17" t="s">
        <v>164</v>
      </c>
      <c r="E71" s="1" t="s">
        <v>385</v>
      </c>
      <c r="F71" s="23">
        <f>(F12+ROUNDUP(F13*Assumptions!$E$136,0))*Assumptions!F136*Assumptions!F63</f>
        <v>2750</v>
      </c>
      <c r="G71" s="23">
        <f>(G12+ROUNDUP(G13*Assumptions!$E$136,0))*Assumptions!G136*Assumptions!G63</f>
        <v>5250</v>
      </c>
      <c r="H71" s="23">
        <f>(H12+ROUNDUP(H13*Assumptions!$E$136,0))*Assumptions!H136*Assumptions!H63</f>
        <v>19550</v>
      </c>
      <c r="I71" s="23">
        <f>(I12+ROUNDUP(I13*Assumptions!$E$136,0))*Assumptions!I136*Assumptions!I63</f>
        <v>56100</v>
      </c>
      <c r="J71" s="17" t="s">
        <v>403</v>
      </c>
    </row>
    <row r="72" spans="1:10" ht="32" customHeight="1">
      <c r="A72" s="1"/>
      <c r="B72" s="1"/>
      <c r="C72" s="1" t="s">
        <v>419</v>
      </c>
      <c r="D72" s="17" t="s">
        <v>166</v>
      </c>
      <c r="E72" s="1" t="s">
        <v>385</v>
      </c>
      <c r="F72" s="23">
        <f>(F12+ROUNDUP(F13*Assumptions!$E$137,0))*Assumptions!F137*Assumptions!F64</f>
        <v>3600</v>
      </c>
      <c r="G72" s="23">
        <f>(G12+ROUNDUP(G13*Assumptions!$E$137,0))*Assumptions!G137*Assumptions!G64</f>
        <v>7920</v>
      </c>
      <c r="H72" s="23">
        <f>(H12+ROUNDUP(H13*Assumptions!$E$137,0))*Assumptions!H137*Assumptions!H64</f>
        <v>14400</v>
      </c>
      <c r="I72" s="23">
        <f>(I12+ROUNDUP(I13*Assumptions!$E$137,0))*Assumptions!I137*Assumptions!I64</f>
        <v>33750</v>
      </c>
      <c r="J72" s="17" t="s">
        <v>403</v>
      </c>
    </row>
    <row r="73" spans="1:10" ht="32" customHeight="1">
      <c r="A73" s="1"/>
      <c r="B73" s="1"/>
      <c r="C73" s="1" t="s">
        <v>420</v>
      </c>
      <c r="D73" s="17" t="s">
        <v>168</v>
      </c>
      <c r="E73" s="1" t="s">
        <v>385</v>
      </c>
      <c r="F73" s="23">
        <f>(F12+ROUNDUP(F13*Assumptions!$E$138,0))*Assumptions!F138*Assumptions!F65</f>
        <v>2800</v>
      </c>
      <c r="G73" s="23">
        <f>(G12+ROUNDUP(G13*Assumptions!$E$138,0))*Assumptions!G138*Assumptions!G65</f>
        <v>4500</v>
      </c>
      <c r="H73" s="23">
        <f>(H12+ROUNDUP(H13*Assumptions!$E$138,0))*Assumptions!H138*Assumptions!H65</f>
        <v>7500</v>
      </c>
      <c r="I73" s="23">
        <f>(I12+ROUNDUP(I13*Assumptions!$E$138,0))*Assumptions!I138*Assumptions!I65</f>
        <v>12000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2250</v>
      </c>
      <c r="H74" s="23">
        <f>(H12+ROUNDUP(H13*Assumptions!$E$139,0))*Assumptions!H139*Assumptions!H66</f>
        <v>7000</v>
      </c>
      <c r="I74" s="23">
        <f>(I12+ROUNDUP(I13*Assumptions!$E$139,0))*Assumptions!I139*Assumptions!I66</f>
        <v>18000</v>
      </c>
      <c r="J74" s="17" t="s">
        <v>403</v>
      </c>
    </row>
    <row r="75" spans="1:10" ht="32" customHeight="1">
      <c r="A75" s="1"/>
      <c r="B75" s="1"/>
      <c r="C75" s="1" t="s">
        <v>422</v>
      </c>
      <c r="D75" s="17" t="s">
        <v>172</v>
      </c>
      <c r="E75" s="1" t="s">
        <v>385</v>
      </c>
      <c r="F75" s="23">
        <f>(F12+ROUNDUP(F13*Assumptions!$E$140,0))*Assumptions!F140*Assumptions!F67</f>
        <v>2025</v>
      </c>
      <c r="G75" s="23">
        <f>(G12+ROUNDUP(G13*Assumptions!$E$140,0))*Assumptions!G140*Assumptions!G67</f>
        <v>3575</v>
      </c>
      <c r="H75" s="23">
        <f>(H12+ROUNDUP(H13*Assumptions!$E$140,0))*Assumptions!H140*Assumptions!H67</f>
        <v>12000</v>
      </c>
      <c r="I75" s="23">
        <f>(I12+ROUNDUP(I13*Assumptions!$E$140,0))*Assumptions!I140*Assumptions!I67</f>
        <v>45000</v>
      </c>
      <c r="J75" s="17" t="s">
        <v>403</v>
      </c>
    </row>
    <row r="76" spans="1:10" ht="24" customHeight="1">
      <c r="A76" s="1"/>
      <c r="B76" s="1"/>
      <c r="C76" s="8"/>
      <c r="D76" s="18" t="s">
        <v>423</v>
      </c>
      <c r="E76" s="8"/>
      <c r="F76" s="9">
        <f>SUM(F56:F75)</f>
        <v>43775</v>
      </c>
      <c r="G76" s="9">
        <f>SUM(G56:G75)</f>
        <v>103345</v>
      </c>
      <c r="H76" s="9">
        <f>SUM(H56:H75)</f>
        <v>262475</v>
      </c>
      <c r="I76" s="9">
        <f>SUM(I56:I75)</f>
        <v>692950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3850</v>
      </c>
      <c r="G80" s="23">
        <f>G21*Assumptions!G69</f>
        <v>7200</v>
      </c>
      <c r="H80" s="23">
        <f>H21*Assumptions!H69</f>
        <v>15600</v>
      </c>
      <c r="I80" s="23">
        <f>I21*Assumptions!I69</f>
        <v>37400</v>
      </c>
      <c r="J80" s="17" t="s">
        <v>426</v>
      </c>
    </row>
    <row r="81" spans="1:10" ht="32" customHeight="1">
      <c r="A81" s="1"/>
      <c r="B81" s="1"/>
      <c r="C81" s="1" t="s">
        <v>429</v>
      </c>
      <c r="D81" s="17" t="s">
        <v>178</v>
      </c>
      <c r="E81" s="1" t="s">
        <v>385</v>
      </c>
      <c r="F81" s="23">
        <f>F22*Assumptions!F70</f>
        <v>1350</v>
      </c>
      <c r="G81" s="23">
        <f>G22*Assumptions!G70</f>
        <v>1950</v>
      </c>
      <c r="H81" s="23">
        <f>H22*Assumptions!H70</f>
        <v>4000</v>
      </c>
      <c r="I81" s="23">
        <f>I22*Assumptions!I70</f>
        <v>7500</v>
      </c>
      <c r="J81" s="17" t="s">
        <v>426</v>
      </c>
    </row>
    <row r="82" spans="1:10" ht="32" customHeight="1">
      <c r="A82" s="1"/>
      <c r="B82" s="1"/>
      <c r="C82" s="1" t="s">
        <v>430</v>
      </c>
      <c r="D82" s="17" t="s">
        <v>431</v>
      </c>
      <c r="E82" s="1" t="s">
        <v>385</v>
      </c>
      <c r="F82" s="23">
        <f>F24*Assumptions!F71</f>
        <v>900</v>
      </c>
      <c r="G82" s="23">
        <f>G24*Assumptions!G71</f>
        <v>1300</v>
      </c>
      <c r="H82" s="23">
        <f>H24*Assumptions!H71</f>
        <v>1900</v>
      </c>
      <c r="I82" s="23">
        <f>I24*Assumptions!I71</f>
        <v>2800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8050</v>
      </c>
      <c r="G86" s="9">
        <f>SUM(G79:G85)</f>
        <v>14050</v>
      </c>
      <c r="H86" s="9">
        <f>SUM(H79:H85)</f>
        <v>27100</v>
      </c>
      <c r="I86" s="9">
        <f>SUM(I79:I85)</f>
        <v>58700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3600</v>
      </c>
      <c r="G89" s="23">
        <f>G12*Assumptions!G75</f>
        <v>9000</v>
      </c>
      <c r="H89" s="23">
        <f>H12*Assumptions!H75</f>
        <v>22000</v>
      </c>
      <c r="I89" s="23">
        <f>I12*Assumptions!I75</f>
        <v>66000</v>
      </c>
      <c r="J89" s="17" t="s">
        <v>442</v>
      </c>
    </row>
    <row r="90" spans="1:10" ht="32" customHeight="1">
      <c r="A90" s="1"/>
      <c r="B90" s="1"/>
      <c r="C90" s="1" t="s">
        <v>443</v>
      </c>
      <c r="D90" s="17" t="s">
        <v>444</v>
      </c>
      <c r="E90" s="1" t="s">
        <v>441</v>
      </c>
      <c r="F90" s="23">
        <f>F12*Assumptions!F76</f>
        <v>2800</v>
      </c>
      <c r="G90" s="23">
        <f>G12*Assumptions!G76</f>
        <v>8100</v>
      </c>
      <c r="H90" s="23">
        <f>H12*Assumptions!H76</f>
        <v>22000</v>
      </c>
      <c r="I90" s="23">
        <f>I12*Assumptions!I76</f>
        <v>66000</v>
      </c>
      <c r="J90" s="17" t="s">
        <v>442</v>
      </c>
    </row>
    <row r="91" spans="1:10" ht="32" customHeight="1">
      <c r="A91" s="1"/>
      <c r="B91" s="1"/>
      <c r="C91" s="1" t="s">
        <v>445</v>
      </c>
      <c r="D91" s="17" t="s">
        <v>446</v>
      </c>
      <c r="E91" s="1" t="s">
        <v>441</v>
      </c>
      <c r="F91" s="23">
        <f>F12*Assumptions!F77</f>
        <v>1200</v>
      </c>
      <c r="G91" s="23">
        <f>G12*Assumptions!G77</f>
        <v>2250</v>
      </c>
      <c r="H91" s="23">
        <f>H12*Assumptions!H77</f>
        <v>5000</v>
      </c>
      <c r="I91" s="23">
        <f>I12*Assumptions!I77</f>
        <v>12000</v>
      </c>
      <c r="J91" s="17" t="s">
        <v>442</v>
      </c>
    </row>
    <row r="92" spans="1:10" ht="32" customHeight="1">
      <c r="A92" s="1"/>
      <c r="B92" s="1"/>
      <c r="C92" s="1" t="s">
        <v>447</v>
      </c>
      <c r="D92" s="17" t="s">
        <v>448</v>
      </c>
      <c r="E92" s="1" t="s">
        <v>449</v>
      </c>
      <c r="F92" s="23">
        <f>F29*Assumptions!F79</f>
        <v>1170</v>
      </c>
      <c r="G92" s="23">
        <f>G29*Assumptions!G79</f>
        <v>2750</v>
      </c>
      <c r="H92" s="23">
        <f>H29*Assumptions!H79</f>
        <v>6000</v>
      </c>
      <c r="I92" s="23">
        <f>I29*Assumptions!I79</f>
        <v>16000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1700</v>
      </c>
      <c r="G95" s="23">
        <f>G26*Assumptions!G82</f>
        <v>4500</v>
      </c>
      <c r="H95" s="23">
        <f>H26*Assumptions!H82</f>
        <v>10000</v>
      </c>
      <c r="I95" s="23">
        <f>I26*Assumptions!I82</f>
        <v>48000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10870</v>
      </c>
      <c r="G99" s="9">
        <f>SUM(G89:G98)</f>
        <v>27600</v>
      </c>
      <c r="H99" s="9">
        <f>SUM(H89:H98)</f>
        <v>67500</v>
      </c>
      <c r="I99" s="9">
        <f>SUM(I89:I98)</f>
        <v>214000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1080</v>
      </c>
      <c r="G103" s="23">
        <f>G15*Assumptions!G86</f>
        <v>3600</v>
      </c>
      <c r="H103" s="23">
        <f>H15*Assumptions!H86</f>
        <v>9000</v>
      </c>
      <c r="I103" s="23">
        <f>I15*Assumptions!I86</f>
        <v>26400</v>
      </c>
      <c r="J103" s="17" t="s">
        <v>475</v>
      </c>
    </row>
    <row r="104" spans="1:10" ht="32" customHeight="1">
      <c r="A104" s="1"/>
      <c r="B104" s="1"/>
      <c r="C104" s="1" t="s">
        <v>476</v>
      </c>
      <c r="D104" s="17" t="s">
        <v>477</v>
      </c>
      <c r="E104" s="1" t="s">
        <v>478</v>
      </c>
      <c r="F104" s="23">
        <f>F19*Assumptions!F87</f>
        <v>540</v>
      </c>
      <c r="G104" s="23">
        <f>G19*Assumptions!G87</f>
        <v>1650</v>
      </c>
      <c r="H104" s="23">
        <f>H19*Assumptions!H87</f>
        <v>5600</v>
      </c>
      <c r="I104" s="23">
        <f>I19*Assumptions!I87</f>
        <v>15400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649</v>
      </c>
      <c r="E106" s="1" t="s">
        <v>485</v>
      </c>
      <c r="F106" s="13">
        <v>450</v>
      </c>
      <c r="G106" s="13">
        <v>850</v>
      </c>
      <c r="H106" s="13">
        <v>1700</v>
      </c>
      <c r="I106" s="13">
        <v>3400</v>
      </c>
      <c r="J106" s="17" t="s">
        <v>650</v>
      </c>
    </row>
    <row r="107" spans="1:10" ht="32" customHeight="1">
      <c r="A107" s="1"/>
      <c r="B107" s="1"/>
      <c r="C107" s="1" t="s">
        <v>487</v>
      </c>
      <c r="D107" s="17" t="s">
        <v>651</v>
      </c>
      <c r="E107" s="1" t="s">
        <v>652</v>
      </c>
      <c r="F107" s="13">
        <v>420</v>
      </c>
      <c r="G107" s="13">
        <v>840</v>
      </c>
      <c r="H107" s="13">
        <v>1680</v>
      </c>
      <c r="I107" s="13">
        <v>3360</v>
      </c>
      <c r="J107" s="17" t="s">
        <v>653</v>
      </c>
    </row>
    <row r="108" spans="1:10" ht="32" customHeight="1">
      <c r="A108" s="1"/>
      <c r="B108" s="1"/>
      <c r="C108" s="1" t="s">
        <v>491</v>
      </c>
      <c r="D108" s="17" t="s">
        <v>654</v>
      </c>
      <c r="E108" s="1" t="s">
        <v>497</v>
      </c>
      <c r="F108" s="13">
        <v>260</v>
      </c>
      <c r="G108" s="13">
        <v>520</v>
      </c>
      <c r="H108" s="13">
        <v>1100</v>
      </c>
      <c r="I108" s="13">
        <v>2200</v>
      </c>
      <c r="J108" s="17" t="s">
        <v>655</v>
      </c>
    </row>
    <row r="109" spans="1:10" ht="32" customHeight="1">
      <c r="A109" s="1"/>
      <c r="B109" s="1"/>
      <c r="C109" s="1" t="s">
        <v>495</v>
      </c>
      <c r="D109" s="17" t="s">
        <v>656</v>
      </c>
      <c r="E109" s="1" t="s">
        <v>629</v>
      </c>
      <c r="F109" s="13">
        <v>125</v>
      </c>
      <c r="G109" s="13">
        <v>275</v>
      </c>
      <c r="H109" s="13">
        <v>650</v>
      </c>
      <c r="I109" s="13">
        <v>1500</v>
      </c>
      <c r="J109" s="17" t="s">
        <v>657</v>
      </c>
    </row>
    <row r="110" spans="1:10" ht="32" customHeight="1">
      <c r="A110" s="1"/>
      <c r="B110" s="1"/>
      <c r="C110" s="1" t="s">
        <v>499</v>
      </c>
      <c r="D110" s="17" t="s">
        <v>658</v>
      </c>
      <c r="E110" s="1" t="s">
        <v>497</v>
      </c>
      <c r="F110" s="13">
        <v>180</v>
      </c>
      <c r="G110" s="13">
        <v>360</v>
      </c>
      <c r="H110" s="13">
        <v>720</v>
      </c>
      <c r="I110" s="13">
        <v>1600</v>
      </c>
      <c r="J110" s="17" t="s">
        <v>659</v>
      </c>
    </row>
    <row r="111" spans="1:10" ht="32" customHeight="1">
      <c r="A111" s="1"/>
      <c r="B111" s="1"/>
      <c r="C111" s="1" t="s">
        <v>503</v>
      </c>
      <c r="D111" s="17" t="s">
        <v>660</v>
      </c>
      <c r="E111" s="1" t="s">
        <v>493</v>
      </c>
      <c r="F111" s="13">
        <v>330</v>
      </c>
      <c r="G111" s="13">
        <v>750</v>
      </c>
      <c r="H111" s="13">
        <v>1950</v>
      </c>
      <c r="I111" s="13">
        <v>4500</v>
      </c>
      <c r="J111" s="17" t="s">
        <v>661</v>
      </c>
    </row>
    <row r="112" spans="1:10" ht="24" customHeight="1">
      <c r="A112" s="1"/>
      <c r="B112" s="1"/>
      <c r="C112" s="8"/>
      <c r="D112" s="18" t="s">
        <v>506</v>
      </c>
      <c r="E112" s="8"/>
      <c r="F112" s="9">
        <f>SUM(F102:F111)</f>
        <v>5985</v>
      </c>
      <c r="G112" s="9">
        <f>SUM(G102:G111)</f>
        <v>16345</v>
      </c>
      <c r="H112" s="9">
        <f>SUM(H102:H111)</f>
        <v>43400</v>
      </c>
      <c r="I112" s="9">
        <f>SUM(I102:I111)</f>
        <v>131360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3200</v>
      </c>
      <c r="G115" s="23">
        <f>G12*Assumptions!G89</f>
        <v>9900</v>
      </c>
      <c r="H115" s="23">
        <f>H12*Assumptions!H89</f>
        <v>25000</v>
      </c>
      <c r="I115" s="23">
        <f>I12*Assumptions!I89</f>
        <v>78000</v>
      </c>
      <c r="J115" s="17" t="s">
        <v>510</v>
      </c>
    </row>
    <row r="116" spans="1:10" ht="32" customHeight="1">
      <c r="A116" s="1"/>
      <c r="B116" s="1"/>
      <c r="C116" s="1" t="s">
        <v>511</v>
      </c>
      <c r="D116" s="17" t="s">
        <v>224</v>
      </c>
      <c r="E116" s="1" t="s">
        <v>474</v>
      </c>
      <c r="F116" s="23">
        <f>F15*Assumptions!F90</f>
        <v>900</v>
      </c>
      <c r="G116" s="23">
        <f>G15*Assumptions!G90</f>
        <v>3200</v>
      </c>
      <c r="H116" s="23">
        <f>H15*Assumptions!H90</f>
        <v>9000</v>
      </c>
      <c r="I116" s="23">
        <f>I15*Assumptions!I90</f>
        <v>27500</v>
      </c>
      <c r="J116" s="17" t="s">
        <v>512</v>
      </c>
    </row>
    <row r="117" spans="1:10" ht="32" customHeight="1">
      <c r="A117" s="1"/>
      <c r="B117" s="1"/>
      <c r="C117" s="1" t="s">
        <v>513</v>
      </c>
      <c r="D117" s="17" t="s">
        <v>226</v>
      </c>
      <c r="E117" s="1" t="s">
        <v>441</v>
      </c>
      <c r="F117" s="23">
        <f>F12*Assumptions!F91</f>
        <v>960</v>
      </c>
      <c r="G117" s="23">
        <f>G12*Assumptions!G91</f>
        <v>2700</v>
      </c>
      <c r="H117" s="23">
        <f>H12*Assumptions!H91</f>
        <v>6500</v>
      </c>
      <c r="I117" s="23">
        <f>I12*Assumptions!I91</f>
        <v>18000</v>
      </c>
      <c r="J117" s="17" t="s">
        <v>514</v>
      </c>
    </row>
    <row r="118" spans="1:10" ht="32" customHeight="1">
      <c r="A118" s="1"/>
      <c r="B118" s="1"/>
      <c r="C118" s="1" t="s">
        <v>515</v>
      </c>
      <c r="D118" s="17" t="s">
        <v>228</v>
      </c>
      <c r="E118" s="1" t="s">
        <v>385</v>
      </c>
      <c r="F118" s="23">
        <f>(F12*(Assumptions!F141+2)+F16+F17+F19+F21+F20+F22+F24+F33+F34+F37)*Assumptions!F92</f>
        <v>8715</v>
      </c>
      <c r="G118" s="23">
        <f>(G12*(Assumptions!G141+2)+G16+G17+G19+G21+G20+G22+G24+G33+G34+G37)*Assumptions!G92</f>
        <v>16605</v>
      </c>
      <c r="H118" s="23">
        <f>(H12*(Assumptions!H141+2)+H16+H17+H19+H21+H20+H22+H24+H33+H34+H37)*Assumptions!H92</f>
        <v>35280</v>
      </c>
      <c r="I118" s="23">
        <f>(I12*(Assumptions!I141+2)+I16+I17+I19+I21+I20+I22+I24+I33+I34+I37)*Assumptions!I92</f>
        <v>81940</v>
      </c>
      <c r="J118" s="17" t="s">
        <v>516</v>
      </c>
    </row>
    <row r="119" spans="1:10" ht="32" customHeight="1">
      <c r="A119" s="1"/>
      <c r="B119" s="1"/>
      <c r="C119" s="1" t="s">
        <v>517</v>
      </c>
      <c r="D119" s="17" t="s">
        <v>240</v>
      </c>
      <c r="E119" s="1" t="s">
        <v>441</v>
      </c>
      <c r="F119" s="23">
        <f>F12*Assumptions!F97</f>
        <v>1440</v>
      </c>
      <c r="G119" s="23">
        <f>G12*Assumptions!G97</f>
        <v>3600</v>
      </c>
      <c r="H119" s="23">
        <f>H12*Assumptions!H97</f>
        <v>8500</v>
      </c>
      <c r="I119" s="23">
        <f>I12*Assumptions!I97</f>
        <v>24000</v>
      </c>
      <c r="J119" s="17" t="s">
        <v>518</v>
      </c>
    </row>
    <row r="120" spans="1:10" ht="24" customHeight="1">
      <c r="A120" s="1"/>
      <c r="B120" s="1"/>
      <c r="C120" s="8"/>
      <c r="D120" s="18" t="s">
        <v>519</v>
      </c>
      <c r="E120" s="8"/>
      <c r="F120" s="9">
        <f>SUM(F115:F119)</f>
        <v>15215</v>
      </c>
      <c r="G120" s="9">
        <f>SUM(G115:G119)</f>
        <v>36005</v>
      </c>
      <c r="H120" s="9">
        <f>SUM(H115:H119)</f>
        <v>84280</v>
      </c>
      <c r="I120" s="9">
        <f>SUM(I115:I119)</f>
        <v>229440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1050</v>
      </c>
      <c r="G123" s="23">
        <f>G30*Assumptions!G96</f>
        <v>1800</v>
      </c>
      <c r="H123" s="23">
        <f>H30*Assumptions!H96</f>
        <v>6000</v>
      </c>
      <c r="I123" s="23">
        <f>I30*Assumptions!I96</f>
        <v>21600</v>
      </c>
      <c r="J123" s="17" t="s">
        <v>524</v>
      </c>
    </row>
    <row r="124" spans="1:10" ht="32" customHeight="1">
      <c r="A124" s="1"/>
      <c r="B124" s="1"/>
      <c r="C124" s="1" t="s">
        <v>525</v>
      </c>
      <c r="D124" s="17" t="s">
        <v>526</v>
      </c>
      <c r="E124" s="1" t="s">
        <v>527</v>
      </c>
      <c r="F124" s="23">
        <f>F30*(F31+1)*Assumptions!F93</f>
        <v>1170</v>
      </c>
      <c r="G124" s="23">
        <f>G30*(G31+1)*Assumptions!G93</f>
        <v>1530</v>
      </c>
      <c r="H124" s="23">
        <f>H30*(H31+1)*Assumptions!H93</f>
        <v>4140</v>
      </c>
      <c r="I124" s="23">
        <f>I30*(I31+1)*Assumptions!I93</f>
        <v>15360</v>
      </c>
      <c r="J124" s="17" t="s">
        <v>528</v>
      </c>
    </row>
    <row r="125" spans="1:10" ht="32" customHeight="1">
      <c r="A125" s="1"/>
      <c r="B125" s="1"/>
      <c r="C125" s="1" t="s">
        <v>529</v>
      </c>
      <c r="D125" s="17" t="s">
        <v>530</v>
      </c>
      <c r="E125" s="1" t="s">
        <v>385</v>
      </c>
      <c r="F125" s="23">
        <f>F30*(2*Assumptions!F94+F31*Assumptions!F95)</f>
        <v>342</v>
      </c>
      <c r="G125" s="23">
        <f>G30*(2*Assumptions!G94+G31*Assumptions!G95)</f>
        <v>450</v>
      </c>
      <c r="H125" s="23">
        <f>H30*(2*Assumptions!H94+H31*Assumptions!H95)</f>
        <v>1140</v>
      </c>
      <c r="I125" s="23">
        <f>I30*(2*Assumptions!I94+I31*Assumptions!I95)</f>
        <v>3180</v>
      </c>
      <c r="J125" s="17" t="s">
        <v>531</v>
      </c>
    </row>
    <row r="126" spans="1:10" ht="24" customHeight="1">
      <c r="A126" s="1"/>
      <c r="B126" s="1"/>
      <c r="C126" s="8"/>
      <c r="D126" s="18" t="s">
        <v>532</v>
      </c>
      <c r="E126" s="8"/>
      <c r="F126" s="9">
        <f>SUM(F123:F125)</f>
        <v>2562</v>
      </c>
      <c r="G126" s="9">
        <f>SUM(G123:G125)</f>
        <v>3780</v>
      </c>
      <c r="H126" s="9">
        <f>SUM(H123:H125)</f>
        <v>11280</v>
      </c>
      <c r="I126" s="9">
        <f>SUM(I123:I125)</f>
        <v>40140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1560</v>
      </c>
      <c r="G135" s="23">
        <f>G27*Assumptions!G103</f>
        <v>4800</v>
      </c>
      <c r="H135" s="23">
        <f>H27*Assumptions!H103</f>
        <v>14700</v>
      </c>
      <c r="I135" s="23">
        <f>I27*Assumptions!I103</f>
        <v>46400</v>
      </c>
      <c r="J135" s="17" t="s">
        <v>558</v>
      </c>
    </row>
    <row r="136" spans="1:10" ht="32" customHeight="1">
      <c r="A136" s="1"/>
      <c r="B136" s="1"/>
      <c r="C136" s="1" t="s">
        <v>559</v>
      </c>
      <c r="D136" s="17" t="s">
        <v>560</v>
      </c>
      <c r="E136" s="1" t="s">
        <v>557</v>
      </c>
      <c r="F136" s="23">
        <f>F28*Assumptions!F104</f>
        <v>450</v>
      </c>
      <c r="G136" s="23">
        <f>G28*Assumptions!G104</f>
        <v>2200</v>
      </c>
      <c r="H136" s="23">
        <f>H28*Assumptions!H104</f>
        <v>8400</v>
      </c>
      <c r="I136" s="23">
        <f>I28*Assumptions!I104</f>
        <v>35000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20360</v>
      </c>
      <c r="G140" s="9">
        <f>SUM(G129:G139)</f>
        <v>44875</v>
      </c>
      <c r="H140" s="9">
        <f>SUM(H129:H139)</f>
        <v>102050</v>
      </c>
      <c r="I140" s="9">
        <f>SUM(I129:I139)</f>
        <v>251550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65600</v>
      </c>
      <c r="G150" s="2">
        <f>SUM(G48,G49,G51,G56,G57,G58,G59,G60,G61,G62,G63,G64,G65,G66,G67,G68,G69,G70,G71,G72,G73,G74,G75,G79,G80,G81,G82,G83,G84,G85)</f>
        <v>147895</v>
      </c>
      <c r="H150" s="2">
        <f>SUM(H48,H49,H51,H56,H57,H58,H59,H60,H61,H62,H63,H64,H65,H66,H67,H68,H69,H70,H71,H72,H73,H74,H75,H79,H80,H81,H82,H83,H84,H85)</f>
        <v>362175</v>
      </c>
      <c r="I150" s="2">
        <f>SUM(I48,I49,I51,I56,I57,I58,I59,I60,I61,I62,I63,I64,I65,I66,I67,I68,I69,I70,I71,I72,I73,I74,I75,I79,I80,I81,I82,I83,I84,I85)</f>
        <v>947450</v>
      </c>
      <c r="J150" s="17" t="s">
        <v>582</v>
      </c>
    </row>
    <row r="151" spans="1:10" ht="32" customHeight="1">
      <c r="A151" s="1"/>
      <c r="B151" s="1"/>
      <c r="C151" s="1" t="s">
        <v>583</v>
      </c>
      <c r="D151" s="17" t="s">
        <v>584</v>
      </c>
      <c r="E151" s="1" t="s">
        <v>585</v>
      </c>
      <c r="F151" s="23">
        <f>F150*Assumptions!F108</f>
        <v>24600</v>
      </c>
      <c r="G151" s="23">
        <f>G150*Assumptions!G108</f>
        <v>55460.625</v>
      </c>
      <c r="H151" s="23">
        <f>H150*Assumptions!H108</f>
        <v>135815.625</v>
      </c>
      <c r="I151" s="23">
        <f>I150*Assumptions!I108</f>
        <v>355293.75</v>
      </c>
      <c r="J151" s="17" t="s">
        <v>586</v>
      </c>
    </row>
    <row r="152" spans="1:10" ht="32" customHeight="1">
      <c r="A152" s="1"/>
      <c r="B152" s="1"/>
      <c r="C152" s="1" t="s">
        <v>587</v>
      </c>
      <c r="D152" s="17" t="s">
        <v>588</v>
      </c>
      <c r="E152" s="1" t="s">
        <v>589</v>
      </c>
      <c r="F152" s="23">
        <f>F150*F38/F12*Assumptions!F109</f>
        <v>1722.0000000000002</v>
      </c>
      <c r="G152" s="23">
        <f>G150*G38/G12*Assumptions!G109</f>
        <v>3943.8666666666668</v>
      </c>
      <c r="H152" s="23">
        <f>H150*H38/H12*Assumptions!H109</f>
        <v>10865.25</v>
      </c>
      <c r="I152" s="23">
        <f>I150*I38/I12*Assumptions!I109</f>
        <v>37898</v>
      </c>
      <c r="J152" s="17" t="s">
        <v>590</v>
      </c>
    </row>
    <row r="153" spans="1:10" ht="32" customHeight="1">
      <c r="A153" s="1"/>
      <c r="B153" s="1"/>
      <c r="C153" s="1" t="s">
        <v>591</v>
      </c>
      <c r="D153" s="17" t="s">
        <v>592</v>
      </c>
      <c r="E153" s="1" t="s">
        <v>593</v>
      </c>
      <c r="F153" s="23">
        <f>SUM(F150,F151,F152,F44,F45,F46,F47,F50,F52)*Assumptions!F110</f>
        <v>18355.32</v>
      </c>
      <c r="G153" s="23">
        <f>SUM(G150,G151,G152,G44,G45,G46,G47,G50,G52)*Assumptions!G110</f>
        <v>52183.888166666664</v>
      </c>
      <c r="H153" s="23">
        <f>SUM(H150,H151,H152,H44,H45,H46,H47,H50,H52)*Assumptions!H110</f>
        <v>167647.16500000001</v>
      </c>
      <c r="I153" s="23">
        <f>SUM(I150,I151,I152,I44,I45,I46,I47,I50,I52)*Assumptions!I110</f>
        <v>607757.46499999997</v>
      </c>
      <c r="J153" s="17" t="s">
        <v>594</v>
      </c>
    </row>
    <row r="154" spans="1:10" ht="32" customHeight="1">
      <c r="A154" s="1"/>
      <c r="B154" s="1"/>
      <c r="C154" s="1" t="s">
        <v>595</v>
      </c>
      <c r="D154" s="17" t="s">
        <v>596</v>
      </c>
      <c r="E154" s="1" t="s">
        <v>597</v>
      </c>
      <c r="F154" s="23">
        <f>SUM(F89,F90,F91,F92,F93,F94,F95,F96,F97,F98,F102,F103,F104,F105,F106,F107,F108,F109,F110,F111)*Assumptions!F111</f>
        <v>1179.8500000000001</v>
      </c>
      <c r="G154" s="23">
        <f>SUM(G89,G90,G91,G92,G93,G94,G95,G96,G97,G98,G102,G103,G104,G105,G106,G107,G108,G109,G110,G111)*Assumptions!G111</f>
        <v>3076.15</v>
      </c>
      <c r="H154" s="23">
        <f>SUM(H89,H90,H91,H92,H93,H94,H95,H96,H97,H98,H102,H103,H104,H105,H106,H107,H108,H109,H110,H111)*Assumptions!H111</f>
        <v>7763.0000000000009</v>
      </c>
      <c r="I154" s="23">
        <f>SUM(I89,I90,I91,I92,I93,I94,I95,I96,I97,I98,I102,I103,I104,I105,I106,I107,I108,I109,I110,I111)*Assumptions!I111</f>
        <v>24175.200000000001</v>
      </c>
      <c r="J154" s="17" t="s">
        <v>598</v>
      </c>
    </row>
    <row r="155" spans="1:10" ht="32" customHeight="1">
      <c r="A155" s="1"/>
      <c r="B155" s="1"/>
      <c r="C155" s="8"/>
      <c r="D155" s="18" t="s">
        <v>599</v>
      </c>
      <c r="E155" s="8"/>
      <c r="F155" s="9">
        <f>SUM(F151:F154)</f>
        <v>45857.17</v>
      </c>
      <c r="G155" s="9">
        <f>SUM(G151:G154)</f>
        <v>114664.52983333333</v>
      </c>
      <c r="H155" s="9">
        <f>SUM(H151:H154)</f>
        <v>322091.04000000004</v>
      </c>
      <c r="I155" s="9">
        <f>SUM(I151:I154)</f>
        <v>1025124.4149999999</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181901.16999999998</v>
      </c>
      <c r="G157" s="9">
        <f>SUM(G53,G76,G86,G99,G112,G120,G126,G140,G147,G155)</f>
        <v>437814.52983333333</v>
      </c>
      <c r="H157" s="9">
        <f>SUM(H53,H76,H86,H99,H112,H120,H126,H140,H147,H155)</f>
        <v>1135660.04</v>
      </c>
      <c r="I157" s="9">
        <f>SUM(I53,I76,I86,I99,I112,I120,I126,I140,I147,I155)</f>
        <v>3265284.415</v>
      </c>
      <c r="J157" s="17"/>
    </row>
    <row r="158" spans="1:10" ht="32" customHeight="1">
      <c r="A158" s="1"/>
      <c r="B158" s="1"/>
      <c r="C158" s="1" t="s">
        <v>601</v>
      </c>
      <c r="D158" s="17" t="s">
        <v>276</v>
      </c>
      <c r="E158" s="1" t="s">
        <v>602</v>
      </c>
      <c r="F158" s="23">
        <f>F157*Assumptions!F112</f>
        <v>3274.2210599999994</v>
      </c>
      <c r="G158" s="23">
        <f>G157*Assumptions!G112</f>
        <v>8756.2905966666676</v>
      </c>
      <c r="H158" s="23">
        <f>H157*Assumptions!H112</f>
        <v>24984.52088</v>
      </c>
      <c r="I158" s="23">
        <f>I157*Assumptions!I112</f>
        <v>81632.110375000004</v>
      </c>
      <c r="J158" s="17" t="s">
        <v>603</v>
      </c>
    </row>
    <row r="159" spans="1:10" ht="32" customHeight="1">
      <c r="A159" s="1"/>
      <c r="B159" s="1"/>
      <c r="C159" s="1" t="s">
        <v>604</v>
      </c>
      <c r="D159" s="17" t="s">
        <v>605</v>
      </c>
      <c r="E159" s="1" t="s">
        <v>602</v>
      </c>
      <c r="F159" s="23">
        <f>F157*Assumptions!F113</f>
        <v>7276.0467999999992</v>
      </c>
      <c r="G159" s="23">
        <f>G157*Assumptions!G113</f>
        <v>21890.726491666668</v>
      </c>
      <c r="H159" s="23">
        <f>H157*Assumptions!H113</f>
        <v>79496.202800000014</v>
      </c>
      <c r="I159" s="23">
        <f>I157*Assumptions!I113</f>
        <v>326528.44150000002</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18602.1114552</v>
      </c>
      <c r="I160" s="23">
        <f>SUM(I157:I159)*Assumptions!I114</f>
        <v>73468.899337500014</v>
      </c>
      <c r="J160" s="17" t="s">
        <v>609</v>
      </c>
    </row>
    <row r="161" spans="1:10" ht="32" customHeight="1">
      <c r="A161" s="1"/>
      <c r="B161" s="1"/>
      <c r="C161" s="8"/>
      <c r="D161" s="18" t="s">
        <v>610</v>
      </c>
      <c r="E161" s="8"/>
      <c r="F161" s="9">
        <f>SUM(F157:F160)</f>
        <v>192451.43786000001</v>
      </c>
      <c r="G161" s="9">
        <f>SUM(G157:G160)</f>
        <v>468461.54692166671</v>
      </c>
      <c r="H161" s="9">
        <f>SUM(H157:H160)</f>
        <v>1258742.8751352001</v>
      </c>
      <c r="I161" s="9">
        <f>SUM(I157:I160)</f>
        <v>3746913.8662125003</v>
      </c>
      <c r="J161" s="17"/>
    </row>
    <row r="162" spans="1:10" ht="32" customHeight="1">
      <c r="A162" s="1"/>
      <c r="B162" s="1"/>
      <c r="C162" s="1" t="s">
        <v>611</v>
      </c>
      <c r="D162" s="17" t="s">
        <v>284</v>
      </c>
      <c r="E162" s="1" t="s">
        <v>612</v>
      </c>
      <c r="F162" s="23">
        <f>F161*Assumptions!F115</f>
        <v>28867.715679000001</v>
      </c>
      <c r="G162" s="23">
        <f>G161*Assumptions!G115</f>
        <v>70269.232038250004</v>
      </c>
      <c r="H162" s="23">
        <f>H161*Assumptions!H115</f>
        <v>157342.85939190001</v>
      </c>
      <c r="I162" s="23">
        <f>I161*Assumptions!I115</f>
        <v>449629.66394550004</v>
      </c>
      <c r="J162" s="17" t="s">
        <v>613</v>
      </c>
    </row>
    <row r="163" spans="1:10" ht="32" customHeight="1">
      <c r="A163" s="1"/>
      <c r="B163" s="1"/>
      <c r="C163" s="1" t="s">
        <v>614</v>
      </c>
      <c r="D163" s="17" t="s">
        <v>615</v>
      </c>
      <c r="E163" s="1" t="s">
        <v>616</v>
      </c>
      <c r="F163" s="2">
        <f>CEILING(SUM(F161:F162),1000)-SUM(F161:F162)</f>
        <v>680.84646099997917</v>
      </c>
      <c r="G163" s="2">
        <f>CEILING(SUM(G161:G162),1000)-SUM(G161:G162)</f>
        <v>269.22104008332826</v>
      </c>
      <c r="H163" s="2">
        <f>CEILING(SUM(H161:H162),1000)-SUM(H161:H162)</f>
        <v>914.26547289988957</v>
      </c>
      <c r="I163" s="2">
        <f>CEILING(SUM(I161:I162),1000)-SUM(I161:I162)</f>
        <v>456.46984199993312</v>
      </c>
      <c r="J163" s="17" t="s">
        <v>617</v>
      </c>
    </row>
    <row r="164" spans="1:10" ht="32" customHeight="1">
      <c r="A164" s="1"/>
      <c r="B164" s="1"/>
      <c r="C164" s="20"/>
      <c r="D164" s="24" t="s">
        <v>325</v>
      </c>
      <c r="E164" s="20"/>
      <c r="F164" s="21">
        <f>SUM(F161:F163)</f>
        <v>222000</v>
      </c>
      <c r="G164" s="21">
        <f>SUM(G161:G163)</f>
        <v>539000</v>
      </c>
      <c r="H164" s="21">
        <f>SUM(H161:H163)</f>
        <v>1417000</v>
      </c>
      <c r="I164" s="21">
        <f>SUM(I161:I163)</f>
        <v>4197000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662</v>
      </c>
      <c r="D168" s="1"/>
      <c r="E168" s="1"/>
      <c r="F168" s="2"/>
      <c r="G168" s="2"/>
      <c r="H168" s="2"/>
      <c r="I168" s="2"/>
      <c r="J168" s="1"/>
    </row>
    <row r="169" spans="1:10" ht="22" customHeight="1">
      <c r="A169" s="1"/>
      <c r="B169" s="1"/>
      <c r="C169" s="1" t="s">
        <v>663</v>
      </c>
      <c r="D169" s="1"/>
      <c r="E169" s="1"/>
      <c r="F169" s="2"/>
      <c r="G169" s="2"/>
      <c r="H169" s="2"/>
      <c r="I169" s="2"/>
      <c r="J169" s="1"/>
    </row>
    <row r="170" spans="1:10" ht="22" customHeight="1">
      <c r="A170" s="1"/>
      <c r="B170" s="1"/>
      <c r="C170" s="1" t="s">
        <v>664</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665</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231000</v>
      </c>
      <c r="G6" s="21">
        <f>G164</f>
        <v>559000</v>
      </c>
      <c r="H6" s="21">
        <f>H164</f>
        <v>1512000</v>
      </c>
      <c r="I6" s="21">
        <f>I164</f>
        <v>4417000</v>
      </c>
      <c r="J6" s="1"/>
    </row>
    <row r="7" spans="1:10" ht="21" customHeight="1">
      <c r="A7" s="1"/>
      <c r="B7" s="1"/>
      <c r="C7" s="1"/>
      <c r="D7" s="1" t="s">
        <v>326</v>
      </c>
      <c r="E7" s="1"/>
      <c r="F7" s="2">
        <f>F6/F14</f>
        <v>4200</v>
      </c>
      <c r="G7" s="2">
        <f>G6/G14</f>
        <v>10163.636363636364</v>
      </c>
      <c r="H7" s="2">
        <f>H6/H14</f>
        <v>27490.909090909092</v>
      </c>
      <c r="I7" s="2">
        <f>I6/I14</f>
        <v>80309.090909090912</v>
      </c>
      <c r="J7" s="1"/>
    </row>
    <row r="8" spans="1:10" ht="21" customHeight="1">
      <c r="A8" s="1"/>
      <c r="B8" s="1"/>
      <c r="C8" s="1"/>
      <c r="D8" s="1" t="s">
        <v>327</v>
      </c>
      <c r="E8" s="1"/>
      <c r="F8" s="2">
        <f>FLOOR(F6*(1-Assumptions!F116),1000)</f>
        <v>173000</v>
      </c>
      <c r="G8" s="2">
        <f>FLOOR(G6*(1-Assumptions!G116),1000)</f>
        <v>419000</v>
      </c>
      <c r="H8" s="2">
        <f>FLOOR(H6*(1-Assumptions!H116),1000)</f>
        <v>1209000</v>
      </c>
      <c r="I8" s="2">
        <f>FLOOR(I6*(1-Assumptions!I116),1000)</f>
        <v>3533000</v>
      </c>
      <c r="J8" s="1"/>
    </row>
    <row r="9" spans="1:10" ht="21" customHeight="1">
      <c r="A9" s="1"/>
      <c r="B9" s="1"/>
      <c r="C9" s="1"/>
      <c r="D9" s="1" t="s">
        <v>328</v>
      </c>
      <c r="E9" s="1"/>
      <c r="F9" s="2">
        <f>CEILING(F6*(1+Assumptions!F117),1000)</f>
        <v>312000</v>
      </c>
      <c r="G9" s="2">
        <f>CEILING(G6*(1+Assumptions!G117),1000)</f>
        <v>755000</v>
      </c>
      <c r="H9" s="2">
        <f>CEILING(H6*(1+Assumptions!H117),1000)</f>
        <v>1966000</v>
      </c>
      <c r="I9" s="2">
        <f>CEILING(I6*(1+Assumptions!I117),1000)</f>
        <v>5743000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8</v>
      </c>
      <c r="G12" s="15">
        <v>9</v>
      </c>
      <c r="H12" s="15">
        <v>10</v>
      </c>
      <c r="I12" s="15">
        <v>12</v>
      </c>
      <c r="J12" s="22" t="s">
        <v>666</v>
      </c>
    </row>
    <row r="13" spans="1:10" ht="33" customHeight="1">
      <c r="A13" s="1"/>
      <c r="B13" s="1"/>
      <c r="C13" s="1"/>
      <c r="D13" s="1" t="s">
        <v>332</v>
      </c>
      <c r="E13" s="1"/>
      <c r="F13" s="15">
        <v>3</v>
      </c>
      <c r="G13" s="15">
        <v>5</v>
      </c>
      <c r="H13" s="15">
        <v>7</v>
      </c>
      <c r="I13" s="15">
        <v>10</v>
      </c>
      <c r="J13" s="22" t="s">
        <v>667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7</v>
      </c>
      <c r="G15" s="15">
        <v>9</v>
      </c>
      <c r="H15" s="15">
        <v>10</v>
      </c>
      <c r="I15" s="15">
        <v>12</v>
      </c>
      <c r="J15" s="22" t="s">
        <v>337</v>
      </c>
    </row>
    <row r="16" spans="1:10" ht="33" customHeight="1">
      <c r="A16" s="1"/>
      <c r="B16" s="1"/>
      <c r="C16" s="1"/>
      <c r="D16" s="1" t="s">
        <v>338</v>
      </c>
      <c r="E16" s="1"/>
      <c r="F16" s="10">
        <f>ROUNDUP(F12*1.6,0)</f>
        <v>13</v>
      </c>
      <c r="G16" s="10">
        <f>ROUNDUP(G12*1.6,0)</f>
        <v>15</v>
      </c>
      <c r="H16" s="10">
        <f>ROUNDUP(H12*1.6,0)</f>
        <v>16</v>
      </c>
      <c r="I16" s="10">
        <f>ROUNDUP(I12*1.6,0)</f>
        <v>20</v>
      </c>
      <c r="J16" s="22" t="s">
        <v>668</v>
      </c>
    </row>
    <row r="17" spans="1:10" ht="33" customHeight="1">
      <c r="A17" s="1"/>
      <c r="B17" s="1"/>
      <c r="C17" s="1"/>
      <c r="D17" s="1" t="s">
        <v>340</v>
      </c>
      <c r="E17" s="1"/>
      <c r="F17" s="15">
        <v>31</v>
      </c>
      <c r="G17" s="15">
        <v>35</v>
      </c>
      <c r="H17" s="15">
        <v>39</v>
      </c>
      <c r="I17" s="15">
        <v>47</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65</v>
      </c>
      <c r="G19" s="15">
        <v>110</v>
      </c>
      <c r="H19" s="15">
        <v>200</v>
      </c>
      <c r="I19" s="15">
        <v>360</v>
      </c>
      <c r="J19" s="22" t="s">
        <v>344</v>
      </c>
    </row>
    <row r="20" spans="1:10" ht="33" customHeight="1">
      <c r="A20" s="1"/>
      <c r="B20" s="1"/>
      <c r="C20" s="1"/>
      <c r="D20" s="1" t="s">
        <v>345</v>
      </c>
      <c r="E20" s="1"/>
      <c r="F20" s="15">
        <v>3</v>
      </c>
      <c r="G20" s="15">
        <v>3</v>
      </c>
      <c r="H20" s="15">
        <v>3</v>
      </c>
      <c r="I20" s="15">
        <v>4</v>
      </c>
      <c r="J20" s="22"/>
    </row>
    <row r="21" spans="1:10" ht="33" customHeight="1">
      <c r="A21" s="1"/>
      <c r="B21" s="1"/>
      <c r="C21" s="1"/>
      <c r="D21" s="1" t="s">
        <v>346</v>
      </c>
      <c r="E21" s="1"/>
      <c r="F21" s="15">
        <v>5</v>
      </c>
      <c r="G21" s="15">
        <v>6</v>
      </c>
      <c r="H21" s="15">
        <v>8</v>
      </c>
      <c r="I21" s="15">
        <v>11</v>
      </c>
      <c r="J21" s="22"/>
    </row>
    <row r="22" spans="1:10" ht="33" customHeight="1">
      <c r="A22" s="1"/>
      <c r="B22" s="1"/>
      <c r="C22" s="1"/>
      <c r="D22" s="1" t="s">
        <v>347</v>
      </c>
      <c r="E22" s="1"/>
      <c r="F22" s="15">
        <v>2</v>
      </c>
      <c r="G22" s="15">
        <v>2</v>
      </c>
      <c r="H22" s="15">
        <v>3</v>
      </c>
      <c r="I22" s="15">
        <v>3</v>
      </c>
      <c r="J22" s="22"/>
    </row>
    <row r="23" spans="1:10" ht="33" customHeight="1">
      <c r="A23" s="1"/>
      <c r="B23" s="1"/>
      <c r="C23" s="1"/>
      <c r="D23" s="1" t="s">
        <v>348</v>
      </c>
      <c r="E23" s="1"/>
      <c r="F23" s="15">
        <v>2</v>
      </c>
      <c r="G23" s="15">
        <v>2</v>
      </c>
      <c r="H23" s="15">
        <v>3</v>
      </c>
      <c r="I23" s="15">
        <v>3</v>
      </c>
      <c r="J23" s="22" t="s">
        <v>349</v>
      </c>
    </row>
    <row r="24" spans="1:10" ht="33" customHeight="1">
      <c r="A24" s="1"/>
      <c r="B24" s="1"/>
      <c r="C24" s="1"/>
      <c r="D24" s="1" t="s">
        <v>350</v>
      </c>
      <c r="E24" s="1"/>
      <c r="F24" s="10">
        <f>2*F23+2</f>
        <v>6</v>
      </c>
      <c r="G24" s="10">
        <f>2*G23+2</f>
        <v>6</v>
      </c>
      <c r="H24" s="10">
        <f>2*H23+2</f>
        <v>8</v>
      </c>
      <c r="I24" s="10">
        <f>2*I23+2</f>
        <v>8</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11</v>
      </c>
      <c r="G27" s="15">
        <v>14</v>
      </c>
      <c r="H27" s="15">
        <v>19</v>
      </c>
      <c r="I27" s="15">
        <v>26</v>
      </c>
      <c r="J27" s="22"/>
    </row>
    <row r="28" spans="1:10" ht="33" customHeight="1">
      <c r="A28" s="1"/>
      <c r="B28" s="1"/>
      <c r="C28" s="1"/>
      <c r="D28" s="1" t="s">
        <v>355</v>
      </c>
      <c r="E28" s="1"/>
      <c r="F28" s="15">
        <v>1</v>
      </c>
      <c r="G28" s="15">
        <v>2</v>
      </c>
      <c r="H28" s="15">
        <v>4</v>
      </c>
      <c r="I28" s="15">
        <v>6</v>
      </c>
      <c r="J28" s="22"/>
    </row>
    <row r="29" spans="1:10" ht="33" customHeight="1">
      <c r="A29" s="1"/>
      <c r="B29" s="1"/>
      <c r="C29" s="1"/>
      <c r="D29" s="1" t="s">
        <v>356</v>
      </c>
      <c r="E29" s="1"/>
      <c r="F29" s="15">
        <v>7</v>
      </c>
      <c r="G29" s="15">
        <v>9</v>
      </c>
      <c r="H29" s="15">
        <v>10</v>
      </c>
      <c r="I29" s="15">
        <v>13</v>
      </c>
      <c r="J29" s="22"/>
    </row>
    <row r="30" spans="1:10" ht="33" customHeight="1">
      <c r="A30" s="1"/>
      <c r="B30" s="1"/>
      <c r="C30" s="1"/>
      <c r="D30" s="1" t="s">
        <v>357</v>
      </c>
      <c r="E30" s="1"/>
      <c r="F30" s="15">
        <v>3</v>
      </c>
      <c r="G30" s="15">
        <v>4</v>
      </c>
      <c r="H30" s="15">
        <v>8</v>
      </c>
      <c r="I30" s="15">
        <v>16</v>
      </c>
      <c r="J30" s="22"/>
    </row>
    <row r="31" spans="1:10" ht="33" customHeight="1">
      <c r="A31" s="1"/>
      <c r="B31" s="1"/>
      <c r="C31" s="1"/>
      <c r="D31" s="1" t="s">
        <v>358</v>
      </c>
      <c r="E31" s="1"/>
      <c r="F31" s="15">
        <v>2</v>
      </c>
      <c r="G31" s="15">
        <v>3</v>
      </c>
      <c r="H31" s="15">
        <v>3</v>
      </c>
      <c r="I31" s="15">
        <v>4</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2</v>
      </c>
      <c r="G38" s="15">
        <v>2</v>
      </c>
      <c r="H38" s="15">
        <v>3</v>
      </c>
      <c r="I38" s="15">
        <v>3</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3250</v>
      </c>
      <c r="G48" s="23">
        <f>G16*Assumptions!G43</f>
        <v>7500</v>
      </c>
      <c r="H48" s="23">
        <f>H16*Assumptions!H43</f>
        <v>16000</v>
      </c>
      <c r="I48" s="23">
        <f>I16*Assumptions!I43</f>
        <v>80000</v>
      </c>
      <c r="J48" s="17" t="s">
        <v>386</v>
      </c>
    </row>
    <row r="49" spans="1:10" ht="32" customHeight="1">
      <c r="A49" s="1"/>
      <c r="B49" s="1"/>
      <c r="C49" s="1" t="s">
        <v>387</v>
      </c>
      <c r="D49" s="17" t="s">
        <v>388</v>
      </c>
      <c r="E49" s="1" t="s">
        <v>385</v>
      </c>
      <c r="F49" s="23">
        <f>F17*Assumptions!F44</f>
        <v>6200</v>
      </c>
      <c r="G49" s="23">
        <f>G17*Assumptions!G44</f>
        <v>14000</v>
      </c>
      <c r="H49" s="23">
        <f>H17*Assumptions!H44</f>
        <v>35100</v>
      </c>
      <c r="I49" s="23">
        <f>I17*Assumptions!I44</f>
        <v>75200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8125</v>
      </c>
      <c r="G51" s="23">
        <f>G19*Assumptions!G46</f>
        <v>17600</v>
      </c>
      <c r="H51" s="23">
        <f>H19*Assumptions!H46</f>
        <v>42000</v>
      </c>
      <c r="I51" s="23">
        <f>I19*Assumptions!I46</f>
        <v>90000</v>
      </c>
      <c r="J51" s="17" t="s">
        <v>396</v>
      </c>
    </row>
    <row r="52" spans="1:10" ht="32" customHeight="1">
      <c r="A52" s="1"/>
      <c r="B52" s="1"/>
      <c r="C52" s="1" t="s">
        <v>397</v>
      </c>
      <c r="D52" s="17" t="s">
        <v>130</v>
      </c>
      <c r="E52" s="1" t="s">
        <v>398</v>
      </c>
      <c r="F52" s="23">
        <f>SUM(F48:F49)*Assumptions!F47</f>
        <v>756</v>
      </c>
      <c r="G52" s="23">
        <f>SUM(G48:G49)*Assumptions!G47</f>
        <v>2150</v>
      </c>
      <c r="H52" s="23">
        <f>SUM(H48:H49)*Assumptions!H47</f>
        <v>6132</v>
      </c>
      <c r="I52" s="23">
        <f>SUM(I48:I49)*Assumptions!I47</f>
        <v>23280</v>
      </c>
      <c r="J52" s="17" t="s">
        <v>399</v>
      </c>
    </row>
    <row r="53" spans="1:10" ht="24" customHeight="1">
      <c r="A53" s="1"/>
      <c r="B53" s="1"/>
      <c r="C53" s="8"/>
      <c r="D53" s="18" t="s">
        <v>400</v>
      </c>
      <c r="E53" s="8"/>
      <c r="F53" s="9">
        <f>SUM(F44:F52)</f>
        <v>27731</v>
      </c>
      <c r="G53" s="9">
        <f>SUM(G44:G52)</f>
        <v>69300</v>
      </c>
      <c r="H53" s="9">
        <f>SUM(H44:H52)</f>
        <v>183932</v>
      </c>
      <c r="I53" s="9">
        <f>SUM(I44:I52)</f>
        <v>506080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3575</v>
      </c>
      <c r="G56" s="23">
        <f>(G12+ROUNDUP(G13*Assumptions!$E$121,0))*Assumptions!G121*Assumptions!G48</f>
        <v>7000</v>
      </c>
      <c r="H56" s="23">
        <f>(H12+ROUNDUP(H13*Assumptions!$E$121,0))*Assumptions!H121*Assumptions!H48</f>
        <v>12750</v>
      </c>
      <c r="I56" s="23">
        <f>(I12+ROUNDUP(I13*Assumptions!$E$121,0))*Assumptions!I121*Assumptions!I48</f>
        <v>26400</v>
      </c>
      <c r="J56" s="17" t="s">
        <v>403</v>
      </c>
    </row>
    <row r="57" spans="1:10" ht="32" customHeight="1">
      <c r="A57" s="1"/>
      <c r="B57" s="1"/>
      <c r="C57" s="1" t="s">
        <v>404</v>
      </c>
      <c r="D57" s="17" t="s">
        <v>136</v>
      </c>
      <c r="E57" s="1" t="s">
        <v>385</v>
      </c>
      <c r="F57" s="23">
        <f>(F12+ROUNDUP(F13*Assumptions!$E$122,0))*Assumptions!F122*Assumptions!F49</f>
        <v>3000</v>
      </c>
      <c r="G57" s="23">
        <f>(G12+ROUNDUP(G13*Assumptions!$E$122,0))*Assumptions!G122*Assumptions!G49</f>
        <v>5400</v>
      </c>
      <c r="H57" s="23">
        <f>(H12+ROUNDUP(H13*Assumptions!$E$122,0))*Assumptions!H122*Assumptions!H49</f>
        <v>9800</v>
      </c>
      <c r="I57" s="23">
        <f>(I12+ROUNDUP(I13*Assumptions!$E$122,0))*Assumptions!I122*Assumptions!I49</f>
        <v>17850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3850</v>
      </c>
      <c r="H58" s="23">
        <f>(H12+ROUNDUP(H13*Assumptions!$E$123,0))*Assumptions!H123*Assumptions!H50</f>
        <v>6600</v>
      </c>
      <c r="I58" s="23">
        <f>(I12+ROUNDUP(I13*Assumptions!$E$123,0))*Assumptions!I123*Assumptions!I50</f>
        <v>24000</v>
      </c>
      <c r="J58" s="17" t="s">
        <v>403</v>
      </c>
    </row>
    <row r="59" spans="1:10" ht="32" customHeight="1">
      <c r="A59" s="1"/>
      <c r="B59" s="1"/>
      <c r="C59" s="1" t="s">
        <v>406</v>
      </c>
      <c r="D59" s="17" t="s">
        <v>140</v>
      </c>
      <c r="E59" s="1" t="s">
        <v>385</v>
      </c>
      <c r="F59" s="23">
        <f>(F12+ROUNDUP(F13*Assumptions!$E$124,0))*Assumptions!F124*Assumptions!F51</f>
        <v>4000</v>
      </c>
      <c r="G59" s="23">
        <f>(G12+ROUNDUP(G13*Assumptions!$E$124,0))*Assumptions!G124*Assumptions!G51</f>
        <v>7800</v>
      </c>
      <c r="H59" s="23">
        <f>(H12+ROUNDUP(H13*Assumptions!$E$124,0))*Assumptions!H124*Assumptions!H51</f>
        <v>14000</v>
      </c>
      <c r="I59" s="23">
        <f>(I12+ROUNDUP(I13*Assumptions!$E$124,0))*Assumptions!I124*Assumptions!I51</f>
        <v>27200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7000</v>
      </c>
      <c r="I60" s="23">
        <f>(I12+ROUNDUP(I13*Assumptions!$E$125,0))*Assumptions!I125*Assumptions!I52</f>
        <v>26400</v>
      </c>
      <c r="J60" s="17" t="s">
        <v>403</v>
      </c>
    </row>
    <row r="61" spans="1:10" ht="32" customHeight="1">
      <c r="A61" s="1"/>
      <c r="B61" s="1"/>
      <c r="C61" s="1" t="s">
        <v>408</v>
      </c>
      <c r="D61" s="17" t="s">
        <v>144</v>
      </c>
      <c r="E61" s="1" t="s">
        <v>385</v>
      </c>
      <c r="F61" s="23">
        <f>(F12+ROUNDUP(F13*Assumptions!$E$126,0))*Assumptions!F126*Assumptions!F53</f>
        <v>2250</v>
      </c>
      <c r="G61" s="23">
        <f>(G12+ROUNDUP(G13*Assumptions!$E$126,0))*Assumptions!G126*Assumptions!G53</f>
        <v>8000</v>
      </c>
      <c r="H61" s="23">
        <f>(H12+ROUNDUP(H13*Assumptions!$E$126,0))*Assumptions!H126*Assumptions!H53</f>
        <v>21600</v>
      </c>
      <c r="I61" s="23">
        <f>(I12+ROUNDUP(I13*Assumptions!$E$126,0))*Assumptions!I126*Assumptions!I53</f>
        <v>50400</v>
      </c>
      <c r="J61" s="17" t="s">
        <v>403</v>
      </c>
    </row>
    <row r="62" spans="1:10" ht="32" customHeight="1">
      <c r="A62" s="1"/>
      <c r="B62" s="1"/>
      <c r="C62" s="1" t="s">
        <v>409</v>
      </c>
      <c r="D62" s="17" t="s">
        <v>146</v>
      </c>
      <c r="E62" s="1" t="s">
        <v>385</v>
      </c>
      <c r="F62" s="23">
        <f>(F12+ROUNDUP(F13*Assumptions!$E$127,0))*Assumptions!F127*Assumptions!F54</f>
        <v>2800</v>
      </c>
      <c r="G62" s="23">
        <f>(G12+ROUNDUP(G13*Assumptions!$E$127,0))*Assumptions!G127*Assumptions!G54</f>
        <v>4500</v>
      </c>
      <c r="H62" s="23">
        <f>(H12+ROUNDUP(H13*Assumptions!$E$127,0))*Assumptions!H127*Assumptions!H54</f>
        <v>7500</v>
      </c>
      <c r="I62" s="23">
        <f>(I12+ROUNDUP(I13*Assumptions!$E$127,0))*Assumptions!I127*Assumptions!I54</f>
        <v>13200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3150</v>
      </c>
      <c r="H63" s="23">
        <f>(H12+ROUNDUP(H13*Assumptions!$E$128,0))*Assumptions!H128*Assumptions!H55</f>
        <v>5500</v>
      </c>
      <c r="I63" s="23">
        <f>(I12+ROUNDUP(I13*Assumptions!$E$128,0))*Assumptions!I128*Assumptions!I55</f>
        <v>19200</v>
      </c>
      <c r="J63" s="17" t="s">
        <v>403</v>
      </c>
    </row>
    <row r="64" spans="1:10" ht="32" customHeight="1">
      <c r="A64" s="1"/>
      <c r="B64" s="1"/>
      <c r="C64" s="1" t="s">
        <v>411</v>
      </c>
      <c r="D64" s="17" t="s">
        <v>150</v>
      </c>
      <c r="E64" s="1" t="s">
        <v>385</v>
      </c>
      <c r="F64" s="23">
        <f>(F12+ROUNDUP(F13*Assumptions!$E$129,0))*Assumptions!F129*Assumptions!F56</f>
        <v>2700</v>
      </c>
      <c r="G64" s="23">
        <f>(G12+ROUNDUP(G13*Assumptions!$E$129,0))*Assumptions!G129*Assumptions!G56</f>
        <v>4950</v>
      </c>
      <c r="H64" s="23">
        <f>(H12+ROUNDUP(H13*Assumptions!$E$129,0))*Assumptions!H129*Assumptions!H56</f>
        <v>7800</v>
      </c>
      <c r="I64" s="23">
        <f>(I12+ROUNDUP(I13*Assumptions!$E$129,0))*Assumptions!I129*Assumptions!I56</f>
        <v>15000</v>
      </c>
      <c r="J64" s="17" t="s">
        <v>403</v>
      </c>
    </row>
    <row r="65" spans="1:10" ht="32" customHeight="1">
      <c r="A65" s="1"/>
      <c r="B65" s="1"/>
      <c r="C65" s="1" t="s">
        <v>412</v>
      </c>
      <c r="D65" s="17" t="s">
        <v>152</v>
      </c>
      <c r="E65" s="1" t="s">
        <v>385</v>
      </c>
      <c r="F65" s="23">
        <f>(F12+ROUNDUP(F13*Assumptions!$E$130,0))*Assumptions!F130*Assumptions!F57</f>
        <v>2025</v>
      </c>
      <c r="G65" s="23">
        <f>(G12+ROUNDUP(G13*Assumptions!$E$130,0))*Assumptions!G130*Assumptions!G57</f>
        <v>7000</v>
      </c>
      <c r="H65" s="23">
        <f>(H12+ROUNDUP(H13*Assumptions!$E$130,0))*Assumptions!H130*Assumptions!H57</f>
        <v>24200</v>
      </c>
      <c r="I65" s="23">
        <f>(I12+ROUNDUP(I13*Assumptions!$E$130,0))*Assumptions!I130*Assumptions!I57</f>
        <v>66300</v>
      </c>
      <c r="J65" s="17" t="s">
        <v>403</v>
      </c>
    </row>
    <row r="66" spans="1:10" ht="32" customHeight="1">
      <c r="A66" s="1"/>
      <c r="B66" s="1"/>
      <c r="C66" s="1" t="s">
        <v>413</v>
      </c>
      <c r="D66" s="17" t="s">
        <v>154</v>
      </c>
      <c r="E66" s="1" t="s">
        <v>385</v>
      </c>
      <c r="F66" s="23">
        <f>(F12+ROUNDUP(F13*Assumptions!$E$131,0))*Assumptions!F131*Assumptions!F58</f>
        <v>2750</v>
      </c>
      <c r="G66" s="23">
        <f>(G12+ROUNDUP(G13*Assumptions!$E$131,0))*Assumptions!G131*Assumptions!G58</f>
        <v>10500</v>
      </c>
      <c r="H66" s="23">
        <f>(H12+ROUNDUP(H13*Assumptions!$E$131,0))*Assumptions!H131*Assumptions!H58</f>
        <v>29325</v>
      </c>
      <c r="I66" s="23">
        <f>(I12+ROUNDUP(I13*Assumptions!$E$131,0))*Assumptions!I131*Assumptions!I58</f>
        <v>93500</v>
      </c>
      <c r="J66" s="17" t="s">
        <v>403</v>
      </c>
    </row>
    <row r="67" spans="1:10" ht="32" customHeight="1">
      <c r="A67" s="1"/>
      <c r="B67" s="1"/>
      <c r="C67" s="1" t="s">
        <v>414</v>
      </c>
      <c r="D67" s="17" t="s">
        <v>156</v>
      </c>
      <c r="E67" s="1" t="s">
        <v>385</v>
      </c>
      <c r="F67" s="23">
        <f>(F12+ROUNDUP(F13*Assumptions!$E$132,0))*Assumptions!F132*Assumptions!F59</f>
        <v>2250</v>
      </c>
      <c r="G67" s="23">
        <f>(G12+ROUNDUP(G13*Assumptions!$E$132,0))*Assumptions!G132*Assumptions!G59</f>
        <v>4200</v>
      </c>
      <c r="H67" s="23">
        <f>(H12+ROUNDUP(H13*Assumptions!$E$132,0))*Assumptions!H132*Assumptions!H59</f>
        <v>15400</v>
      </c>
      <c r="I67" s="23">
        <f>(I12+ROUNDUP(I13*Assumptions!$E$132,0))*Assumptions!I132*Assumptions!I59</f>
        <v>40800</v>
      </c>
      <c r="J67" s="17" t="s">
        <v>403</v>
      </c>
    </row>
    <row r="68" spans="1:10" ht="32" customHeight="1">
      <c r="A68" s="1"/>
      <c r="B68" s="1"/>
      <c r="C68" s="1" t="s">
        <v>415</v>
      </c>
      <c r="D68" s="17" t="s">
        <v>158</v>
      </c>
      <c r="E68" s="1" t="s">
        <v>385</v>
      </c>
      <c r="F68" s="23">
        <f>(F12+ROUNDUP(F13*Assumptions!$E$133,0))*Assumptions!F133*Assumptions!F60</f>
        <v>2250</v>
      </c>
      <c r="G68" s="23">
        <f>(G12+ROUNDUP(G13*Assumptions!$E$133,0))*Assumptions!G133*Assumptions!G60</f>
        <v>4125</v>
      </c>
      <c r="H68" s="23">
        <f>(H12+ROUNDUP(H13*Assumptions!$E$133,0))*Assumptions!H133*Assumptions!H60</f>
        <v>13800</v>
      </c>
      <c r="I68" s="23">
        <f>(I12+ROUNDUP(I13*Assumptions!$E$133,0))*Assumptions!I133*Assumptions!I60</f>
        <v>38250</v>
      </c>
      <c r="J68" s="17" t="s">
        <v>403</v>
      </c>
    </row>
    <row r="69" spans="1:10" ht="32" customHeight="1">
      <c r="A69" s="1"/>
      <c r="B69" s="1"/>
      <c r="C69" s="1" t="s">
        <v>416</v>
      </c>
      <c r="D69" s="17" t="s">
        <v>160</v>
      </c>
      <c r="E69" s="1" t="s">
        <v>385</v>
      </c>
      <c r="F69" s="23">
        <f>(F12+ROUNDUP(F13*Assumptions!$E$134,0))*Assumptions!F134*Assumptions!F61</f>
        <v>2250</v>
      </c>
      <c r="G69" s="23">
        <f>(G12+ROUNDUP(G13*Assumptions!$E$134,0))*Assumptions!G134*Assumptions!G61</f>
        <v>4125</v>
      </c>
      <c r="H69" s="23">
        <f>(H12+ROUNDUP(H13*Assumptions!$E$134,0))*Assumptions!H134*Assumptions!H61</f>
        <v>7200</v>
      </c>
      <c r="I69" s="23">
        <f>(I12+ROUNDUP(I13*Assumptions!$E$134,0))*Assumptions!I134*Assumptions!I61</f>
        <v>13500</v>
      </c>
      <c r="J69" s="17" t="s">
        <v>403</v>
      </c>
    </row>
    <row r="70" spans="1:10" ht="32" customHeight="1">
      <c r="A70" s="1"/>
      <c r="B70" s="1"/>
      <c r="C70" s="1" t="s">
        <v>417</v>
      </c>
      <c r="D70" s="17" t="s">
        <v>162</v>
      </c>
      <c r="E70" s="1" t="s">
        <v>385</v>
      </c>
      <c r="F70" s="23">
        <f>(F12+ROUNDUP(F13*Assumptions!$E$135,0))*Assumptions!F135*Assumptions!F62</f>
        <v>2750</v>
      </c>
      <c r="G70" s="23">
        <f>(G12+ROUNDUP(G13*Assumptions!$E$135,0))*Assumptions!G135*Assumptions!G62</f>
        <v>5250</v>
      </c>
      <c r="H70" s="23">
        <f>(H12+ROUNDUP(H13*Assumptions!$E$135,0))*Assumptions!H135*Assumptions!H62</f>
        <v>19550</v>
      </c>
      <c r="I70" s="23">
        <f>(I12+ROUNDUP(I13*Assumptions!$E$135,0))*Assumptions!I135*Assumptions!I62</f>
        <v>56100</v>
      </c>
      <c r="J70" s="17" t="s">
        <v>403</v>
      </c>
    </row>
    <row r="71" spans="1:10" ht="32" customHeight="1">
      <c r="A71" s="1"/>
      <c r="B71" s="1"/>
      <c r="C71" s="1" t="s">
        <v>418</v>
      </c>
      <c r="D71" s="17" t="s">
        <v>164</v>
      </c>
      <c r="E71" s="1" t="s">
        <v>385</v>
      </c>
      <c r="F71" s="23">
        <f>(F12+ROUNDUP(F13*Assumptions!$E$136,0))*Assumptions!F136*Assumptions!F63</f>
        <v>2750</v>
      </c>
      <c r="G71" s="23">
        <f>(G12+ROUNDUP(G13*Assumptions!$E$136,0))*Assumptions!G136*Assumptions!G63</f>
        <v>5250</v>
      </c>
      <c r="H71" s="23">
        <f>(H12+ROUNDUP(H13*Assumptions!$E$136,0))*Assumptions!H136*Assumptions!H63</f>
        <v>19550</v>
      </c>
      <c r="I71" s="23">
        <f>(I12+ROUNDUP(I13*Assumptions!$E$136,0))*Assumptions!I136*Assumptions!I63</f>
        <v>56100</v>
      </c>
      <c r="J71" s="17" t="s">
        <v>403</v>
      </c>
    </row>
    <row r="72" spans="1:10" ht="32" customHeight="1">
      <c r="A72" s="1"/>
      <c r="B72" s="1"/>
      <c r="C72" s="1" t="s">
        <v>419</v>
      </c>
      <c r="D72" s="17" t="s">
        <v>166</v>
      </c>
      <c r="E72" s="1" t="s">
        <v>385</v>
      </c>
      <c r="F72" s="23">
        <f>(F12+ROUNDUP(F13*Assumptions!$E$137,0))*Assumptions!F137*Assumptions!F64</f>
        <v>3600</v>
      </c>
      <c r="G72" s="23">
        <f>(G12+ROUNDUP(G13*Assumptions!$E$137,0))*Assumptions!G137*Assumptions!G64</f>
        <v>7920</v>
      </c>
      <c r="H72" s="23">
        <f>(H12+ROUNDUP(H13*Assumptions!$E$137,0))*Assumptions!H137*Assumptions!H64</f>
        <v>14400</v>
      </c>
      <c r="I72" s="23">
        <f>(I12+ROUNDUP(I13*Assumptions!$E$137,0))*Assumptions!I137*Assumptions!I64</f>
        <v>33750</v>
      </c>
      <c r="J72" s="17" t="s">
        <v>403</v>
      </c>
    </row>
    <row r="73" spans="1:10" ht="32" customHeight="1">
      <c r="A73" s="1"/>
      <c r="B73" s="1"/>
      <c r="C73" s="1" t="s">
        <v>420</v>
      </c>
      <c r="D73" s="17" t="s">
        <v>168</v>
      </c>
      <c r="E73" s="1" t="s">
        <v>385</v>
      </c>
      <c r="F73" s="23">
        <f>(F12+ROUNDUP(F13*Assumptions!$E$138,0))*Assumptions!F138*Assumptions!F65</f>
        <v>2800</v>
      </c>
      <c r="G73" s="23">
        <f>(G12+ROUNDUP(G13*Assumptions!$E$138,0))*Assumptions!G138*Assumptions!G65</f>
        <v>4500</v>
      </c>
      <c r="H73" s="23">
        <f>(H12+ROUNDUP(H13*Assumptions!$E$138,0))*Assumptions!H138*Assumptions!H65</f>
        <v>7500</v>
      </c>
      <c r="I73" s="23">
        <f>(I12+ROUNDUP(I13*Assumptions!$E$138,0))*Assumptions!I138*Assumptions!I65</f>
        <v>12000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2250</v>
      </c>
      <c r="H74" s="23">
        <f>(H12+ROUNDUP(H13*Assumptions!$E$139,0))*Assumptions!H139*Assumptions!H66</f>
        <v>7000</v>
      </c>
      <c r="I74" s="23">
        <f>(I12+ROUNDUP(I13*Assumptions!$E$139,0))*Assumptions!I139*Assumptions!I66</f>
        <v>18000</v>
      </c>
      <c r="J74" s="17" t="s">
        <v>403</v>
      </c>
    </row>
    <row r="75" spans="1:10" ht="32" customHeight="1">
      <c r="A75" s="1"/>
      <c r="B75" s="1"/>
      <c r="C75" s="1" t="s">
        <v>422</v>
      </c>
      <c r="D75" s="17" t="s">
        <v>172</v>
      </c>
      <c r="E75" s="1" t="s">
        <v>385</v>
      </c>
      <c r="F75" s="23">
        <f>(F12+ROUNDUP(F13*Assumptions!$E$140,0))*Assumptions!F140*Assumptions!F67</f>
        <v>2025</v>
      </c>
      <c r="G75" s="23">
        <f>(G12+ROUNDUP(G13*Assumptions!$E$140,0))*Assumptions!G140*Assumptions!G67</f>
        <v>3575</v>
      </c>
      <c r="H75" s="23">
        <f>(H12+ROUNDUP(H13*Assumptions!$E$140,0))*Assumptions!H140*Assumptions!H67</f>
        <v>12000</v>
      </c>
      <c r="I75" s="23">
        <f>(I12+ROUNDUP(I13*Assumptions!$E$140,0))*Assumptions!I140*Assumptions!I67</f>
        <v>45000</v>
      </c>
      <c r="J75" s="17" t="s">
        <v>403</v>
      </c>
    </row>
    <row r="76" spans="1:10" ht="24" customHeight="1">
      <c r="A76" s="1"/>
      <c r="B76" s="1"/>
      <c r="C76" s="8"/>
      <c r="D76" s="18" t="s">
        <v>423</v>
      </c>
      <c r="E76" s="8"/>
      <c r="F76" s="9">
        <f>SUM(F56:F75)</f>
        <v>43775</v>
      </c>
      <c r="G76" s="9">
        <f>SUM(G56:G75)</f>
        <v>103345</v>
      </c>
      <c r="H76" s="9">
        <f>SUM(H56:H75)</f>
        <v>262475</v>
      </c>
      <c r="I76" s="9">
        <f>SUM(I56:I75)</f>
        <v>692950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2700</v>
      </c>
      <c r="H79" s="23">
        <f>H20*Assumptions!H68</f>
        <v>4200</v>
      </c>
      <c r="I79" s="23">
        <f>I20*Assumptions!I68</f>
        <v>8800</v>
      </c>
      <c r="J79" s="17" t="s">
        <v>426</v>
      </c>
    </row>
    <row r="80" spans="1:10" ht="32" customHeight="1">
      <c r="A80" s="1"/>
      <c r="B80" s="1"/>
      <c r="C80" s="1" t="s">
        <v>427</v>
      </c>
      <c r="D80" s="17" t="s">
        <v>428</v>
      </c>
      <c r="E80" s="1" t="s">
        <v>385</v>
      </c>
      <c r="F80" s="23">
        <f>F21*Assumptions!F69</f>
        <v>2750</v>
      </c>
      <c r="G80" s="23">
        <f>G21*Assumptions!G69</f>
        <v>4800</v>
      </c>
      <c r="H80" s="23">
        <f>H21*Assumptions!H69</f>
        <v>10400</v>
      </c>
      <c r="I80" s="23">
        <f>I21*Assumptions!I69</f>
        <v>24200</v>
      </c>
      <c r="J80" s="17" t="s">
        <v>426</v>
      </c>
    </row>
    <row r="81" spans="1:10" ht="32" customHeight="1">
      <c r="A81" s="1"/>
      <c r="B81" s="1"/>
      <c r="C81" s="1" t="s">
        <v>429</v>
      </c>
      <c r="D81" s="17" t="s">
        <v>178</v>
      </c>
      <c r="E81" s="1" t="s">
        <v>385</v>
      </c>
      <c r="F81" s="23">
        <f>F22*Assumptions!F70</f>
        <v>900</v>
      </c>
      <c r="G81" s="23">
        <f>G22*Assumptions!G70</f>
        <v>1300</v>
      </c>
      <c r="H81" s="23">
        <f>H22*Assumptions!H70</f>
        <v>3000</v>
      </c>
      <c r="I81" s="23">
        <f>I22*Assumptions!I70</f>
        <v>4500</v>
      </c>
      <c r="J81" s="17" t="s">
        <v>426</v>
      </c>
    </row>
    <row r="82" spans="1:10" ht="32" customHeight="1">
      <c r="A82" s="1"/>
      <c r="B82" s="1"/>
      <c r="C82" s="1" t="s">
        <v>430</v>
      </c>
      <c r="D82" s="17" t="s">
        <v>431</v>
      </c>
      <c r="E82" s="1" t="s">
        <v>385</v>
      </c>
      <c r="F82" s="23">
        <f>F24*Assumptions!F71</f>
        <v>2700</v>
      </c>
      <c r="G82" s="23">
        <f>G24*Assumptions!G71</f>
        <v>3900</v>
      </c>
      <c r="H82" s="23">
        <f>H24*Assumptions!H71</f>
        <v>7600</v>
      </c>
      <c r="I82" s="23">
        <f>I24*Assumptions!I71</f>
        <v>11200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8300</v>
      </c>
      <c r="G86" s="9">
        <f>SUM(G79:G85)</f>
        <v>12700</v>
      </c>
      <c r="H86" s="9">
        <f>SUM(H79:H85)</f>
        <v>25200</v>
      </c>
      <c r="I86" s="9">
        <f>SUM(I79:I85)</f>
        <v>48700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3600</v>
      </c>
      <c r="G89" s="23">
        <f>G12*Assumptions!G75</f>
        <v>9000</v>
      </c>
      <c r="H89" s="23">
        <f>H12*Assumptions!H75</f>
        <v>22000</v>
      </c>
      <c r="I89" s="23">
        <f>I12*Assumptions!I75</f>
        <v>66000</v>
      </c>
      <c r="J89" s="17" t="s">
        <v>442</v>
      </c>
    </row>
    <row r="90" spans="1:10" ht="32" customHeight="1">
      <c r="A90" s="1"/>
      <c r="B90" s="1"/>
      <c r="C90" s="1" t="s">
        <v>443</v>
      </c>
      <c r="D90" s="17" t="s">
        <v>444</v>
      </c>
      <c r="E90" s="1" t="s">
        <v>441</v>
      </c>
      <c r="F90" s="23">
        <f>F12*Assumptions!F76</f>
        <v>2800</v>
      </c>
      <c r="G90" s="23">
        <f>G12*Assumptions!G76</f>
        <v>8100</v>
      </c>
      <c r="H90" s="23">
        <f>H12*Assumptions!H76</f>
        <v>22000</v>
      </c>
      <c r="I90" s="23">
        <f>I12*Assumptions!I76</f>
        <v>66000</v>
      </c>
      <c r="J90" s="17" t="s">
        <v>442</v>
      </c>
    </row>
    <row r="91" spans="1:10" ht="32" customHeight="1">
      <c r="A91" s="1"/>
      <c r="B91" s="1"/>
      <c r="C91" s="1" t="s">
        <v>445</v>
      </c>
      <c r="D91" s="17" t="s">
        <v>446</v>
      </c>
      <c r="E91" s="1" t="s">
        <v>441</v>
      </c>
      <c r="F91" s="23">
        <f>F12*Assumptions!F77</f>
        <v>1200</v>
      </c>
      <c r="G91" s="23">
        <f>G12*Assumptions!G77</f>
        <v>2250</v>
      </c>
      <c r="H91" s="23">
        <f>H12*Assumptions!H77</f>
        <v>5000</v>
      </c>
      <c r="I91" s="23">
        <f>I12*Assumptions!I77</f>
        <v>12000</v>
      </c>
      <c r="J91" s="17" t="s">
        <v>442</v>
      </c>
    </row>
    <row r="92" spans="1:10" ht="32" customHeight="1">
      <c r="A92" s="1"/>
      <c r="B92" s="1"/>
      <c r="C92" s="1" t="s">
        <v>447</v>
      </c>
      <c r="D92" s="17" t="s">
        <v>448</v>
      </c>
      <c r="E92" s="1" t="s">
        <v>449</v>
      </c>
      <c r="F92" s="23">
        <f>F29*Assumptions!F79</f>
        <v>910</v>
      </c>
      <c r="G92" s="23">
        <f>G29*Assumptions!G79</f>
        <v>2250</v>
      </c>
      <c r="H92" s="23">
        <f>H29*Assumptions!H79</f>
        <v>5000</v>
      </c>
      <c r="I92" s="23">
        <f>I29*Assumptions!I79</f>
        <v>13000</v>
      </c>
      <c r="J92" s="17" t="s">
        <v>442</v>
      </c>
    </row>
    <row r="93" spans="1:10" ht="32" customHeight="1">
      <c r="A93" s="1"/>
      <c r="B93" s="1"/>
      <c r="C93" s="1" t="s">
        <v>450</v>
      </c>
      <c r="D93" s="17" t="s">
        <v>451</v>
      </c>
      <c r="E93" s="1" t="s">
        <v>452</v>
      </c>
      <c r="F93" s="23">
        <f>F23*Assumptions!F80</f>
        <v>2000</v>
      </c>
      <c r="G93" s="23">
        <f>G23*Assumptions!G80</f>
        <v>5000</v>
      </c>
      <c r="H93" s="23">
        <f>H23*Assumptions!H80</f>
        <v>18000</v>
      </c>
      <c r="I93" s="23">
        <f>I23*Assumptions!I80</f>
        <v>45000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10910</v>
      </c>
      <c r="G99" s="9">
        <f>SUM(G89:G98)</f>
        <v>27600</v>
      </c>
      <c r="H99" s="9">
        <f>SUM(H89:H98)</f>
        <v>74500</v>
      </c>
      <c r="I99" s="9">
        <f>SUM(I89:I98)</f>
        <v>208000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1260</v>
      </c>
      <c r="G103" s="23">
        <f>G15*Assumptions!G86</f>
        <v>4050</v>
      </c>
      <c r="H103" s="23">
        <f>H15*Assumptions!H86</f>
        <v>10000</v>
      </c>
      <c r="I103" s="23">
        <f>I15*Assumptions!I86</f>
        <v>28800</v>
      </c>
      <c r="J103" s="17" t="s">
        <v>475</v>
      </c>
    </row>
    <row r="104" spans="1:10" ht="32" customHeight="1">
      <c r="A104" s="1"/>
      <c r="B104" s="1"/>
      <c r="C104" s="1" t="s">
        <v>476</v>
      </c>
      <c r="D104" s="17" t="s">
        <v>477</v>
      </c>
      <c r="E104" s="1" t="s">
        <v>478</v>
      </c>
      <c r="F104" s="23">
        <f>F19*Assumptions!F87</f>
        <v>780</v>
      </c>
      <c r="G104" s="23">
        <f>G19*Assumptions!G87</f>
        <v>2420</v>
      </c>
      <c r="H104" s="23">
        <f>H19*Assumptions!H87</f>
        <v>8000</v>
      </c>
      <c r="I104" s="23">
        <f>I19*Assumptions!I87</f>
        <v>25200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669</v>
      </c>
      <c r="E106" s="1" t="s">
        <v>629</v>
      </c>
      <c r="F106" s="13">
        <v>325</v>
      </c>
      <c r="G106" s="13">
        <v>650</v>
      </c>
      <c r="H106" s="13">
        <v>1375</v>
      </c>
      <c r="I106" s="13">
        <v>2750</v>
      </c>
      <c r="J106" s="17" t="s">
        <v>670</v>
      </c>
    </row>
    <row r="107" spans="1:10" ht="32" customHeight="1">
      <c r="A107" s="1"/>
      <c r="B107" s="1"/>
      <c r="C107" s="1" t="s">
        <v>487</v>
      </c>
      <c r="D107" s="17" t="s">
        <v>671</v>
      </c>
      <c r="E107" s="1" t="s">
        <v>629</v>
      </c>
      <c r="F107" s="13">
        <v>225</v>
      </c>
      <c r="G107" s="13">
        <v>425</v>
      </c>
      <c r="H107" s="13">
        <v>850</v>
      </c>
      <c r="I107" s="13">
        <v>1700</v>
      </c>
      <c r="J107" s="17" t="s">
        <v>672</v>
      </c>
    </row>
    <row r="108" spans="1:10" ht="32" customHeight="1">
      <c r="A108" s="1"/>
      <c r="B108" s="1"/>
      <c r="C108" s="1" t="s">
        <v>491</v>
      </c>
      <c r="D108" s="17" t="s">
        <v>673</v>
      </c>
      <c r="E108" s="1" t="s">
        <v>501</v>
      </c>
      <c r="F108" s="13">
        <v>450</v>
      </c>
      <c r="G108" s="13">
        <v>900</v>
      </c>
      <c r="H108" s="13">
        <v>1800</v>
      </c>
      <c r="I108" s="13">
        <v>3900</v>
      </c>
      <c r="J108" s="17" t="s">
        <v>674</v>
      </c>
    </row>
    <row r="109" spans="1:10" ht="32" customHeight="1">
      <c r="A109" s="1"/>
      <c r="B109" s="1"/>
      <c r="C109" s="1" t="s">
        <v>495</v>
      </c>
      <c r="D109" s="17" t="s">
        <v>675</v>
      </c>
      <c r="E109" s="1" t="s">
        <v>497</v>
      </c>
      <c r="F109" s="13">
        <v>140</v>
      </c>
      <c r="G109" s="13">
        <v>280</v>
      </c>
      <c r="H109" s="13">
        <v>560</v>
      </c>
      <c r="I109" s="13">
        <v>1120</v>
      </c>
      <c r="J109" s="17" t="s">
        <v>676</v>
      </c>
    </row>
    <row r="110" spans="1:10" ht="32" customHeight="1">
      <c r="A110" s="1"/>
      <c r="B110" s="1"/>
      <c r="C110" s="1" t="s">
        <v>499</v>
      </c>
      <c r="D110" s="17" t="s">
        <v>677</v>
      </c>
      <c r="E110" s="1" t="s">
        <v>497</v>
      </c>
      <c r="F110" s="13">
        <v>320</v>
      </c>
      <c r="G110" s="13">
        <v>640</v>
      </c>
      <c r="H110" s="13">
        <v>1200</v>
      </c>
      <c r="I110" s="13">
        <v>2400</v>
      </c>
      <c r="J110" s="17" t="s">
        <v>678</v>
      </c>
    </row>
    <row r="111" spans="1:10" ht="32" customHeight="1">
      <c r="A111" s="1"/>
      <c r="B111" s="1"/>
      <c r="C111" s="1" t="s">
        <v>503</v>
      </c>
      <c r="D111" s="17" t="s">
        <v>679</v>
      </c>
      <c r="E111" s="1" t="s">
        <v>629</v>
      </c>
      <c r="F111" s="13">
        <v>225</v>
      </c>
      <c r="G111" s="13">
        <v>450</v>
      </c>
      <c r="H111" s="13">
        <v>900</v>
      </c>
      <c r="I111" s="13">
        <v>2000</v>
      </c>
      <c r="J111" s="17" t="s">
        <v>680</v>
      </c>
    </row>
    <row r="112" spans="1:10" ht="24" customHeight="1">
      <c r="A112" s="1"/>
      <c r="B112" s="1"/>
      <c r="C112" s="8"/>
      <c r="D112" s="18" t="s">
        <v>506</v>
      </c>
      <c r="E112" s="8"/>
      <c r="F112" s="9">
        <f>SUM(F102:F111)</f>
        <v>6325</v>
      </c>
      <c r="G112" s="9">
        <f>SUM(G102:G111)</f>
        <v>17315</v>
      </c>
      <c r="H112" s="9">
        <f>SUM(H102:H111)</f>
        <v>45685</v>
      </c>
      <c r="I112" s="9">
        <f>SUM(I102:I111)</f>
        <v>140870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3200</v>
      </c>
      <c r="G115" s="23">
        <f>G12*Assumptions!G89</f>
        <v>9900</v>
      </c>
      <c r="H115" s="23">
        <f>H12*Assumptions!H89</f>
        <v>25000</v>
      </c>
      <c r="I115" s="23">
        <f>I12*Assumptions!I89</f>
        <v>78000</v>
      </c>
      <c r="J115" s="17" t="s">
        <v>510</v>
      </c>
    </row>
    <row r="116" spans="1:10" ht="32" customHeight="1">
      <c r="A116" s="1"/>
      <c r="B116" s="1"/>
      <c r="C116" s="1" t="s">
        <v>511</v>
      </c>
      <c r="D116" s="17" t="s">
        <v>224</v>
      </c>
      <c r="E116" s="1" t="s">
        <v>474</v>
      </c>
      <c r="F116" s="23">
        <f>F15*Assumptions!F90</f>
        <v>1050</v>
      </c>
      <c r="G116" s="23">
        <f>G15*Assumptions!G90</f>
        <v>3600</v>
      </c>
      <c r="H116" s="23">
        <f>H15*Assumptions!H90</f>
        <v>10000</v>
      </c>
      <c r="I116" s="23">
        <f>I15*Assumptions!I90</f>
        <v>30000</v>
      </c>
      <c r="J116" s="17" t="s">
        <v>512</v>
      </c>
    </row>
    <row r="117" spans="1:10" ht="32" customHeight="1">
      <c r="A117" s="1"/>
      <c r="B117" s="1"/>
      <c r="C117" s="1" t="s">
        <v>513</v>
      </c>
      <c r="D117" s="17" t="s">
        <v>226</v>
      </c>
      <c r="E117" s="1" t="s">
        <v>441</v>
      </c>
      <c r="F117" s="23">
        <f>F12*Assumptions!F91</f>
        <v>960</v>
      </c>
      <c r="G117" s="23">
        <f>G12*Assumptions!G91</f>
        <v>2700</v>
      </c>
      <c r="H117" s="23">
        <f>H12*Assumptions!H91</f>
        <v>6500</v>
      </c>
      <c r="I117" s="23">
        <f>I12*Assumptions!I91</f>
        <v>18000</v>
      </c>
      <c r="J117" s="17" t="s">
        <v>514</v>
      </c>
    </row>
    <row r="118" spans="1:10" ht="32" customHeight="1">
      <c r="A118" s="1"/>
      <c r="B118" s="1"/>
      <c r="C118" s="1" t="s">
        <v>515</v>
      </c>
      <c r="D118" s="17" t="s">
        <v>228</v>
      </c>
      <c r="E118" s="1" t="s">
        <v>385</v>
      </c>
      <c r="F118" s="23">
        <f>(F12*(Assumptions!F141+2)+F16+F17+F19+F21+F20+F22+F24+F33+F34+F37)*Assumptions!F92</f>
        <v>9695</v>
      </c>
      <c r="G118" s="23">
        <f>(G12*(Assumptions!G141+2)+G16+G17+G19+G21+G20+G22+G24+G33+G34+G37)*Assumptions!G92</f>
        <v>18495</v>
      </c>
      <c r="H118" s="23">
        <f>(H12*(Assumptions!H141+2)+H16+H17+H19+H21+H20+H22+H24+H33+H34+H37)*Assumptions!H92</f>
        <v>39420</v>
      </c>
      <c r="I118" s="23">
        <f>(I12*(Assumptions!I141+2)+I16+I17+I19+I21+I20+I22+I24+I33+I34+I37)*Assumptions!I92</f>
        <v>94605</v>
      </c>
      <c r="J118" s="17" t="s">
        <v>516</v>
      </c>
    </row>
    <row r="119" spans="1:10" ht="32" customHeight="1">
      <c r="A119" s="1"/>
      <c r="B119" s="1"/>
      <c r="C119" s="1" t="s">
        <v>517</v>
      </c>
      <c r="D119" s="17" t="s">
        <v>240</v>
      </c>
      <c r="E119" s="1" t="s">
        <v>441</v>
      </c>
      <c r="F119" s="23">
        <f>F12*Assumptions!F97</f>
        <v>1440</v>
      </c>
      <c r="G119" s="23">
        <f>G12*Assumptions!G97</f>
        <v>3600</v>
      </c>
      <c r="H119" s="23">
        <f>H12*Assumptions!H97</f>
        <v>8500</v>
      </c>
      <c r="I119" s="23">
        <f>I12*Assumptions!I97</f>
        <v>24000</v>
      </c>
      <c r="J119" s="17" t="s">
        <v>518</v>
      </c>
    </row>
    <row r="120" spans="1:10" ht="24" customHeight="1">
      <c r="A120" s="1"/>
      <c r="B120" s="1"/>
      <c r="C120" s="8"/>
      <c r="D120" s="18" t="s">
        <v>519</v>
      </c>
      <c r="E120" s="8"/>
      <c r="F120" s="9">
        <f>SUM(F115:F119)</f>
        <v>16345</v>
      </c>
      <c r="G120" s="9">
        <f>SUM(G115:G119)</f>
        <v>38295</v>
      </c>
      <c r="H120" s="9">
        <f>SUM(H115:H119)</f>
        <v>89420</v>
      </c>
      <c r="I120" s="9">
        <f>SUM(I115:I119)</f>
        <v>244605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1050</v>
      </c>
      <c r="G123" s="23">
        <f>G30*Assumptions!G96</f>
        <v>2400</v>
      </c>
      <c r="H123" s="23">
        <f>H30*Assumptions!H96</f>
        <v>8000</v>
      </c>
      <c r="I123" s="23">
        <f>I30*Assumptions!I96</f>
        <v>28800</v>
      </c>
      <c r="J123" s="17" t="s">
        <v>524</v>
      </c>
    </row>
    <row r="124" spans="1:10" ht="32" customHeight="1">
      <c r="A124" s="1"/>
      <c r="B124" s="1"/>
      <c r="C124" s="1" t="s">
        <v>525</v>
      </c>
      <c r="D124" s="17" t="s">
        <v>526</v>
      </c>
      <c r="E124" s="1" t="s">
        <v>527</v>
      </c>
      <c r="F124" s="23">
        <f>F30*(F31+1)*Assumptions!F93</f>
        <v>1170</v>
      </c>
      <c r="G124" s="23">
        <f>G30*(G31+1)*Assumptions!G93</f>
        <v>2720</v>
      </c>
      <c r="H124" s="23">
        <f>H30*(H31+1)*Assumptions!H93</f>
        <v>7360</v>
      </c>
      <c r="I124" s="23">
        <f>I30*(I31+1)*Assumptions!I93</f>
        <v>25600</v>
      </c>
      <c r="J124" s="17" t="s">
        <v>528</v>
      </c>
    </row>
    <row r="125" spans="1:10" ht="32" customHeight="1">
      <c r="A125" s="1"/>
      <c r="B125" s="1"/>
      <c r="C125" s="1" t="s">
        <v>529</v>
      </c>
      <c r="D125" s="17" t="s">
        <v>530</v>
      </c>
      <c r="E125" s="1" t="s">
        <v>385</v>
      </c>
      <c r="F125" s="23">
        <f>F30*(2*Assumptions!F94+F31*Assumptions!F95)</f>
        <v>342</v>
      </c>
      <c r="G125" s="23">
        <f>G30*(2*Assumptions!G94+G31*Assumptions!G95)</f>
        <v>660</v>
      </c>
      <c r="H125" s="23">
        <f>H30*(2*Assumptions!H94+H31*Assumptions!H95)</f>
        <v>1680</v>
      </c>
      <c r="I125" s="23">
        <f>I30*(2*Assumptions!I94+I31*Assumptions!I95)</f>
        <v>4640</v>
      </c>
      <c r="J125" s="17" t="s">
        <v>531</v>
      </c>
    </row>
    <row r="126" spans="1:10" ht="24" customHeight="1">
      <c r="A126" s="1"/>
      <c r="B126" s="1"/>
      <c r="C126" s="8"/>
      <c r="D126" s="18" t="s">
        <v>532</v>
      </c>
      <c r="E126" s="8"/>
      <c r="F126" s="9">
        <f>SUM(F123:F125)</f>
        <v>2562</v>
      </c>
      <c r="G126" s="9">
        <f>SUM(G123:G125)</f>
        <v>5780</v>
      </c>
      <c r="H126" s="9">
        <f>SUM(H123:H125)</f>
        <v>17040</v>
      </c>
      <c r="I126" s="9">
        <f>SUM(I123:I125)</f>
        <v>59040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20000</v>
      </c>
      <c r="I134" s="13">
        <v>65000</v>
      </c>
      <c r="J134" s="17" t="s">
        <v>554</v>
      </c>
    </row>
    <row r="135" spans="1:10" ht="32" customHeight="1">
      <c r="A135" s="1"/>
      <c r="B135" s="1"/>
      <c r="C135" s="1" t="s">
        <v>555</v>
      </c>
      <c r="D135" s="17" t="s">
        <v>556</v>
      </c>
      <c r="E135" s="1" t="s">
        <v>557</v>
      </c>
      <c r="F135" s="23">
        <f>F27*Assumptions!F103</f>
        <v>1430</v>
      </c>
      <c r="G135" s="23">
        <f>G27*Assumptions!G103</f>
        <v>4200</v>
      </c>
      <c r="H135" s="23">
        <f>H27*Assumptions!H103</f>
        <v>13300</v>
      </c>
      <c r="I135" s="23">
        <f>I27*Assumptions!I103</f>
        <v>41600</v>
      </c>
      <c r="J135" s="17" t="s">
        <v>558</v>
      </c>
    </row>
    <row r="136" spans="1:10" ht="32" customHeight="1">
      <c r="A136" s="1"/>
      <c r="B136" s="1"/>
      <c r="C136" s="1" t="s">
        <v>559</v>
      </c>
      <c r="D136" s="17" t="s">
        <v>560</v>
      </c>
      <c r="E136" s="1" t="s">
        <v>557</v>
      </c>
      <c r="F136" s="23">
        <f>F28*Assumptions!F104</f>
        <v>450</v>
      </c>
      <c r="G136" s="23">
        <f>G28*Assumptions!G104</f>
        <v>2200</v>
      </c>
      <c r="H136" s="23">
        <f>H28*Assumptions!H104</f>
        <v>11200</v>
      </c>
      <c r="I136" s="23">
        <f>I28*Assumptions!I104</f>
        <v>42000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20230</v>
      </c>
      <c r="G140" s="9">
        <f>SUM(G129:G139)</f>
        <v>44275</v>
      </c>
      <c r="H140" s="9">
        <f>SUM(H129:H139)</f>
        <v>123450</v>
      </c>
      <c r="I140" s="9">
        <f>SUM(I129:I139)</f>
        <v>318750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69650</v>
      </c>
      <c r="G150" s="2">
        <f>SUM(G48,G49,G51,G56,G57,G58,G59,G60,G61,G62,G63,G64,G65,G66,G67,G68,G69,G70,G71,G72,G73,G74,G75,G79,G80,G81,G82,G83,G84,G85)</f>
        <v>155145</v>
      </c>
      <c r="H150" s="2">
        <f>SUM(H48,H49,H51,H56,H57,H58,H59,H60,H61,H62,H63,H64,H65,H66,H67,H68,H69,H70,H71,H72,H73,H74,H75,H79,H80,H81,H82,H83,H84,H85)</f>
        <v>380775</v>
      </c>
      <c r="I150" s="2">
        <f>SUM(I48,I49,I51,I56,I57,I58,I59,I60,I61,I62,I63,I64,I65,I66,I67,I68,I69,I70,I71,I72,I73,I74,I75,I79,I80,I81,I82,I83,I84,I85)</f>
        <v>986850</v>
      </c>
      <c r="J150" s="17" t="s">
        <v>582</v>
      </c>
    </row>
    <row r="151" spans="1:10" ht="32" customHeight="1">
      <c r="A151" s="1"/>
      <c r="B151" s="1"/>
      <c r="C151" s="1" t="s">
        <v>583</v>
      </c>
      <c r="D151" s="17" t="s">
        <v>584</v>
      </c>
      <c r="E151" s="1" t="s">
        <v>585</v>
      </c>
      <c r="F151" s="23">
        <f>F150*Assumptions!F108</f>
        <v>26118.75</v>
      </c>
      <c r="G151" s="23">
        <f>G150*Assumptions!G108</f>
        <v>58179.375</v>
      </c>
      <c r="H151" s="23">
        <f>H150*Assumptions!H108</f>
        <v>142790.625</v>
      </c>
      <c r="I151" s="23">
        <f>I150*Assumptions!I108</f>
        <v>370068.75</v>
      </c>
      <c r="J151" s="17" t="s">
        <v>586</v>
      </c>
    </row>
    <row r="152" spans="1:10" ht="32" customHeight="1">
      <c r="A152" s="1"/>
      <c r="B152" s="1"/>
      <c r="C152" s="1" t="s">
        <v>587</v>
      </c>
      <c r="D152" s="17" t="s">
        <v>588</v>
      </c>
      <c r="E152" s="1" t="s">
        <v>589</v>
      </c>
      <c r="F152" s="23">
        <f>F150*F38/F12*Assumptions!F109</f>
        <v>1218.8750000000002</v>
      </c>
      <c r="G152" s="23">
        <f>G150*G38/G12*Assumptions!G109</f>
        <v>2758.1333333333332</v>
      </c>
      <c r="H152" s="23">
        <f>H150*H38/H12*Assumptions!H109</f>
        <v>11423.25</v>
      </c>
      <c r="I152" s="23">
        <f>I150*I38/I12*Assumptions!I109</f>
        <v>29605.5</v>
      </c>
      <c r="J152" s="17" t="s">
        <v>590</v>
      </c>
    </row>
    <row r="153" spans="1:10" ht="32" customHeight="1">
      <c r="A153" s="1"/>
      <c r="B153" s="1"/>
      <c r="C153" s="1" t="s">
        <v>591</v>
      </c>
      <c r="D153" s="17" t="s">
        <v>592</v>
      </c>
      <c r="E153" s="1" t="s">
        <v>593</v>
      </c>
      <c r="F153" s="23">
        <f>SUM(F150,F151,F152,F44,F45,F46,F47,F50,F52)*Assumptions!F110</f>
        <v>19285.852500000001</v>
      </c>
      <c r="G153" s="23">
        <f>SUM(G150,G151,G152,G44,G45,G46,G47,G50,G52)*Assumptions!G110</f>
        <v>54182.15183333333</v>
      </c>
      <c r="H153" s="23">
        <f>SUM(H150,H151,H152,H44,H45,H46,H47,H50,H52)*Assumptions!H110</f>
        <v>175229.84500000003</v>
      </c>
      <c r="I153" s="23">
        <f>SUM(I150,I151,I152,I44,I45,I46,I47,I50,I52)*Assumptions!I110</f>
        <v>626013.61499999999</v>
      </c>
      <c r="J153" s="17" t="s">
        <v>594</v>
      </c>
    </row>
    <row r="154" spans="1:10" ht="32" customHeight="1">
      <c r="A154" s="1"/>
      <c r="B154" s="1"/>
      <c r="C154" s="1" t="s">
        <v>595</v>
      </c>
      <c r="D154" s="17" t="s">
        <v>596</v>
      </c>
      <c r="E154" s="1" t="s">
        <v>597</v>
      </c>
      <c r="F154" s="23">
        <f>SUM(F89,F90,F91,F92,F93,F94,F95,F96,F97,F98,F102,F103,F104,F105,F106,F107,F108,F109,F110,F111)*Assumptions!F111</f>
        <v>1206.45</v>
      </c>
      <c r="G154" s="23">
        <f>SUM(G89,G90,G91,G92,G93,G94,G95,G96,G97,G98,G102,G103,G104,G105,G106,G107,G108,G109,G110,G111)*Assumptions!G111</f>
        <v>3144.05</v>
      </c>
      <c r="H154" s="23">
        <f>SUM(H89,H90,H91,H92,H93,H94,H95,H96,H97,H98,H102,H103,H104,H105,H106,H107,H108,H109,H110,H111)*Assumptions!H111</f>
        <v>8412.9500000000007</v>
      </c>
      <c r="I154" s="23">
        <f>SUM(I89,I90,I91,I92,I93,I94,I95,I96,I97,I98,I102,I103,I104,I105,I106,I107,I108,I109,I110,I111)*Assumptions!I111</f>
        <v>24420.9</v>
      </c>
      <c r="J154" s="17" t="s">
        <v>598</v>
      </c>
    </row>
    <row r="155" spans="1:10" ht="32" customHeight="1">
      <c r="A155" s="1"/>
      <c r="B155" s="1"/>
      <c r="C155" s="8"/>
      <c r="D155" s="18" t="s">
        <v>599</v>
      </c>
      <c r="E155" s="8"/>
      <c r="F155" s="9">
        <f>SUM(F151:F154)</f>
        <v>47829.927499999998</v>
      </c>
      <c r="G155" s="9">
        <f>SUM(G151:G154)</f>
        <v>118263.71016666667</v>
      </c>
      <c r="H155" s="9">
        <f>SUM(H151:H154)</f>
        <v>337856.67000000004</v>
      </c>
      <c r="I155" s="9">
        <f>SUM(I151:I154)</f>
        <v>1050108.7649999999</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189407.92749999999</v>
      </c>
      <c r="G157" s="9">
        <f>SUM(G53,G76,G86,G99,G112,G120,G126,G140,G147,G155)</f>
        <v>453623.71016666666</v>
      </c>
      <c r="H157" s="9">
        <f>SUM(H53,H76,H86,H99,H112,H120,H126,H140,H147,H155)</f>
        <v>1212558.67</v>
      </c>
      <c r="I157" s="9">
        <f>SUM(I53,I76,I86,I99,I112,I120,I126,I140,I147,I155)</f>
        <v>3436603.7649999997</v>
      </c>
      <c r="J157" s="17"/>
    </row>
    <row r="158" spans="1:10" ht="32" customHeight="1">
      <c r="A158" s="1"/>
      <c r="B158" s="1"/>
      <c r="C158" s="1" t="s">
        <v>601</v>
      </c>
      <c r="D158" s="17" t="s">
        <v>276</v>
      </c>
      <c r="E158" s="1" t="s">
        <v>602</v>
      </c>
      <c r="F158" s="23">
        <f>F157*Assumptions!F112</f>
        <v>3409.3426949999994</v>
      </c>
      <c r="G158" s="23">
        <f>G157*Assumptions!G112</f>
        <v>9072.4742033333332</v>
      </c>
      <c r="H158" s="23">
        <f>H157*Assumptions!H112</f>
        <v>26676.290739999997</v>
      </c>
      <c r="I158" s="23">
        <f>I157*Assumptions!I112</f>
        <v>85915.094125000003</v>
      </c>
      <c r="J158" s="17" t="s">
        <v>603</v>
      </c>
    </row>
    <row r="159" spans="1:10" ht="32" customHeight="1">
      <c r="A159" s="1"/>
      <c r="B159" s="1"/>
      <c r="C159" s="1" t="s">
        <v>604</v>
      </c>
      <c r="D159" s="17" t="s">
        <v>605</v>
      </c>
      <c r="E159" s="1" t="s">
        <v>602</v>
      </c>
      <c r="F159" s="23">
        <f>F157*Assumptions!F113</f>
        <v>7576.3171000000002</v>
      </c>
      <c r="G159" s="23">
        <f>G157*Assumptions!G113</f>
        <v>22681.185508333336</v>
      </c>
      <c r="H159" s="23">
        <f>H157*Assumptions!H113</f>
        <v>84879.106899999999</v>
      </c>
      <c r="I159" s="23">
        <f>I157*Assumptions!I113</f>
        <v>343660.37650000001</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19861.711014600001</v>
      </c>
      <c r="I160" s="23">
        <f>SUM(I157:I159)*Assumptions!I114</f>
        <v>77323.5847125</v>
      </c>
      <c r="J160" s="17" t="s">
        <v>609</v>
      </c>
    </row>
    <row r="161" spans="1:10" ht="32" customHeight="1">
      <c r="A161" s="1"/>
      <c r="B161" s="1"/>
      <c r="C161" s="8"/>
      <c r="D161" s="18" t="s">
        <v>610</v>
      </c>
      <c r="E161" s="8"/>
      <c r="F161" s="9">
        <f>SUM(F157:F160)</f>
        <v>200393.58729499998</v>
      </c>
      <c r="G161" s="9">
        <f>SUM(G157:G160)</f>
        <v>485377.36987833329</v>
      </c>
      <c r="H161" s="9">
        <f>SUM(H157:H160)</f>
        <v>1343975.7786546</v>
      </c>
      <c r="I161" s="9">
        <f>SUM(I157:I160)</f>
        <v>3943502.8203375</v>
      </c>
      <c r="J161" s="17"/>
    </row>
    <row r="162" spans="1:10" ht="32" customHeight="1">
      <c r="A162" s="1"/>
      <c r="B162" s="1"/>
      <c r="C162" s="1" t="s">
        <v>611</v>
      </c>
      <c r="D162" s="17" t="s">
        <v>284</v>
      </c>
      <c r="E162" s="1" t="s">
        <v>612</v>
      </c>
      <c r="F162" s="23">
        <f>F161*Assumptions!F115</f>
        <v>30059.038094249994</v>
      </c>
      <c r="G162" s="23">
        <f>G161*Assumptions!G115</f>
        <v>72806.605481749997</v>
      </c>
      <c r="H162" s="23">
        <f>H161*Assumptions!H115</f>
        <v>167996.972331825</v>
      </c>
      <c r="I162" s="23">
        <f>I161*Assumptions!I115</f>
        <v>473220.33844049997</v>
      </c>
      <c r="J162" s="17" t="s">
        <v>613</v>
      </c>
    </row>
    <row r="163" spans="1:10" ht="32" customHeight="1">
      <c r="A163" s="1"/>
      <c r="B163" s="1"/>
      <c r="C163" s="1" t="s">
        <v>614</v>
      </c>
      <c r="D163" s="17" t="s">
        <v>615</v>
      </c>
      <c r="E163" s="1" t="s">
        <v>616</v>
      </c>
      <c r="F163" s="2">
        <f>CEILING(SUM(F161:F162),1000)-SUM(F161:F162)</f>
        <v>547.37461075003375</v>
      </c>
      <c r="G163" s="2">
        <f>CEILING(SUM(G161:G162),1000)-SUM(G161:G162)</f>
        <v>816.02463991672266</v>
      </c>
      <c r="H163" s="2">
        <f>CEILING(SUM(H161:H162),1000)-SUM(H161:H162)</f>
        <v>27.249013575026765</v>
      </c>
      <c r="I163" s="2">
        <f>CEILING(SUM(I161:I162),1000)-SUM(I161:I162)</f>
        <v>276.84122200030833</v>
      </c>
      <c r="J163" s="17" t="s">
        <v>617</v>
      </c>
    </row>
    <row r="164" spans="1:10" ht="32" customHeight="1">
      <c r="A164" s="1"/>
      <c r="B164" s="1"/>
      <c r="C164" s="20"/>
      <c r="D164" s="24" t="s">
        <v>325</v>
      </c>
      <c r="E164" s="20"/>
      <c r="F164" s="21">
        <f>SUM(F161:F163)</f>
        <v>231000</v>
      </c>
      <c r="G164" s="21">
        <f>SUM(G161:G163)</f>
        <v>559000</v>
      </c>
      <c r="H164" s="21">
        <f>SUM(H161:H163)</f>
        <v>1512000</v>
      </c>
      <c r="I164" s="21">
        <f>SUM(I161:I163)</f>
        <v>4417000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681</v>
      </c>
      <c r="D168" s="1"/>
      <c r="E168" s="1"/>
      <c r="F168" s="2"/>
      <c r="G168" s="2"/>
      <c r="H168" s="2"/>
      <c r="I168" s="2"/>
      <c r="J168" s="1"/>
    </row>
    <row r="169" spans="1:10" ht="22" customHeight="1">
      <c r="A169" s="1"/>
      <c r="B169" s="1"/>
      <c r="C169" s="1" t="s">
        <v>682</v>
      </c>
      <c r="D169" s="1"/>
      <c r="E169" s="1"/>
      <c r="F169" s="2"/>
      <c r="G169" s="2"/>
      <c r="H169" s="2"/>
      <c r="I169" s="2"/>
      <c r="J169" s="1"/>
    </row>
    <row r="170" spans="1:10" ht="22" customHeight="1">
      <c r="A170" s="1"/>
      <c r="B170" s="1"/>
      <c r="C170" s="1" t="s">
        <v>683</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684</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297000</v>
      </c>
      <c r="G6" s="21">
        <f>G164</f>
        <v>723000</v>
      </c>
      <c r="H6" s="21">
        <f>H164</f>
        <v>1983000</v>
      </c>
      <c r="I6" s="21">
        <f>I164</f>
        <v>5908000</v>
      </c>
      <c r="J6" s="1"/>
    </row>
    <row r="7" spans="1:10" ht="21" customHeight="1">
      <c r="A7" s="1"/>
      <c r="B7" s="1"/>
      <c r="C7" s="1"/>
      <c r="D7" s="1" t="s">
        <v>326</v>
      </c>
      <c r="E7" s="1"/>
      <c r="F7" s="2">
        <f>F6/F14</f>
        <v>5400</v>
      </c>
      <c r="G7" s="2">
        <f>G6/G14</f>
        <v>13145.454545454546</v>
      </c>
      <c r="H7" s="2">
        <f>H6/H14</f>
        <v>36054.545454545456</v>
      </c>
      <c r="I7" s="2">
        <f>I6/I14</f>
        <v>107418.18181818182</v>
      </c>
      <c r="J7" s="1"/>
    </row>
    <row r="8" spans="1:10" ht="21" customHeight="1">
      <c r="A8" s="1"/>
      <c r="B8" s="1"/>
      <c r="C8" s="1"/>
      <c r="D8" s="1" t="s">
        <v>327</v>
      </c>
      <c r="E8" s="1"/>
      <c r="F8" s="2">
        <f>FLOOR(F6*(1-Assumptions!F116),1000)</f>
        <v>222000</v>
      </c>
      <c r="G8" s="2">
        <f>FLOOR(G6*(1-Assumptions!G116),1000)</f>
        <v>542000</v>
      </c>
      <c r="H8" s="2">
        <f>FLOOR(H6*(1-Assumptions!H116),1000)</f>
        <v>1586000</v>
      </c>
      <c r="I8" s="2">
        <f>FLOOR(I6*(1-Assumptions!I116),1000)</f>
        <v>4726000</v>
      </c>
      <c r="J8" s="1"/>
    </row>
    <row r="9" spans="1:10" ht="21" customHeight="1">
      <c r="A9" s="1"/>
      <c r="B9" s="1"/>
      <c r="C9" s="1"/>
      <c r="D9" s="1" t="s">
        <v>328</v>
      </c>
      <c r="E9" s="1"/>
      <c r="F9" s="2">
        <f>CEILING(F6*(1+Assumptions!F117),1000)</f>
        <v>401000</v>
      </c>
      <c r="G9" s="2">
        <f>CEILING(G6*(1+Assumptions!G117),1000)</f>
        <v>977000</v>
      </c>
      <c r="H9" s="2">
        <f>CEILING(H6*(1+Assumptions!H117),1000)</f>
        <v>2578000</v>
      </c>
      <c r="I9" s="2">
        <f>CEILING(I6*(1+Assumptions!I117),1000)</f>
        <v>7681000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11</v>
      </c>
      <c r="H12" s="15">
        <v>13</v>
      </c>
      <c r="I12" s="15">
        <v>15</v>
      </c>
      <c r="J12" s="22" t="s">
        <v>685</v>
      </c>
    </row>
    <row r="13" spans="1:10" ht="33" customHeight="1">
      <c r="A13" s="1"/>
      <c r="B13" s="1"/>
      <c r="C13" s="1"/>
      <c r="D13" s="1" t="s">
        <v>332</v>
      </c>
      <c r="E13" s="1"/>
      <c r="F13" s="15">
        <v>3</v>
      </c>
      <c r="G13" s="15">
        <v>5</v>
      </c>
      <c r="H13" s="15">
        <v>7</v>
      </c>
      <c r="I13" s="15">
        <v>10</v>
      </c>
      <c r="J13" s="22" t="s">
        <v>667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9</v>
      </c>
      <c r="G15" s="15">
        <v>11</v>
      </c>
      <c r="H15" s="15">
        <v>13</v>
      </c>
      <c r="I15" s="15">
        <v>16</v>
      </c>
      <c r="J15" s="22" t="s">
        <v>337</v>
      </c>
    </row>
    <row r="16" spans="1:10" ht="33" customHeight="1">
      <c r="A16" s="1"/>
      <c r="B16" s="1"/>
      <c r="C16" s="1"/>
      <c r="D16" s="1" t="s">
        <v>338</v>
      </c>
      <c r="E16" s="1"/>
      <c r="F16" s="10">
        <f>ROUNDUP(F12*1.7,0)</f>
        <v>17</v>
      </c>
      <c r="G16" s="10">
        <f>ROUNDUP(G12*1.7,0)</f>
        <v>19</v>
      </c>
      <c r="H16" s="10">
        <f>ROUNDUP(H12*1.7,0)</f>
        <v>23</v>
      </c>
      <c r="I16" s="10">
        <f>ROUNDUP(I12*1.7,0)</f>
        <v>26</v>
      </c>
      <c r="J16" s="22" t="s">
        <v>686</v>
      </c>
    </row>
    <row r="17" spans="1:10" ht="33" customHeight="1">
      <c r="A17" s="1"/>
      <c r="B17" s="1"/>
      <c r="C17" s="1"/>
      <c r="D17" s="1" t="s">
        <v>340</v>
      </c>
      <c r="E17" s="1"/>
      <c r="F17" s="15">
        <v>34</v>
      </c>
      <c r="G17" s="15">
        <v>38</v>
      </c>
      <c r="H17" s="15">
        <v>43</v>
      </c>
      <c r="I17" s="15">
        <v>51</v>
      </c>
      <c r="J17" s="22" t="s">
        <v>341</v>
      </c>
    </row>
    <row r="18" spans="1:10" ht="33" customHeight="1">
      <c r="A18" s="1"/>
      <c r="B18" s="1"/>
      <c r="C18" s="1"/>
      <c r="D18" s="1" t="s">
        <v>342</v>
      </c>
      <c r="E18" s="1"/>
      <c r="F18" s="15">
        <v>2</v>
      </c>
      <c r="G18" s="15">
        <v>2</v>
      </c>
      <c r="H18" s="15">
        <v>2</v>
      </c>
      <c r="I18" s="15">
        <v>2</v>
      </c>
      <c r="J18" s="22"/>
    </row>
    <row r="19" spans="1:10" ht="33" customHeight="1">
      <c r="A19" s="1"/>
      <c r="B19" s="1"/>
      <c r="C19" s="1"/>
      <c r="D19" s="1" t="s">
        <v>343</v>
      </c>
      <c r="E19" s="1"/>
      <c r="F19" s="15">
        <v>80</v>
      </c>
      <c r="G19" s="15">
        <v>140</v>
      </c>
      <c r="H19" s="15">
        <v>260</v>
      </c>
      <c r="I19" s="15">
        <v>480</v>
      </c>
      <c r="J19" s="22" t="s">
        <v>344</v>
      </c>
    </row>
    <row r="20" spans="1:10" ht="33" customHeight="1">
      <c r="A20" s="1"/>
      <c r="B20" s="1"/>
      <c r="C20" s="1"/>
      <c r="D20" s="1" t="s">
        <v>345</v>
      </c>
      <c r="E20" s="1"/>
      <c r="F20" s="15">
        <v>5</v>
      </c>
      <c r="G20" s="15">
        <v>6</v>
      </c>
      <c r="H20" s="15">
        <v>6</v>
      </c>
      <c r="I20" s="15">
        <v>8</v>
      </c>
      <c r="J20" s="22"/>
    </row>
    <row r="21" spans="1:10" ht="33" customHeight="1">
      <c r="A21" s="1"/>
      <c r="B21" s="1"/>
      <c r="C21" s="1"/>
      <c r="D21" s="1" t="s">
        <v>346</v>
      </c>
      <c r="E21" s="1"/>
      <c r="F21" s="15">
        <v>9</v>
      </c>
      <c r="G21" s="15">
        <v>12</v>
      </c>
      <c r="H21" s="15">
        <v>16</v>
      </c>
      <c r="I21" s="15">
        <v>22</v>
      </c>
      <c r="J21" s="22"/>
    </row>
    <row r="22" spans="1:10" ht="33" customHeight="1">
      <c r="A22" s="1"/>
      <c r="B22" s="1"/>
      <c r="C22" s="1"/>
      <c r="D22" s="1" t="s">
        <v>347</v>
      </c>
      <c r="E22" s="1"/>
      <c r="F22" s="15">
        <v>4</v>
      </c>
      <c r="G22" s="15">
        <v>4</v>
      </c>
      <c r="H22" s="15">
        <v>5</v>
      </c>
      <c r="I22" s="15">
        <v>6</v>
      </c>
      <c r="J22" s="22"/>
    </row>
    <row r="23" spans="1:10" ht="33" customHeight="1">
      <c r="A23" s="1"/>
      <c r="B23" s="1"/>
      <c r="C23" s="1"/>
      <c r="D23" s="1" t="s">
        <v>348</v>
      </c>
      <c r="E23" s="1"/>
      <c r="F23" s="15">
        <v>3</v>
      </c>
      <c r="G23" s="15">
        <v>3</v>
      </c>
      <c r="H23" s="15">
        <v>4</v>
      </c>
      <c r="I23" s="15">
        <v>5</v>
      </c>
      <c r="J23" s="22" t="s">
        <v>349</v>
      </c>
    </row>
    <row r="24" spans="1:10" ht="33" customHeight="1">
      <c r="A24" s="1"/>
      <c r="B24" s="1"/>
      <c r="C24" s="1"/>
      <c r="D24" s="1" t="s">
        <v>350</v>
      </c>
      <c r="E24" s="1"/>
      <c r="F24" s="10">
        <f>2*F23</f>
        <v>6</v>
      </c>
      <c r="G24" s="10">
        <f>2*G23</f>
        <v>6</v>
      </c>
      <c r="H24" s="10">
        <f>2*H23</f>
        <v>8</v>
      </c>
      <c r="I24" s="10">
        <f>2*I23</f>
        <v>10</v>
      </c>
      <c r="J24" s="22"/>
    </row>
    <row r="25" spans="1:10" ht="33" customHeight="1">
      <c r="A25" s="1"/>
      <c r="B25" s="1"/>
      <c r="C25" s="1"/>
      <c r="D25" s="1" t="s">
        <v>351</v>
      </c>
      <c r="E25" s="1"/>
      <c r="F25" s="15">
        <v>1</v>
      </c>
      <c r="G25" s="15">
        <v>2</v>
      </c>
      <c r="H25" s="15">
        <v>2</v>
      </c>
      <c r="I25" s="15">
        <v>3</v>
      </c>
      <c r="J25" s="22" t="s">
        <v>352</v>
      </c>
    </row>
    <row r="26" spans="1:10" ht="33" customHeight="1">
      <c r="A26" s="1"/>
      <c r="B26" s="1"/>
      <c r="C26" s="1"/>
      <c r="D26" s="1" t="s">
        <v>353</v>
      </c>
      <c r="E26" s="1"/>
      <c r="F26" s="15">
        <v>1</v>
      </c>
      <c r="G26" s="15">
        <v>1</v>
      </c>
      <c r="H26" s="15">
        <v>1</v>
      </c>
      <c r="I26" s="15">
        <v>2</v>
      </c>
      <c r="J26" s="22"/>
    </row>
    <row r="27" spans="1:10" ht="33" customHeight="1">
      <c r="A27" s="1"/>
      <c r="B27" s="1"/>
      <c r="C27" s="1"/>
      <c r="D27" s="1" t="s">
        <v>354</v>
      </c>
      <c r="E27" s="1"/>
      <c r="F27" s="15">
        <v>17</v>
      </c>
      <c r="G27" s="15">
        <v>22</v>
      </c>
      <c r="H27" s="15">
        <v>29</v>
      </c>
      <c r="I27" s="15">
        <v>40</v>
      </c>
      <c r="J27" s="22"/>
    </row>
    <row r="28" spans="1:10" ht="33" customHeight="1">
      <c r="A28" s="1"/>
      <c r="B28" s="1"/>
      <c r="C28" s="1"/>
      <c r="D28" s="1" t="s">
        <v>355</v>
      </c>
      <c r="E28" s="1"/>
      <c r="F28" s="15">
        <v>8</v>
      </c>
      <c r="G28" s="15">
        <v>14</v>
      </c>
      <c r="H28" s="15">
        <v>24</v>
      </c>
      <c r="I28" s="15">
        <v>40</v>
      </c>
      <c r="J28" s="22"/>
    </row>
    <row r="29" spans="1:10" ht="33" customHeight="1">
      <c r="A29" s="1"/>
      <c r="B29" s="1"/>
      <c r="C29" s="1"/>
      <c r="D29" s="1" t="s">
        <v>356</v>
      </c>
      <c r="E29" s="1"/>
      <c r="F29" s="15">
        <v>16</v>
      </c>
      <c r="G29" s="15">
        <v>19</v>
      </c>
      <c r="H29" s="15">
        <v>22</v>
      </c>
      <c r="I29" s="15">
        <v>29</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3</v>
      </c>
      <c r="G31" s="15">
        <v>4</v>
      </c>
      <c r="H31" s="15">
        <v>5</v>
      </c>
      <c r="I31" s="15">
        <v>7</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1</v>
      </c>
      <c r="G34" s="15">
        <v>1</v>
      </c>
      <c r="H34" s="15">
        <v>1</v>
      </c>
      <c r="I34" s="15">
        <v>1</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1</v>
      </c>
      <c r="G37" s="15">
        <v>1</v>
      </c>
      <c r="H37" s="15">
        <v>1</v>
      </c>
      <c r="I37" s="15">
        <v>2</v>
      </c>
      <c r="J37" s="22"/>
    </row>
    <row r="38" spans="1:10" ht="33" customHeight="1">
      <c r="A38" s="1"/>
      <c r="B38" s="1"/>
      <c r="C38" s="1"/>
      <c r="D38" s="1" t="s">
        <v>366</v>
      </c>
      <c r="E38" s="1"/>
      <c r="F38" s="15">
        <v>3</v>
      </c>
      <c r="G38" s="15">
        <v>4</v>
      </c>
      <c r="H38" s="15">
        <v>4</v>
      </c>
      <c r="I38" s="15">
        <v>5</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4250</v>
      </c>
      <c r="G48" s="23">
        <f>G16*Assumptions!G43</f>
        <v>9500</v>
      </c>
      <c r="H48" s="23">
        <f>H16*Assumptions!H43</f>
        <v>23000</v>
      </c>
      <c r="I48" s="23">
        <f>I16*Assumptions!I43</f>
        <v>104000</v>
      </c>
      <c r="J48" s="17" t="s">
        <v>386</v>
      </c>
    </row>
    <row r="49" spans="1:10" ht="32" customHeight="1">
      <c r="A49" s="1"/>
      <c r="B49" s="1"/>
      <c r="C49" s="1" t="s">
        <v>387</v>
      </c>
      <c r="D49" s="17" t="s">
        <v>388</v>
      </c>
      <c r="E49" s="1" t="s">
        <v>385</v>
      </c>
      <c r="F49" s="23">
        <f>F17*Assumptions!F44</f>
        <v>6800</v>
      </c>
      <c r="G49" s="23">
        <f>G17*Assumptions!G44</f>
        <v>15200</v>
      </c>
      <c r="H49" s="23">
        <f>H17*Assumptions!H44</f>
        <v>38700</v>
      </c>
      <c r="I49" s="23">
        <f>I17*Assumptions!I44</f>
        <v>81600</v>
      </c>
      <c r="J49" s="17" t="s">
        <v>389</v>
      </c>
    </row>
    <row r="50" spans="1:10" ht="32" customHeight="1">
      <c r="A50" s="1"/>
      <c r="B50" s="1"/>
      <c r="C50" s="1" t="s">
        <v>390</v>
      </c>
      <c r="D50" s="17" t="s">
        <v>391</v>
      </c>
      <c r="E50" s="1" t="s">
        <v>392</v>
      </c>
      <c r="F50" s="23">
        <f>F18*Assumptions!F45</f>
        <v>300</v>
      </c>
      <c r="G50" s="23">
        <f>G18*Assumptions!G45</f>
        <v>700</v>
      </c>
      <c r="H50" s="23">
        <f>H18*Assumptions!H45</f>
        <v>1400</v>
      </c>
      <c r="I50" s="23">
        <f>I18*Assumptions!I45</f>
        <v>3200</v>
      </c>
      <c r="J50" s="17" t="s">
        <v>393</v>
      </c>
    </row>
    <row r="51" spans="1:10" ht="32" customHeight="1">
      <c r="A51" s="1"/>
      <c r="B51" s="1"/>
      <c r="C51" s="1" t="s">
        <v>394</v>
      </c>
      <c r="D51" s="17" t="s">
        <v>395</v>
      </c>
      <c r="E51" s="1" t="s">
        <v>385</v>
      </c>
      <c r="F51" s="23">
        <f>F19*Assumptions!F46</f>
        <v>10000</v>
      </c>
      <c r="G51" s="23">
        <f>G19*Assumptions!G46</f>
        <v>22400</v>
      </c>
      <c r="H51" s="23">
        <f>H19*Assumptions!H46</f>
        <v>54600</v>
      </c>
      <c r="I51" s="23">
        <f>I19*Assumptions!I46</f>
        <v>120000</v>
      </c>
      <c r="J51" s="17" t="s">
        <v>396</v>
      </c>
    </row>
    <row r="52" spans="1:10" ht="32" customHeight="1">
      <c r="A52" s="1"/>
      <c r="B52" s="1"/>
      <c r="C52" s="1" t="s">
        <v>397</v>
      </c>
      <c r="D52" s="17" t="s">
        <v>130</v>
      </c>
      <c r="E52" s="1" t="s">
        <v>398</v>
      </c>
      <c r="F52" s="23">
        <f>SUM(F48:F49)*Assumptions!F47</f>
        <v>884</v>
      </c>
      <c r="G52" s="23">
        <f>SUM(G48:G49)*Assumptions!G47</f>
        <v>2470</v>
      </c>
      <c r="H52" s="23">
        <f>SUM(H48:H49)*Assumptions!H47</f>
        <v>7404</v>
      </c>
      <c r="I52" s="23">
        <f>SUM(I48:I49)*Assumptions!I47</f>
        <v>27840</v>
      </c>
      <c r="J52" s="17" t="s">
        <v>399</v>
      </c>
    </row>
    <row r="53" spans="1:10" ht="24" customHeight="1">
      <c r="A53" s="1"/>
      <c r="B53" s="1"/>
      <c r="C53" s="8"/>
      <c r="D53" s="18" t="s">
        <v>400</v>
      </c>
      <c r="E53" s="8"/>
      <c r="F53" s="9">
        <f>SUM(F44:F52)</f>
        <v>31484</v>
      </c>
      <c r="G53" s="9">
        <f>SUM(G44:G52)</f>
        <v>77970</v>
      </c>
      <c r="H53" s="9">
        <f>SUM(H44:H52)</f>
        <v>209104</v>
      </c>
      <c r="I53" s="9">
        <f>SUM(I44:I52)</f>
        <v>572640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8000</v>
      </c>
      <c r="H56" s="23">
        <f>(H12+ROUNDUP(H13*Assumptions!$E$121,0))*Assumptions!H121*Assumptions!H48</f>
        <v>15000</v>
      </c>
      <c r="I56" s="23">
        <f>(I12+ROUNDUP(I13*Assumptions!$E$121,0))*Assumptions!I121*Assumptions!I48</f>
        <v>30000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6300</v>
      </c>
      <c r="H57" s="23">
        <f>(H12+ROUNDUP(H13*Assumptions!$E$122,0))*Assumptions!H122*Assumptions!H49</f>
        <v>11900</v>
      </c>
      <c r="I57" s="23">
        <f>(I12+ROUNDUP(I13*Assumptions!$E$122,0))*Assumptions!I122*Assumptions!I49</f>
        <v>21000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4550</v>
      </c>
      <c r="H58" s="23">
        <f>(H12+ROUNDUP(H13*Assumptions!$E$123,0))*Assumptions!H123*Assumptions!H50</f>
        <v>8250</v>
      </c>
      <c r="I58" s="23">
        <f>(I12+ROUNDUP(I13*Assumptions!$E$123,0))*Assumptions!I123*Assumptions!I50</f>
        <v>28800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9100</v>
      </c>
      <c r="H59" s="23">
        <f>(H12+ROUNDUP(H13*Assumptions!$E$124,0))*Assumptions!H124*Assumptions!H51</f>
        <v>17000</v>
      </c>
      <c r="I59" s="23">
        <f>(I12+ROUNDUP(I13*Assumptions!$E$124,0))*Assumptions!I124*Assumptions!I51</f>
        <v>32000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9100</v>
      </c>
      <c r="I60" s="23">
        <f>(I12+ROUNDUP(I13*Assumptions!$E$125,0))*Assumptions!I125*Assumptions!I52</f>
        <v>33000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9600</v>
      </c>
      <c r="H61" s="23">
        <f>(H12+ROUNDUP(H13*Assumptions!$E$126,0))*Assumptions!H126*Assumptions!H53</f>
        <v>27000</v>
      </c>
      <c r="I61" s="23">
        <f>(I12+ROUNDUP(I13*Assumptions!$E$126,0))*Assumptions!I126*Assumptions!I53</f>
        <v>61200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5500</v>
      </c>
      <c r="H62" s="23">
        <f>(H12+ROUNDUP(H13*Assumptions!$E$127,0))*Assumptions!H127*Assumptions!H54</f>
        <v>9750</v>
      </c>
      <c r="I62" s="23">
        <f>(I12+ROUNDUP(I13*Assumptions!$E$127,0))*Assumptions!I127*Assumptions!I54</f>
        <v>16500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3850</v>
      </c>
      <c r="H63" s="23">
        <f>(H12+ROUNDUP(H13*Assumptions!$E$128,0))*Assumptions!H128*Assumptions!H55</f>
        <v>7150</v>
      </c>
      <c r="I63" s="23">
        <f>(I12+ROUNDUP(I13*Assumptions!$E$128,0))*Assumptions!I128*Assumptions!I55</f>
        <v>24000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5850</v>
      </c>
      <c r="H64" s="23">
        <f>(H12+ROUNDUP(H13*Assumptions!$E$129,0))*Assumptions!H129*Assumptions!H56</f>
        <v>9750</v>
      </c>
      <c r="I64" s="23">
        <f>(I12+ROUNDUP(I13*Assumptions!$E$129,0))*Assumptions!I129*Assumptions!I56</f>
        <v>18000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8400</v>
      </c>
      <c r="H65" s="23">
        <f>(H12+ROUNDUP(H13*Assumptions!$E$130,0))*Assumptions!H130*Assumptions!H57</f>
        <v>30800</v>
      </c>
      <c r="I65" s="23">
        <f>(I12+ROUNDUP(I13*Assumptions!$E$130,0))*Assumptions!I130*Assumptions!I57</f>
        <v>81600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12000</v>
      </c>
      <c r="H66" s="23">
        <f>(H12+ROUNDUP(H13*Assumptions!$E$131,0))*Assumptions!H131*Assumptions!H58</f>
        <v>34500</v>
      </c>
      <c r="I66" s="23">
        <f>(I12+ROUNDUP(I13*Assumptions!$E$131,0))*Assumptions!I131*Assumptions!I58</f>
        <v>106250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4900</v>
      </c>
      <c r="H67" s="23">
        <f>(H12+ROUNDUP(H13*Assumptions!$E$132,0))*Assumptions!H132*Assumptions!H59</f>
        <v>18700</v>
      </c>
      <c r="I67" s="23">
        <f>(I12+ROUNDUP(I13*Assumptions!$E$132,0))*Assumptions!I132*Assumptions!I59</f>
        <v>48000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4875</v>
      </c>
      <c r="H68" s="23">
        <f>(H12+ROUNDUP(H13*Assumptions!$E$133,0))*Assumptions!H133*Assumptions!H60</f>
        <v>17250</v>
      </c>
      <c r="I68" s="23">
        <f>(I12+ROUNDUP(I13*Assumptions!$E$133,0))*Assumptions!I133*Assumptions!I60</f>
        <v>45900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4875</v>
      </c>
      <c r="H69" s="23">
        <f>(H12+ROUNDUP(H13*Assumptions!$E$134,0))*Assumptions!H134*Assumptions!H61</f>
        <v>9000</v>
      </c>
      <c r="I69" s="23">
        <f>(I12+ROUNDUP(I13*Assumptions!$E$134,0))*Assumptions!I134*Assumptions!I61</f>
        <v>16200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6000</v>
      </c>
      <c r="H70" s="23">
        <f>(H12+ROUNDUP(H13*Assumptions!$E$135,0))*Assumptions!H135*Assumptions!H62</f>
        <v>23000</v>
      </c>
      <c r="I70" s="23">
        <f>(I12+ROUNDUP(I13*Assumptions!$E$135,0))*Assumptions!I135*Assumptions!I62</f>
        <v>63750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6000</v>
      </c>
      <c r="H71" s="23">
        <f>(H12+ROUNDUP(H13*Assumptions!$E$136,0))*Assumptions!H136*Assumptions!H63</f>
        <v>23000</v>
      </c>
      <c r="I71" s="23">
        <f>(I12+ROUNDUP(I13*Assumptions!$E$136,0))*Assumptions!I136*Assumptions!I63</f>
        <v>63750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9360</v>
      </c>
      <c r="H72" s="23">
        <f>(H12+ROUNDUP(H13*Assumptions!$E$137,0))*Assumptions!H137*Assumptions!H64</f>
        <v>18000</v>
      </c>
      <c r="I72" s="23">
        <f>(I12+ROUNDUP(I13*Assumptions!$E$137,0))*Assumptions!I137*Assumptions!I64</f>
        <v>40500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5500</v>
      </c>
      <c r="H73" s="23">
        <f>(H12+ROUNDUP(H13*Assumptions!$E$138,0))*Assumptions!H138*Assumptions!H65</f>
        <v>9750</v>
      </c>
      <c r="I73" s="23">
        <f>(I12+ROUNDUP(I13*Assumptions!$E$138,0))*Assumptions!I138*Assumptions!I65</f>
        <v>15000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2750</v>
      </c>
      <c r="H74" s="23">
        <f>(H12+ROUNDUP(H13*Assumptions!$E$139,0))*Assumptions!H139*Assumptions!H66</f>
        <v>9100</v>
      </c>
      <c r="I74" s="23">
        <f>(I12+ROUNDUP(I13*Assumptions!$E$139,0))*Assumptions!I139*Assumptions!I66</f>
        <v>22500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4225</v>
      </c>
      <c r="H75" s="23">
        <f>(H12+ROUNDUP(H13*Assumptions!$E$140,0))*Assumptions!H140*Assumptions!H67</f>
        <v>15000</v>
      </c>
      <c r="I75" s="23">
        <f>(I12+ROUNDUP(I13*Assumptions!$E$140,0))*Assumptions!I140*Assumptions!I67</f>
        <v>54000</v>
      </c>
      <c r="J75" s="17" t="s">
        <v>403</v>
      </c>
    </row>
    <row r="76" spans="1:10" ht="24" customHeight="1">
      <c r="A76" s="1"/>
      <c r="B76" s="1"/>
      <c r="C76" s="8"/>
      <c r="D76" s="18" t="s">
        <v>423</v>
      </c>
      <c r="E76" s="8"/>
      <c r="F76" s="9">
        <f>SUM(F56:F75)</f>
        <v>52975</v>
      </c>
      <c r="G76" s="9">
        <f>SUM(G56:G75)</f>
        <v>121635</v>
      </c>
      <c r="H76" s="9">
        <f>SUM(H56:H75)</f>
        <v>323000</v>
      </c>
      <c r="I76" s="9">
        <f>SUM(I56:I75)</f>
        <v>821950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8400</v>
      </c>
      <c r="I79" s="23">
        <f>I20*Assumptions!I68</f>
        <v>17600</v>
      </c>
      <c r="J79" s="17" t="s">
        <v>426</v>
      </c>
    </row>
    <row r="80" spans="1:10" ht="32" customHeight="1">
      <c r="A80" s="1"/>
      <c r="B80" s="1"/>
      <c r="C80" s="1" t="s">
        <v>427</v>
      </c>
      <c r="D80" s="17" t="s">
        <v>428</v>
      </c>
      <c r="E80" s="1" t="s">
        <v>385</v>
      </c>
      <c r="F80" s="23">
        <f>F21*Assumptions!F69</f>
        <v>4950</v>
      </c>
      <c r="G80" s="23">
        <f>G21*Assumptions!G69</f>
        <v>9600</v>
      </c>
      <c r="H80" s="23">
        <f>H21*Assumptions!H69</f>
        <v>20800</v>
      </c>
      <c r="I80" s="23">
        <f>I21*Assumptions!I69</f>
        <v>48400</v>
      </c>
      <c r="J80" s="17" t="s">
        <v>426</v>
      </c>
    </row>
    <row r="81" spans="1:10" ht="32" customHeight="1">
      <c r="A81" s="1"/>
      <c r="B81" s="1"/>
      <c r="C81" s="1" t="s">
        <v>429</v>
      </c>
      <c r="D81" s="17" t="s">
        <v>178</v>
      </c>
      <c r="E81" s="1" t="s">
        <v>385</v>
      </c>
      <c r="F81" s="23">
        <f>F22*Assumptions!F70</f>
        <v>1800</v>
      </c>
      <c r="G81" s="23">
        <f>G22*Assumptions!G70</f>
        <v>2600</v>
      </c>
      <c r="H81" s="23">
        <f>H22*Assumptions!H70</f>
        <v>5000</v>
      </c>
      <c r="I81" s="23">
        <f>I22*Assumptions!I70</f>
        <v>9000</v>
      </c>
      <c r="J81" s="17" t="s">
        <v>426</v>
      </c>
    </row>
    <row r="82" spans="1:10" ht="32" customHeight="1">
      <c r="A82" s="1"/>
      <c r="B82" s="1"/>
      <c r="C82" s="1" t="s">
        <v>430</v>
      </c>
      <c r="D82" s="17" t="s">
        <v>431</v>
      </c>
      <c r="E82" s="1" t="s">
        <v>385</v>
      </c>
      <c r="F82" s="23">
        <f>F24*Assumptions!F71</f>
        <v>2700</v>
      </c>
      <c r="G82" s="23">
        <f>G24*Assumptions!G71</f>
        <v>3900</v>
      </c>
      <c r="H82" s="23">
        <f>H24*Assumptions!H71</f>
        <v>7600</v>
      </c>
      <c r="I82" s="23">
        <f>I24*Assumptions!I71</f>
        <v>14000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400</v>
      </c>
      <c r="G84" s="23">
        <f>G34*Assumptions!G73</f>
        <v>600</v>
      </c>
      <c r="H84" s="23">
        <f>H34*Assumptions!H73</f>
        <v>850</v>
      </c>
      <c r="I84" s="23">
        <f>I34*Assumptions!I73</f>
        <v>1200</v>
      </c>
      <c r="J84" s="17" t="s">
        <v>426</v>
      </c>
    </row>
    <row r="85" spans="1:10" ht="32" customHeight="1">
      <c r="A85" s="1"/>
      <c r="B85" s="1"/>
      <c r="C85" s="1" t="s">
        <v>435</v>
      </c>
      <c r="D85" s="17" t="s">
        <v>436</v>
      </c>
      <c r="E85" s="1" t="s">
        <v>385</v>
      </c>
      <c r="F85" s="23">
        <f>F37*Assumptions!F74</f>
        <v>650</v>
      </c>
      <c r="G85" s="23">
        <f>G37*Assumptions!G74</f>
        <v>1000</v>
      </c>
      <c r="H85" s="23">
        <f>H37*Assumptions!H74</f>
        <v>1600</v>
      </c>
      <c r="I85" s="23">
        <f>I37*Assumptions!I74</f>
        <v>5000</v>
      </c>
      <c r="J85" s="17" t="s">
        <v>426</v>
      </c>
    </row>
    <row r="86" spans="1:10" ht="24" customHeight="1">
      <c r="A86" s="1"/>
      <c r="B86" s="1"/>
      <c r="C86" s="8"/>
      <c r="D86" s="18" t="s">
        <v>437</v>
      </c>
      <c r="E86" s="8"/>
      <c r="F86" s="9">
        <f>SUM(F79:F85)</f>
        <v>13750</v>
      </c>
      <c r="G86" s="9">
        <f>SUM(G79:G85)</f>
        <v>23100</v>
      </c>
      <c r="H86" s="9">
        <f>SUM(H79:H85)</f>
        <v>44250</v>
      </c>
      <c r="I86" s="9">
        <f>SUM(I79:I85)</f>
        <v>95200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11000</v>
      </c>
      <c r="H89" s="23">
        <f>H12*Assumptions!H75</f>
        <v>28600</v>
      </c>
      <c r="I89" s="23">
        <f>I12*Assumptions!I75</f>
        <v>82500</v>
      </c>
      <c r="J89" s="17" t="s">
        <v>442</v>
      </c>
    </row>
    <row r="90" spans="1:10" ht="32" customHeight="1">
      <c r="A90" s="1"/>
      <c r="B90" s="1"/>
      <c r="C90" s="1" t="s">
        <v>443</v>
      </c>
      <c r="D90" s="17" t="s">
        <v>444</v>
      </c>
      <c r="E90" s="1" t="s">
        <v>441</v>
      </c>
      <c r="F90" s="23">
        <f>F12*Assumptions!F76</f>
        <v>3500</v>
      </c>
      <c r="G90" s="23">
        <f>G12*Assumptions!G76</f>
        <v>9900</v>
      </c>
      <c r="H90" s="23">
        <f>H12*Assumptions!H76</f>
        <v>28600</v>
      </c>
      <c r="I90" s="23">
        <f>I12*Assumptions!I76</f>
        <v>82500</v>
      </c>
      <c r="J90" s="17" t="s">
        <v>442</v>
      </c>
    </row>
    <row r="91" spans="1:10" ht="32" customHeight="1">
      <c r="A91" s="1"/>
      <c r="B91" s="1"/>
      <c r="C91" s="1" t="s">
        <v>445</v>
      </c>
      <c r="D91" s="17" t="s">
        <v>446</v>
      </c>
      <c r="E91" s="1" t="s">
        <v>441</v>
      </c>
      <c r="F91" s="23">
        <f>F12*Assumptions!F77</f>
        <v>1500</v>
      </c>
      <c r="G91" s="23">
        <f>G12*Assumptions!G77</f>
        <v>2750</v>
      </c>
      <c r="H91" s="23">
        <f>H12*Assumptions!H77</f>
        <v>6500</v>
      </c>
      <c r="I91" s="23">
        <f>I12*Assumptions!I77</f>
        <v>15000</v>
      </c>
      <c r="J91" s="17" t="s">
        <v>442</v>
      </c>
    </row>
    <row r="92" spans="1:10" ht="32" customHeight="1">
      <c r="A92" s="1"/>
      <c r="B92" s="1"/>
      <c r="C92" s="1" t="s">
        <v>447</v>
      </c>
      <c r="D92" s="17" t="s">
        <v>448</v>
      </c>
      <c r="E92" s="1" t="s">
        <v>449</v>
      </c>
      <c r="F92" s="23">
        <f>F29*Assumptions!F79</f>
        <v>2080</v>
      </c>
      <c r="G92" s="23">
        <f>G29*Assumptions!G79</f>
        <v>4750</v>
      </c>
      <c r="H92" s="23">
        <f>H29*Assumptions!H79</f>
        <v>11000</v>
      </c>
      <c r="I92" s="23">
        <f>I29*Assumptions!I79</f>
        <v>29000</v>
      </c>
      <c r="J92" s="17" t="s">
        <v>442</v>
      </c>
    </row>
    <row r="93" spans="1:10" ht="32" customHeight="1">
      <c r="A93" s="1"/>
      <c r="B93" s="1"/>
      <c r="C93" s="1" t="s">
        <v>450</v>
      </c>
      <c r="D93" s="17" t="s">
        <v>451</v>
      </c>
      <c r="E93" s="1" t="s">
        <v>452</v>
      </c>
      <c r="F93" s="23">
        <f>F23*Assumptions!F80</f>
        <v>3000</v>
      </c>
      <c r="G93" s="23">
        <f>G23*Assumptions!G80</f>
        <v>7500</v>
      </c>
      <c r="H93" s="23">
        <f>H23*Assumptions!H80</f>
        <v>24000</v>
      </c>
      <c r="I93" s="23">
        <f>I23*Assumptions!I80</f>
        <v>75000</v>
      </c>
      <c r="J93" s="17" t="s">
        <v>442</v>
      </c>
    </row>
    <row r="94" spans="1:10" ht="32" customHeight="1">
      <c r="A94" s="1"/>
      <c r="B94" s="1"/>
      <c r="C94" s="1" t="s">
        <v>453</v>
      </c>
      <c r="D94" s="17" t="s">
        <v>454</v>
      </c>
      <c r="E94" s="1" t="s">
        <v>455</v>
      </c>
      <c r="F94" s="23">
        <f>F25*Assumptions!F81</f>
        <v>1500</v>
      </c>
      <c r="G94" s="23">
        <f>G25*Assumptions!G81</f>
        <v>9000</v>
      </c>
      <c r="H94" s="23">
        <f>H25*Assumptions!H81</f>
        <v>24000</v>
      </c>
      <c r="I94" s="23">
        <f>I25*Assumptions!I81</f>
        <v>78000</v>
      </c>
      <c r="J94" s="17" t="s">
        <v>442</v>
      </c>
    </row>
    <row r="95" spans="1:10" ht="32" customHeight="1">
      <c r="A95" s="1"/>
      <c r="B95" s="1"/>
      <c r="C95" s="1" t="s">
        <v>456</v>
      </c>
      <c r="D95" s="17" t="s">
        <v>457</v>
      </c>
      <c r="E95" s="1" t="s">
        <v>455</v>
      </c>
      <c r="F95" s="23">
        <f>F26*Assumptions!F82</f>
        <v>1700</v>
      </c>
      <c r="G95" s="23">
        <f>G26*Assumptions!G82</f>
        <v>4500</v>
      </c>
      <c r="H95" s="23">
        <f>H26*Assumptions!H82</f>
        <v>10000</v>
      </c>
      <c r="I95" s="23">
        <f>I26*Assumptions!I82</f>
        <v>48000</v>
      </c>
      <c r="J95" s="17" t="s">
        <v>442</v>
      </c>
    </row>
    <row r="96" spans="1:10" ht="32" customHeight="1">
      <c r="A96" s="1"/>
      <c r="B96" s="1"/>
      <c r="C96" s="1" t="s">
        <v>458</v>
      </c>
      <c r="D96" s="17" t="s">
        <v>459</v>
      </c>
      <c r="E96" s="1" t="s">
        <v>460</v>
      </c>
      <c r="F96" s="23">
        <f>F37*Assumptions!F83</f>
        <v>1500</v>
      </c>
      <c r="G96" s="23">
        <f>G37*Assumptions!G83</f>
        <v>4000</v>
      </c>
      <c r="H96" s="23">
        <f>H37*Assumptions!H83</f>
        <v>10000</v>
      </c>
      <c r="I96" s="23">
        <f>I37*Assumptions!I83</f>
        <v>50000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22180</v>
      </c>
      <c r="G99" s="9">
        <f>SUM(G89:G98)</f>
        <v>61400</v>
      </c>
      <c r="H99" s="9">
        <f>SUM(H89:H98)</f>
        <v>163200</v>
      </c>
      <c r="I99" s="9">
        <f>SUM(I89:I98)</f>
        <v>516000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1620</v>
      </c>
      <c r="G103" s="23">
        <f>G15*Assumptions!G86</f>
        <v>4950</v>
      </c>
      <c r="H103" s="23">
        <f>H15*Assumptions!H86</f>
        <v>13000</v>
      </c>
      <c r="I103" s="23">
        <f>I15*Assumptions!I86</f>
        <v>38400</v>
      </c>
      <c r="J103" s="17" t="s">
        <v>475</v>
      </c>
    </row>
    <row r="104" spans="1:10" ht="32" customHeight="1">
      <c r="A104" s="1"/>
      <c r="B104" s="1"/>
      <c r="C104" s="1" t="s">
        <v>476</v>
      </c>
      <c r="D104" s="17" t="s">
        <v>477</v>
      </c>
      <c r="E104" s="1" t="s">
        <v>478</v>
      </c>
      <c r="F104" s="23">
        <f>F19*Assumptions!F87</f>
        <v>960</v>
      </c>
      <c r="G104" s="23">
        <f>G19*Assumptions!G87</f>
        <v>3080</v>
      </c>
      <c r="H104" s="23">
        <f>H19*Assumptions!H87</f>
        <v>10400</v>
      </c>
      <c r="I104" s="23">
        <f>I19*Assumptions!I87</f>
        <v>33600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687</v>
      </c>
      <c r="E106" s="1" t="s">
        <v>485</v>
      </c>
      <c r="F106" s="13">
        <v>800</v>
      </c>
      <c r="G106" s="13">
        <v>1700</v>
      </c>
      <c r="H106" s="13">
        <v>4000</v>
      </c>
      <c r="I106" s="13">
        <v>10000</v>
      </c>
      <c r="J106" s="17" t="s">
        <v>688</v>
      </c>
    </row>
    <row r="107" spans="1:10" ht="32" customHeight="1">
      <c r="A107" s="1"/>
      <c r="B107" s="1"/>
      <c r="C107" s="1" t="s">
        <v>487</v>
      </c>
      <c r="D107" s="17" t="s">
        <v>689</v>
      </c>
      <c r="E107" s="1" t="s">
        <v>497</v>
      </c>
      <c r="F107" s="13">
        <v>440</v>
      </c>
      <c r="G107" s="13">
        <v>1000</v>
      </c>
      <c r="H107" s="13">
        <v>2600</v>
      </c>
      <c r="I107" s="13">
        <v>6000</v>
      </c>
      <c r="J107" s="17" t="s">
        <v>690</v>
      </c>
    </row>
    <row r="108" spans="1:10" ht="32" customHeight="1">
      <c r="A108" s="1"/>
      <c r="B108" s="1"/>
      <c r="C108" s="1" t="s">
        <v>491</v>
      </c>
      <c r="D108" s="17" t="s">
        <v>691</v>
      </c>
      <c r="E108" s="1" t="s">
        <v>501</v>
      </c>
      <c r="F108" s="13">
        <v>210</v>
      </c>
      <c r="G108" s="13">
        <v>420</v>
      </c>
      <c r="H108" s="13">
        <v>840</v>
      </c>
      <c r="I108" s="13">
        <v>1680</v>
      </c>
      <c r="J108" s="17" t="s">
        <v>692</v>
      </c>
    </row>
    <row r="109" spans="1:10" ht="32" customHeight="1">
      <c r="A109" s="1"/>
      <c r="B109" s="1"/>
      <c r="C109" s="1" t="s">
        <v>495</v>
      </c>
      <c r="D109" s="17" t="s">
        <v>693</v>
      </c>
      <c r="E109" s="1" t="s">
        <v>489</v>
      </c>
      <c r="F109" s="13">
        <v>360</v>
      </c>
      <c r="G109" s="13">
        <v>680</v>
      </c>
      <c r="H109" s="13">
        <v>1360</v>
      </c>
      <c r="I109" s="13">
        <v>2720</v>
      </c>
      <c r="J109" s="17" t="s">
        <v>694</v>
      </c>
    </row>
    <row r="110" spans="1:10" ht="32" customHeight="1">
      <c r="A110" s="1"/>
      <c r="B110" s="1"/>
      <c r="C110" s="1" t="s">
        <v>499</v>
      </c>
      <c r="D110" s="17" t="s">
        <v>695</v>
      </c>
      <c r="E110" s="1" t="s">
        <v>629</v>
      </c>
      <c r="F110" s="13">
        <v>125</v>
      </c>
      <c r="G110" s="13">
        <v>275</v>
      </c>
      <c r="H110" s="13">
        <v>650</v>
      </c>
      <c r="I110" s="13">
        <v>1500</v>
      </c>
      <c r="J110" s="17" t="s">
        <v>696</v>
      </c>
    </row>
    <row r="111" spans="1:10" ht="32" customHeight="1">
      <c r="A111" s="1"/>
      <c r="B111" s="1"/>
      <c r="C111" s="1" t="s">
        <v>503</v>
      </c>
      <c r="D111" s="17" t="s">
        <v>697</v>
      </c>
      <c r="E111" s="1" t="s">
        <v>629</v>
      </c>
      <c r="F111" s="13">
        <v>325</v>
      </c>
      <c r="G111" s="13">
        <v>650</v>
      </c>
      <c r="H111" s="13">
        <v>1375</v>
      </c>
      <c r="I111" s="13">
        <v>2750</v>
      </c>
      <c r="J111" s="17" t="s">
        <v>698</v>
      </c>
    </row>
    <row r="112" spans="1:10" ht="24" customHeight="1">
      <c r="A112" s="1"/>
      <c r="B112" s="1"/>
      <c r="C112" s="8"/>
      <c r="D112" s="18" t="s">
        <v>506</v>
      </c>
      <c r="E112" s="8"/>
      <c r="F112" s="9">
        <f>SUM(F102:F111)</f>
        <v>7440</v>
      </c>
      <c r="G112" s="9">
        <f>SUM(G102:G111)</f>
        <v>20255</v>
      </c>
      <c r="H112" s="9">
        <f>SUM(H102:H111)</f>
        <v>55225</v>
      </c>
      <c r="I112" s="9">
        <f>SUM(I102:I111)</f>
        <v>169650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12100</v>
      </c>
      <c r="H115" s="23">
        <f>H12*Assumptions!H89</f>
        <v>32500</v>
      </c>
      <c r="I115" s="23">
        <f>I12*Assumptions!I89</f>
        <v>97500</v>
      </c>
      <c r="J115" s="17" t="s">
        <v>510</v>
      </c>
    </row>
    <row r="116" spans="1:10" ht="32" customHeight="1">
      <c r="A116" s="1"/>
      <c r="B116" s="1"/>
      <c r="C116" s="1" t="s">
        <v>511</v>
      </c>
      <c r="D116" s="17" t="s">
        <v>224</v>
      </c>
      <c r="E116" s="1" t="s">
        <v>474</v>
      </c>
      <c r="F116" s="23">
        <f>F15*Assumptions!F90</f>
        <v>1350</v>
      </c>
      <c r="G116" s="23">
        <f>G15*Assumptions!G90</f>
        <v>4400</v>
      </c>
      <c r="H116" s="23">
        <f>H15*Assumptions!H90</f>
        <v>13000</v>
      </c>
      <c r="I116" s="23">
        <f>I15*Assumptions!I90</f>
        <v>40000</v>
      </c>
      <c r="J116" s="17" t="s">
        <v>512</v>
      </c>
    </row>
    <row r="117" spans="1:10" ht="32" customHeight="1">
      <c r="A117" s="1"/>
      <c r="B117" s="1"/>
      <c r="C117" s="1" t="s">
        <v>513</v>
      </c>
      <c r="D117" s="17" t="s">
        <v>226</v>
      </c>
      <c r="E117" s="1" t="s">
        <v>441</v>
      </c>
      <c r="F117" s="23">
        <f>F12*Assumptions!F91</f>
        <v>1200</v>
      </c>
      <c r="G117" s="23">
        <f>G12*Assumptions!G91</f>
        <v>3300</v>
      </c>
      <c r="H117" s="23">
        <f>H12*Assumptions!H91</f>
        <v>8450</v>
      </c>
      <c r="I117" s="23">
        <f>I12*Assumptions!I91</f>
        <v>22500</v>
      </c>
      <c r="J117" s="17" t="s">
        <v>514</v>
      </c>
    </row>
    <row r="118" spans="1:10" ht="32" customHeight="1">
      <c r="A118" s="1"/>
      <c r="B118" s="1"/>
      <c r="C118" s="1" t="s">
        <v>515</v>
      </c>
      <c r="D118" s="17" t="s">
        <v>228</v>
      </c>
      <c r="E118" s="1" t="s">
        <v>385</v>
      </c>
      <c r="F118" s="23">
        <f>(F12*(Assumptions!F141+2)+F16+F17+F19+F21+F20+F22+F24+F33+F34+F37)*Assumptions!F92</f>
        <v>12145</v>
      </c>
      <c r="G118" s="23">
        <f>(G12*(Assumptions!G141+2)+G16+G17+G19+G21+G20+G22+G24+G33+G34+G37)*Assumptions!G92</f>
        <v>23085</v>
      </c>
      <c r="H118" s="23">
        <f>(H12*(Assumptions!H141+2)+H16+H17+H19+H21+H20+H22+H24+H33+H34+H37)*Assumptions!H92</f>
        <v>51420</v>
      </c>
      <c r="I118" s="23">
        <f>(I12*(Assumptions!I141+2)+I16+I17+I19+I21+I20+I22+I24+I33+I34+I37)*Assumptions!I92</f>
        <v>121635</v>
      </c>
      <c r="J118" s="17" t="s">
        <v>516</v>
      </c>
    </row>
    <row r="119" spans="1:10" ht="32" customHeight="1">
      <c r="A119" s="1"/>
      <c r="B119" s="1"/>
      <c r="C119" s="1" t="s">
        <v>517</v>
      </c>
      <c r="D119" s="17" t="s">
        <v>240</v>
      </c>
      <c r="E119" s="1" t="s">
        <v>441</v>
      </c>
      <c r="F119" s="23">
        <f>F12*Assumptions!F97</f>
        <v>1800</v>
      </c>
      <c r="G119" s="23">
        <f>G12*Assumptions!G97</f>
        <v>4400</v>
      </c>
      <c r="H119" s="23">
        <f>H12*Assumptions!H97</f>
        <v>11050</v>
      </c>
      <c r="I119" s="23">
        <f>I12*Assumptions!I97</f>
        <v>30000</v>
      </c>
      <c r="J119" s="17" t="s">
        <v>518</v>
      </c>
    </row>
    <row r="120" spans="1:10" ht="24" customHeight="1">
      <c r="A120" s="1"/>
      <c r="B120" s="1"/>
      <c r="C120" s="8"/>
      <c r="D120" s="18" t="s">
        <v>519</v>
      </c>
      <c r="E120" s="8"/>
      <c r="F120" s="9">
        <f>SUM(F115:F119)</f>
        <v>20495</v>
      </c>
      <c r="G120" s="9">
        <f>SUM(G115:G119)</f>
        <v>47285</v>
      </c>
      <c r="H120" s="9">
        <f>SUM(H115:H119)</f>
        <v>116420</v>
      </c>
      <c r="I120" s="9">
        <f>SUM(I115:I119)</f>
        <v>311635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2600</v>
      </c>
      <c r="G124" s="23">
        <f>G30*(G31+1)*Assumptions!G93</f>
        <v>5100</v>
      </c>
      <c r="H124" s="23">
        <f>H30*(H31+1)*Assumptions!H93</f>
        <v>16560</v>
      </c>
      <c r="I124" s="23">
        <f>I30*(I31+1)*Assumptions!I93</f>
        <v>61440</v>
      </c>
      <c r="J124" s="17" t="s">
        <v>528</v>
      </c>
    </row>
    <row r="125" spans="1:10" ht="32" customHeight="1">
      <c r="A125" s="1"/>
      <c r="B125" s="1"/>
      <c r="C125" s="1" t="s">
        <v>529</v>
      </c>
      <c r="D125" s="17" t="s">
        <v>530</v>
      </c>
      <c r="E125" s="1" t="s">
        <v>385</v>
      </c>
      <c r="F125" s="23">
        <f>F30*(2*Assumptions!F94+F31*Assumptions!F95)</f>
        <v>630</v>
      </c>
      <c r="G125" s="23">
        <f>G30*(2*Assumptions!G94+G31*Assumptions!G95)</f>
        <v>1080</v>
      </c>
      <c r="H125" s="23">
        <f>H30*(2*Assumptions!H94+H31*Assumptions!H95)</f>
        <v>3000</v>
      </c>
      <c r="I125" s="23">
        <f>I30*(2*Assumptions!I94+I31*Assumptions!I95)</f>
        <v>8760</v>
      </c>
      <c r="J125" s="17" t="s">
        <v>531</v>
      </c>
    </row>
    <row r="126" spans="1:10" ht="24" customHeight="1">
      <c r="A126" s="1"/>
      <c r="B126" s="1"/>
      <c r="C126" s="8"/>
      <c r="D126" s="18" t="s">
        <v>532</v>
      </c>
      <c r="E126" s="8"/>
      <c r="F126" s="9">
        <f>SUM(F123:F125)</f>
        <v>4980</v>
      </c>
      <c r="G126" s="9">
        <f>SUM(G123:G125)</f>
        <v>9780</v>
      </c>
      <c r="H126" s="9">
        <f>SUM(H123:H125)</f>
        <v>31560</v>
      </c>
      <c r="I126" s="9">
        <f>SUM(I123:I125)</f>
        <v>113400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2210</v>
      </c>
      <c r="G135" s="23">
        <f>G27*Assumptions!G103</f>
        <v>6600</v>
      </c>
      <c r="H135" s="23">
        <f>H27*Assumptions!H103</f>
        <v>20300</v>
      </c>
      <c r="I135" s="23">
        <f>I27*Assumptions!I103</f>
        <v>64000</v>
      </c>
      <c r="J135" s="17" t="s">
        <v>558</v>
      </c>
    </row>
    <row r="136" spans="1:10" ht="32" customHeight="1">
      <c r="A136" s="1"/>
      <c r="B136" s="1"/>
      <c r="C136" s="1" t="s">
        <v>559</v>
      </c>
      <c r="D136" s="17" t="s">
        <v>560</v>
      </c>
      <c r="E136" s="1" t="s">
        <v>557</v>
      </c>
      <c r="F136" s="23">
        <f>F28*Assumptions!F104</f>
        <v>3600</v>
      </c>
      <c r="G136" s="23">
        <f>G28*Assumptions!G104</f>
        <v>15400</v>
      </c>
      <c r="H136" s="23">
        <f>H28*Assumptions!H104</f>
        <v>67200</v>
      </c>
      <c r="I136" s="23">
        <f>I28*Assumptions!I104</f>
        <v>280000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24160</v>
      </c>
      <c r="G140" s="9">
        <f>SUM(G129:G139)</f>
        <v>59875</v>
      </c>
      <c r="H140" s="9">
        <f>SUM(H129:H139)</f>
        <v>166450</v>
      </c>
      <c r="I140" s="9">
        <f>SUM(I129:I139)</f>
        <v>514150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87775</v>
      </c>
      <c r="G150" s="2">
        <f>SUM(G48,G49,G51,G56,G57,G58,G59,G60,G61,G62,G63,G64,G65,G66,G67,G68,G69,G70,G71,G72,G73,G74,G75,G79,G80,G81,G82,G83,G84,G85)</f>
        <v>191835</v>
      </c>
      <c r="H150" s="2">
        <f>SUM(H48,H49,H51,H56,H57,H58,H59,H60,H61,H62,H63,H64,H65,H66,H67,H68,H69,H70,H71,H72,H73,H74,H75,H79,H80,H81,H82,H83,H84,H85)</f>
        <v>483550</v>
      </c>
      <c r="I150" s="2">
        <f>SUM(I48,I49,I51,I56,I57,I58,I59,I60,I61,I62,I63,I64,I65,I66,I67,I68,I69,I70,I71,I72,I73,I74,I75,I79,I80,I81,I82,I83,I84,I85)</f>
        <v>1222750</v>
      </c>
      <c r="J150" s="17" t="s">
        <v>582</v>
      </c>
    </row>
    <row r="151" spans="1:10" ht="32" customHeight="1">
      <c r="A151" s="1"/>
      <c r="B151" s="1"/>
      <c r="C151" s="1" t="s">
        <v>583</v>
      </c>
      <c r="D151" s="17" t="s">
        <v>584</v>
      </c>
      <c r="E151" s="1" t="s">
        <v>585</v>
      </c>
      <c r="F151" s="23">
        <f>F150*Assumptions!F108</f>
        <v>32915.625</v>
      </c>
      <c r="G151" s="23">
        <f>G150*Assumptions!G108</f>
        <v>71938.125</v>
      </c>
      <c r="H151" s="23">
        <f>H150*Assumptions!H108</f>
        <v>181331.25</v>
      </c>
      <c r="I151" s="23">
        <f>I150*Assumptions!I108</f>
        <v>458531.25</v>
      </c>
      <c r="J151" s="17" t="s">
        <v>586</v>
      </c>
    </row>
    <row r="152" spans="1:10" ht="32" customHeight="1">
      <c r="A152" s="1"/>
      <c r="B152" s="1"/>
      <c r="C152" s="1" t="s">
        <v>587</v>
      </c>
      <c r="D152" s="17" t="s">
        <v>588</v>
      </c>
      <c r="E152" s="1" t="s">
        <v>589</v>
      </c>
      <c r="F152" s="23">
        <f>F150*F38/F12*Assumptions!F109</f>
        <v>1843.2750000000001</v>
      </c>
      <c r="G152" s="23">
        <f>G150*G38/G12*Assumptions!G109</f>
        <v>5580.6545454545458</v>
      </c>
      <c r="H152" s="23">
        <f>H150*H38/H12*Assumptions!H109</f>
        <v>14878.461538461539</v>
      </c>
      <c r="I152" s="23">
        <f>I150*I38/I12*Assumptions!I109</f>
        <v>48909.999999999993</v>
      </c>
      <c r="J152" s="17" t="s">
        <v>590</v>
      </c>
    </row>
    <row r="153" spans="1:10" ht="32" customHeight="1">
      <c r="A153" s="1"/>
      <c r="B153" s="1"/>
      <c r="C153" s="1" t="s">
        <v>591</v>
      </c>
      <c r="D153" s="17" t="s">
        <v>592</v>
      </c>
      <c r="E153" s="1" t="s">
        <v>593</v>
      </c>
      <c r="F153" s="23">
        <f>SUM(F150,F151,F152,F44,F45,F46,F47,F50,F52)*Assumptions!F110</f>
        <v>23934.221999999998</v>
      </c>
      <c r="G153" s="23">
        <f>SUM(G150,G151,G152,G44,G45,G46,G47,G50,G52)*Assumptions!G110</f>
        <v>66049.231499999994</v>
      </c>
      <c r="H153" s="23">
        <f>SUM(H150,H151,H152,H44,H45,H46,H47,H50,H52)*Assumptions!H110</f>
        <v>216317.83923076926</v>
      </c>
      <c r="I153" s="23">
        <f>SUM(I150,I151,I152,I44,I45,I46,I47,I50,I52)*Assumptions!I110</f>
        <v>758947.875</v>
      </c>
      <c r="J153" s="17" t="s">
        <v>594</v>
      </c>
    </row>
    <row r="154" spans="1:10" ht="32" customHeight="1">
      <c r="A154" s="1"/>
      <c r="B154" s="1"/>
      <c r="C154" s="1" t="s">
        <v>595</v>
      </c>
      <c r="D154" s="17" t="s">
        <v>596</v>
      </c>
      <c r="E154" s="1" t="s">
        <v>597</v>
      </c>
      <c r="F154" s="23">
        <f>SUM(F89,F90,F91,F92,F93,F94,F95,F96,F97,F98,F102,F103,F104,F105,F106,F107,F108,F109,F110,F111)*Assumptions!F111</f>
        <v>2073.4</v>
      </c>
      <c r="G154" s="23">
        <f>SUM(G89,G90,G91,G92,G93,G94,G95,G96,G97,G98,G102,G103,G104,G105,G106,G107,G108,G109,G110,G111)*Assumptions!G111</f>
        <v>5715.85</v>
      </c>
      <c r="H154" s="23">
        <f>SUM(H89,H90,H91,H92,H93,H94,H95,H96,H97,H98,H102,H103,H104,H105,H106,H107,H108,H109,H110,H111)*Assumptions!H111</f>
        <v>15289.750000000002</v>
      </c>
      <c r="I154" s="23">
        <f>SUM(I89,I90,I91,I92,I93,I94,I95,I96,I97,I98,I102,I103,I104,I105,I106,I107,I108,I109,I110,I111)*Assumptions!I111</f>
        <v>47995.500000000007</v>
      </c>
      <c r="J154" s="17" t="s">
        <v>598</v>
      </c>
    </row>
    <row r="155" spans="1:10" ht="32" customHeight="1">
      <c r="A155" s="1"/>
      <c r="B155" s="1"/>
      <c r="C155" s="8"/>
      <c r="D155" s="18" t="s">
        <v>599</v>
      </c>
      <c r="E155" s="8"/>
      <c r="F155" s="9">
        <f>SUM(F151:F154)</f>
        <v>60766.522000000004</v>
      </c>
      <c r="G155" s="9">
        <f>SUM(G151:G154)</f>
        <v>149283.86104545454</v>
      </c>
      <c r="H155" s="9">
        <f>SUM(H151:H154)</f>
        <v>427817.30076923082</v>
      </c>
      <c r="I155" s="9">
        <f>SUM(I151:I154)</f>
        <v>1314384.625</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243630.522</v>
      </c>
      <c r="G157" s="9">
        <f>SUM(G53,G76,G86,G99,G112,G120,G126,G140,G147,G155)</f>
        <v>587333.86104545451</v>
      </c>
      <c r="H157" s="9">
        <f>SUM(H53,H76,H86,H99,H112,H120,H126,H140,H147,H155)</f>
        <v>1590026.3007692308</v>
      </c>
      <c r="I157" s="9">
        <f>SUM(I53,I76,I86,I99,I112,I120,I126,I140,I147,I155)</f>
        <v>4596509.625</v>
      </c>
      <c r="J157" s="17"/>
    </row>
    <row r="158" spans="1:10" ht="32" customHeight="1">
      <c r="A158" s="1"/>
      <c r="B158" s="1"/>
      <c r="C158" s="1" t="s">
        <v>601</v>
      </c>
      <c r="D158" s="17" t="s">
        <v>276</v>
      </c>
      <c r="E158" s="1" t="s">
        <v>602</v>
      </c>
      <c r="F158" s="23">
        <f>F157*Assumptions!F112</f>
        <v>4385.3493959999996</v>
      </c>
      <c r="G158" s="23">
        <f>G157*Assumptions!G112</f>
        <v>11746.67722090909</v>
      </c>
      <c r="H158" s="23">
        <f>H157*Assumptions!H112</f>
        <v>34980.578616923078</v>
      </c>
      <c r="I158" s="23">
        <f>I157*Assumptions!I112</f>
        <v>114912.74062500001</v>
      </c>
      <c r="J158" s="17" t="s">
        <v>603</v>
      </c>
    </row>
    <row r="159" spans="1:10" ht="32" customHeight="1">
      <c r="A159" s="1"/>
      <c r="B159" s="1"/>
      <c r="C159" s="1" t="s">
        <v>604</v>
      </c>
      <c r="D159" s="17" t="s">
        <v>605</v>
      </c>
      <c r="E159" s="1" t="s">
        <v>602</v>
      </c>
      <c r="F159" s="23">
        <f>F157*Assumptions!F113</f>
        <v>9745.2208800000008</v>
      </c>
      <c r="G159" s="23">
        <f>G157*Assumptions!G113</f>
        <v>29366.693052272727</v>
      </c>
      <c r="H159" s="23">
        <f>H157*Assumptions!H113</f>
        <v>111301.84105384616</v>
      </c>
      <c r="I159" s="23">
        <f>I157*Assumptions!I113</f>
        <v>459650.96250000002</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26044.630806599998</v>
      </c>
      <c r="I160" s="23">
        <f>SUM(I157:I159)*Assumptions!I114</f>
        <v>103421.46656250001</v>
      </c>
      <c r="J160" s="17" t="s">
        <v>609</v>
      </c>
    </row>
    <row r="161" spans="1:10" ht="32" customHeight="1">
      <c r="A161" s="1"/>
      <c r="B161" s="1"/>
      <c r="C161" s="8"/>
      <c r="D161" s="18" t="s">
        <v>610</v>
      </c>
      <c r="E161" s="8"/>
      <c r="F161" s="9">
        <f>SUM(F157:F160)</f>
        <v>257761.09227600001</v>
      </c>
      <c r="G161" s="9">
        <f>SUM(G157:G160)</f>
        <v>628447.23131863633</v>
      </c>
      <c r="H161" s="9">
        <f>SUM(H157:H160)</f>
        <v>1762353.3512466</v>
      </c>
      <c r="I161" s="9">
        <f>SUM(I157:I160)</f>
        <v>5274494.7946875002</v>
      </c>
      <c r="J161" s="17"/>
    </row>
    <row r="162" spans="1:10" ht="32" customHeight="1">
      <c r="A162" s="1"/>
      <c r="B162" s="1"/>
      <c r="C162" s="1" t="s">
        <v>611</v>
      </c>
      <c r="D162" s="17" t="s">
        <v>284</v>
      </c>
      <c r="E162" s="1" t="s">
        <v>612</v>
      </c>
      <c r="F162" s="23">
        <f>F161*Assumptions!F115</f>
        <v>38664.163841399997</v>
      </c>
      <c r="G162" s="23">
        <f>G161*Assumptions!G115</f>
        <v>94267.08469779545</v>
      </c>
      <c r="H162" s="23">
        <f>H161*Assumptions!H115</f>
        <v>220294.168905825</v>
      </c>
      <c r="I162" s="23">
        <f>I161*Assumptions!I115</f>
        <v>632939.37536249997</v>
      </c>
      <c r="J162" s="17" t="s">
        <v>613</v>
      </c>
    </row>
    <row r="163" spans="1:10" ht="32" customHeight="1">
      <c r="A163" s="1"/>
      <c r="B163" s="1"/>
      <c r="C163" s="1" t="s">
        <v>614</v>
      </c>
      <c r="D163" s="17" t="s">
        <v>615</v>
      </c>
      <c r="E163" s="1" t="s">
        <v>616</v>
      </c>
      <c r="F163" s="2">
        <f>CEILING(SUM(F161:F162),1000)-SUM(F161:F162)</f>
        <v>574.74388259998523</v>
      </c>
      <c r="G163" s="2">
        <f>CEILING(SUM(G161:G162),1000)-SUM(G161:G162)</f>
        <v>285.68398356821854</v>
      </c>
      <c r="H163" s="2">
        <f>CEILING(SUM(H161:H162),1000)-SUM(H161:H162)</f>
        <v>352.4798475750722</v>
      </c>
      <c r="I163" s="2">
        <f>CEILING(SUM(I161:I162),1000)-SUM(I161:I162)</f>
        <v>565.82995000015944</v>
      </c>
      <c r="J163" s="17" t="s">
        <v>617</v>
      </c>
    </row>
    <row r="164" spans="1:10" ht="32" customHeight="1">
      <c r="A164" s="1"/>
      <c r="B164" s="1"/>
      <c r="C164" s="20"/>
      <c r="D164" s="24" t="s">
        <v>325</v>
      </c>
      <c r="E164" s="20"/>
      <c r="F164" s="21">
        <f>SUM(F161:F163)</f>
        <v>297000</v>
      </c>
      <c r="G164" s="21">
        <f>SUM(G161:G163)</f>
        <v>723000</v>
      </c>
      <c r="H164" s="21">
        <f>SUM(H161:H163)</f>
        <v>1983000</v>
      </c>
      <c r="I164" s="21">
        <f>SUM(I161:I163)</f>
        <v>5908000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699</v>
      </c>
      <c r="D168" s="1"/>
      <c r="E168" s="1"/>
      <c r="F168" s="2"/>
      <c r="G168" s="2"/>
      <c r="H168" s="2"/>
      <c r="I168" s="2"/>
      <c r="J168" s="1"/>
    </row>
    <row r="169" spans="1:10" ht="22" customHeight="1">
      <c r="A169" s="1"/>
      <c r="B169" s="1"/>
      <c r="C169" s="1" t="s">
        <v>700</v>
      </c>
      <c r="D169" s="1"/>
      <c r="E169" s="1"/>
      <c r="F169" s="2"/>
      <c r="G169" s="2"/>
      <c r="H169" s="2"/>
      <c r="I169" s="2"/>
      <c r="J169" s="1"/>
    </row>
    <row r="170" spans="1:10" ht="22" customHeight="1">
      <c r="A170" s="1"/>
      <c r="B170" s="1"/>
      <c r="C170" s="1" t="s">
        <v>701</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702</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294000</v>
      </c>
      <c r="G6" s="21">
        <f>G164</f>
        <v>755000</v>
      </c>
      <c r="H6" s="21">
        <f>H164</f>
        <v>2075000</v>
      </c>
      <c r="I6" s="21">
        <f>I164</f>
        <v>6274000</v>
      </c>
      <c r="J6" s="1"/>
    </row>
    <row r="7" spans="1:10" ht="21" customHeight="1">
      <c r="A7" s="1"/>
      <c r="B7" s="1"/>
      <c r="C7" s="1"/>
      <c r="D7" s="1" t="s">
        <v>326</v>
      </c>
      <c r="E7" s="1"/>
      <c r="F7" s="2">
        <f>F6/F14</f>
        <v>5345.454545454545</v>
      </c>
      <c r="G7" s="2">
        <f>G6/G14</f>
        <v>13727.272727272728</v>
      </c>
      <c r="H7" s="2">
        <f>H6/H14</f>
        <v>37727.272727272728</v>
      </c>
      <c r="I7" s="2">
        <f>I6/I14</f>
        <v>114072.72727272728</v>
      </c>
      <c r="J7" s="1"/>
    </row>
    <row r="8" spans="1:10" ht="21" customHeight="1">
      <c r="A8" s="1"/>
      <c r="B8" s="1"/>
      <c r="C8" s="1"/>
      <c r="D8" s="1" t="s">
        <v>327</v>
      </c>
      <c r="E8" s="1"/>
      <c r="F8" s="2">
        <f>FLOOR(F6*(1-Assumptions!F116),1000)</f>
        <v>220000</v>
      </c>
      <c r="G8" s="2">
        <f>FLOOR(G6*(1-Assumptions!G116),1000)</f>
        <v>566000</v>
      </c>
      <c r="H8" s="2">
        <f>FLOOR(H6*(1-Assumptions!H116),1000)</f>
        <v>1660000</v>
      </c>
      <c r="I8" s="2">
        <f>FLOOR(I6*(1-Assumptions!I116),1000)</f>
        <v>5019000</v>
      </c>
      <c r="J8" s="1"/>
    </row>
    <row r="9" spans="1:10" ht="21" customHeight="1">
      <c r="A9" s="1"/>
      <c r="B9" s="1"/>
      <c r="C9" s="1"/>
      <c r="D9" s="1" t="s">
        <v>328</v>
      </c>
      <c r="E9" s="1"/>
      <c r="F9" s="2">
        <f>CEILING(F6*(1+Assumptions!F117),1000)</f>
        <v>397000</v>
      </c>
      <c r="G9" s="2">
        <f>CEILING(G6*(1+Assumptions!G117),1000)</f>
        <v>1020000</v>
      </c>
      <c r="H9" s="2">
        <f>CEILING(H6*(1+Assumptions!H117),1000)</f>
        <v>2698000</v>
      </c>
      <c r="I9" s="2">
        <f>CEILING(I6*(1+Assumptions!I117),1000)</f>
        <v>8157000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12</v>
      </c>
      <c r="H12" s="15">
        <v>14</v>
      </c>
      <c r="I12" s="15">
        <v>16</v>
      </c>
      <c r="J12" s="22" t="s">
        <v>703</v>
      </c>
    </row>
    <row r="13" spans="1:10" ht="33" customHeight="1">
      <c r="A13" s="1"/>
      <c r="B13" s="1"/>
      <c r="C13" s="1"/>
      <c r="D13" s="1" t="s">
        <v>332</v>
      </c>
      <c r="E13" s="1"/>
      <c r="F13" s="15">
        <v>3</v>
      </c>
      <c r="G13" s="15">
        <v>5</v>
      </c>
      <c r="H13" s="15">
        <v>7</v>
      </c>
      <c r="I13" s="15">
        <v>10</v>
      </c>
      <c r="J13" s="22" t="s">
        <v>704</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ROUNDUP(F12*2,0)</f>
        <v>20</v>
      </c>
      <c r="G16" s="10">
        <f>ROUNDUP(G12*2,0)</f>
        <v>24</v>
      </c>
      <c r="H16" s="10">
        <f>ROUNDUP(H12*2,0)</f>
        <v>28</v>
      </c>
      <c r="I16" s="10">
        <f>ROUNDUP(I12*2,0)</f>
        <v>32</v>
      </c>
      <c r="J16" s="22" t="s">
        <v>705</v>
      </c>
    </row>
    <row r="17" spans="1:10" ht="33" customHeight="1">
      <c r="A17" s="1"/>
      <c r="B17" s="1"/>
      <c r="C17" s="1"/>
      <c r="D17" s="1" t="s">
        <v>340</v>
      </c>
      <c r="E17" s="1"/>
      <c r="F17" s="15">
        <v>15</v>
      </c>
      <c r="G17" s="15">
        <v>17</v>
      </c>
      <c r="H17" s="15">
        <v>19</v>
      </c>
      <c r="I17" s="15">
        <v>23</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55</v>
      </c>
      <c r="G19" s="15">
        <v>100</v>
      </c>
      <c r="H19" s="15">
        <v>180</v>
      </c>
      <c r="I19" s="15">
        <v>320</v>
      </c>
      <c r="J19" s="22" t="s">
        <v>344</v>
      </c>
    </row>
    <row r="20" spans="1:10" ht="33" customHeight="1">
      <c r="A20" s="1"/>
      <c r="B20" s="1"/>
      <c r="C20" s="1"/>
      <c r="D20" s="1" t="s">
        <v>345</v>
      </c>
      <c r="E20" s="1"/>
      <c r="F20" s="15">
        <v>5</v>
      </c>
      <c r="G20" s="15">
        <v>6</v>
      </c>
      <c r="H20" s="15">
        <v>7</v>
      </c>
      <c r="I20" s="15">
        <v>9</v>
      </c>
      <c r="J20" s="22"/>
    </row>
    <row r="21" spans="1:10" ht="33" customHeight="1">
      <c r="A21" s="1"/>
      <c r="B21" s="1"/>
      <c r="C21" s="1"/>
      <c r="D21" s="1" t="s">
        <v>346</v>
      </c>
      <c r="E21" s="1"/>
      <c r="F21" s="15">
        <v>14</v>
      </c>
      <c r="G21" s="15">
        <v>18</v>
      </c>
      <c r="H21" s="15">
        <v>24</v>
      </c>
      <c r="I21" s="15">
        <v>33</v>
      </c>
      <c r="J21" s="22"/>
    </row>
    <row r="22" spans="1:10" ht="33" customHeight="1">
      <c r="A22" s="1"/>
      <c r="B22" s="1"/>
      <c r="C22" s="1"/>
      <c r="D22" s="1" t="s">
        <v>347</v>
      </c>
      <c r="E22" s="1"/>
      <c r="F22" s="15">
        <v>5</v>
      </c>
      <c r="G22" s="15">
        <v>6</v>
      </c>
      <c r="H22" s="15">
        <v>8</v>
      </c>
      <c r="I22" s="15">
        <v>9</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27</v>
      </c>
      <c r="G27" s="15">
        <v>35</v>
      </c>
      <c r="H27" s="15">
        <v>46</v>
      </c>
      <c r="I27" s="15">
        <v>63</v>
      </c>
      <c r="J27" s="22"/>
    </row>
    <row r="28" spans="1:10" ht="33" customHeight="1">
      <c r="A28" s="1"/>
      <c r="B28" s="1"/>
      <c r="C28" s="1"/>
      <c r="D28" s="1" t="s">
        <v>355</v>
      </c>
      <c r="E28" s="1"/>
      <c r="F28" s="15">
        <v>14</v>
      </c>
      <c r="G28" s="15">
        <v>24</v>
      </c>
      <c r="H28" s="15">
        <v>40</v>
      </c>
      <c r="I28" s="15">
        <v>65</v>
      </c>
      <c r="J28" s="22"/>
    </row>
    <row r="29" spans="1:10" ht="33" customHeight="1">
      <c r="A29" s="1"/>
      <c r="B29" s="1"/>
      <c r="C29" s="1"/>
      <c r="D29" s="1" t="s">
        <v>356</v>
      </c>
      <c r="E29" s="1"/>
      <c r="F29" s="15">
        <v>20</v>
      </c>
      <c r="G29" s="15">
        <v>24</v>
      </c>
      <c r="H29" s="15">
        <v>28</v>
      </c>
      <c r="I29" s="15">
        <v>37</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5</v>
      </c>
      <c r="G31" s="15">
        <v>6</v>
      </c>
      <c r="H31" s="15">
        <v>7</v>
      </c>
      <c r="I31" s="15">
        <v>9</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1</v>
      </c>
      <c r="G34" s="15">
        <v>1</v>
      </c>
      <c r="H34" s="15">
        <v>1</v>
      </c>
      <c r="I34" s="15">
        <v>1</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3</v>
      </c>
      <c r="G36" s="15">
        <v>3</v>
      </c>
      <c r="H36" s="15">
        <v>3</v>
      </c>
      <c r="I36" s="15">
        <v>3</v>
      </c>
      <c r="J36" s="22"/>
    </row>
    <row r="37" spans="1:10" ht="33" customHeight="1">
      <c r="A37" s="1"/>
      <c r="B37" s="1"/>
      <c r="C37" s="1"/>
      <c r="D37" s="1" t="s">
        <v>365</v>
      </c>
      <c r="E37" s="1"/>
      <c r="F37" s="15">
        <v>2</v>
      </c>
      <c r="G37" s="15">
        <v>3</v>
      </c>
      <c r="H37" s="15">
        <v>3</v>
      </c>
      <c r="I37" s="15">
        <v>5</v>
      </c>
      <c r="J37" s="22"/>
    </row>
    <row r="38" spans="1:10" ht="33" customHeight="1">
      <c r="A38" s="1"/>
      <c r="B38" s="1"/>
      <c r="C38" s="1"/>
      <c r="D38" s="1" t="s">
        <v>366</v>
      </c>
      <c r="E38" s="1"/>
      <c r="F38" s="15">
        <v>5</v>
      </c>
      <c r="G38" s="15">
        <v>6</v>
      </c>
      <c r="H38" s="15">
        <v>7</v>
      </c>
      <c r="I38" s="15">
        <v>8</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5000</v>
      </c>
      <c r="G48" s="23">
        <f>G16*Assumptions!G43</f>
        <v>12000</v>
      </c>
      <c r="H48" s="23">
        <f>H16*Assumptions!H43</f>
        <v>28000</v>
      </c>
      <c r="I48" s="23">
        <f>I16*Assumptions!I43</f>
        <v>128000</v>
      </c>
      <c r="J48" s="17" t="s">
        <v>386</v>
      </c>
    </row>
    <row r="49" spans="1:10" ht="32" customHeight="1">
      <c r="A49" s="1"/>
      <c r="B49" s="1"/>
      <c r="C49" s="1" t="s">
        <v>387</v>
      </c>
      <c r="D49" s="17" t="s">
        <v>388</v>
      </c>
      <c r="E49" s="1" t="s">
        <v>385</v>
      </c>
      <c r="F49" s="23">
        <f>F17*Assumptions!F44</f>
        <v>3000</v>
      </c>
      <c r="G49" s="23">
        <f>G17*Assumptions!G44</f>
        <v>6800</v>
      </c>
      <c r="H49" s="23">
        <f>H17*Assumptions!H44</f>
        <v>17100</v>
      </c>
      <c r="I49" s="23">
        <f>I17*Assumptions!I44</f>
        <v>36800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6875</v>
      </c>
      <c r="G51" s="23">
        <f>G19*Assumptions!G46</f>
        <v>16000</v>
      </c>
      <c r="H51" s="23">
        <f>H19*Assumptions!H46</f>
        <v>37800</v>
      </c>
      <c r="I51" s="23">
        <f>I19*Assumptions!I46</f>
        <v>80000</v>
      </c>
      <c r="J51" s="17" t="s">
        <v>396</v>
      </c>
    </row>
    <row r="52" spans="1:10" ht="32" customHeight="1">
      <c r="A52" s="1"/>
      <c r="B52" s="1"/>
      <c r="C52" s="1" t="s">
        <v>397</v>
      </c>
      <c r="D52" s="17" t="s">
        <v>130</v>
      </c>
      <c r="E52" s="1" t="s">
        <v>398</v>
      </c>
      <c r="F52" s="23">
        <f>SUM(F48:F49)*Assumptions!F47</f>
        <v>640</v>
      </c>
      <c r="G52" s="23">
        <f>SUM(G48:G49)*Assumptions!G47</f>
        <v>1880</v>
      </c>
      <c r="H52" s="23">
        <f>SUM(H48:H49)*Assumptions!H47</f>
        <v>5412</v>
      </c>
      <c r="I52" s="23">
        <f>SUM(I48:I49)*Assumptions!I47</f>
        <v>24720</v>
      </c>
      <c r="J52" s="17" t="s">
        <v>399</v>
      </c>
    </row>
    <row r="53" spans="1:10" ht="24" customHeight="1">
      <c r="A53" s="1"/>
      <c r="B53" s="1"/>
      <c r="C53" s="8"/>
      <c r="D53" s="18" t="s">
        <v>400</v>
      </c>
      <c r="E53" s="8"/>
      <c r="F53" s="9">
        <f>SUM(F44:F52)</f>
        <v>24915</v>
      </c>
      <c r="G53" s="9">
        <f>SUM(G44:G52)</f>
        <v>64730</v>
      </c>
      <c r="H53" s="9">
        <f>SUM(H44:H52)</f>
        <v>173012</v>
      </c>
      <c r="I53" s="9">
        <f>SUM(I44:I52)</f>
        <v>507120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8500</v>
      </c>
      <c r="H56" s="23">
        <f>(H12+ROUNDUP(H13*Assumptions!$E$121,0))*Assumptions!H121*Assumptions!H48</f>
        <v>15750</v>
      </c>
      <c r="I56" s="23">
        <f>(I12+ROUNDUP(I13*Assumptions!$E$121,0))*Assumptions!I121*Assumptions!I48</f>
        <v>31200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6750</v>
      </c>
      <c r="H57" s="23">
        <f>(H12+ROUNDUP(H13*Assumptions!$E$122,0))*Assumptions!H122*Assumptions!H49</f>
        <v>12600</v>
      </c>
      <c r="I57" s="23">
        <f>(I12+ROUNDUP(I13*Assumptions!$E$122,0))*Assumptions!I122*Assumptions!I49</f>
        <v>22050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4900</v>
      </c>
      <c r="H58" s="23">
        <f>(H12+ROUNDUP(H13*Assumptions!$E$123,0))*Assumptions!H123*Assumptions!H50</f>
        <v>8800</v>
      </c>
      <c r="I58" s="23">
        <f>(I12+ROUNDUP(I13*Assumptions!$E$123,0))*Assumptions!I123*Assumptions!I50</f>
        <v>30400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9750</v>
      </c>
      <c r="H59" s="23">
        <f>(H12+ROUNDUP(H13*Assumptions!$E$124,0))*Assumptions!H124*Assumptions!H51</f>
        <v>18000</v>
      </c>
      <c r="I59" s="23">
        <f>(I12+ROUNDUP(I13*Assumptions!$E$124,0))*Assumptions!I124*Assumptions!I51</f>
        <v>33600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9800</v>
      </c>
      <c r="I60" s="23">
        <f>(I12+ROUNDUP(I13*Assumptions!$E$125,0))*Assumptions!I125*Assumptions!I52</f>
        <v>35200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10400</v>
      </c>
      <c r="H61" s="23">
        <f>(H12+ROUNDUP(H13*Assumptions!$E$126,0))*Assumptions!H126*Assumptions!H53</f>
        <v>28800</v>
      </c>
      <c r="I61" s="23">
        <f>(I12+ROUNDUP(I13*Assumptions!$E$126,0))*Assumptions!I126*Assumptions!I53</f>
        <v>64800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6000</v>
      </c>
      <c r="H62" s="23">
        <f>(H12+ROUNDUP(H13*Assumptions!$E$127,0))*Assumptions!H127*Assumptions!H54</f>
        <v>10500</v>
      </c>
      <c r="I62" s="23">
        <f>(I12+ROUNDUP(I13*Assumptions!$E$127,0))*Assumptions!I127*Assumptions!I54</f>
        <v>17600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4200</v>
      </c>
      <c r="H63" s="23">
        <f>(H12+ROUNDUP(H13*Assumptions!$E$128,0))*Assumptions!H128*Assumptions!H55</f>
        <v>7700</v>
      </c>
      <c r="I63" s="23">
        <f>(I12+ROUNDUP(I13*Assumptions!$E$128,0))*Assumptions!I128*Assumptions!I55</f>
        <v>25600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6300</v>
      </c>
      <c r="H64" s="23">
        <f>(H12+ROUNDUP(H13*Assumptions!$E$129,0))*Assumptions!H129*Assumptions!H56</f>
        <v>10400</v>
      </c>
      <c r="I64" s="23">
        <f>(I12+ROUNDUP(I13*Assumptions!$E$129,0))*Assumptions!I129*Assumptions!I56</f>
        <v>19000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9100</v>
      </c>
      <c r="H65" s="23">
        <f>(H12+ROUNDUP(H13*Assumptions!$E$130,0))*Assumptions!H130*Assumptions!H57</f>
        <v>33000</v>
      </c>
      <c r="I65" s="23">
        <f>(I12+ROUNDUP(I13*Assumptions!$E$130,0))*Assumptions!I130*Assumptions!I57</f>
        <v>86700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12750</v>
      </c>
      <c r="H66" s="23">
        <f>(H12+ROUNDUP(H13*Assumptions!$E$131,0))*Assumptions!H131*Assumptions!H58</f>
        <v>36225</v>
      </c>
      <c r="I66" s="23">
        <f>(I12+ROUNDUP(I13*Assumptions!$E$131,0))*Assumptions!I131*Assumptions!I58</f>
        <v>110500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5250</v>
      </c>
      <c r="H67" s="23">
        <f>(H12+ROUNDUP(H13*Assumptions!$E$132,0))*Assumptions!H132*Assumptions!H59</f>
        <v>19800</v>
      </c>
      <c r="I67" s="23">
        <f>(I12+ROUNDUP(I13*Assumptions!$E$132,0))*Assumptions!I132*Assumptions!I59</f>
        <v>50400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5250</v>
      </c>
      <c r="H68" s="23">
        <f>(H12+ROUNDUP(H13*Assumptions!$E$133,0))*Assumptions!H133*Assumptions!H60</f>
        <v>18400</v>
      </c>
      <c r="I68" s="23">
        <f>(I12+ROUNDUP(I13*Assumptions!$E$133,0))*Assumptions!I133*Assumptions!I60</f>
        <v>48450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5250</v>
      </c>
      <c r="H69" s="23">
        <f>(H12+ROUNDUP(H13*Assumptions!$E$134,0))*Assumptions!H134*Assumptions!H61</f>
        <v>9600</v>
      </c>
      <c r="I69" s="23">
        <f>(I12+ROUNDUP(I13*Assumptions!$E$134,0))*Assumptions!I134*Assumptions!I61</f>
        <v>17100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6375</v>
      </c>
      <c r="H70" s="23">
        <f>(H12+ROUNDUP(H13*Assumptions!$E$135,0))*Assumptions!H135*Assumptions!H62</f>
        <v>24150</v>
      </c>
      <c r="I70" s="23">
        <f>(I12+ROUNDUP(I13*Assumptions!$E$135,0))*Assumptions!I135*Assumptions!I62</f>
        <v>66300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6375</v>
      </c>
      <c r="H71" s="23">
        <f>(H12+ROUNDUP(H13*Assumptions!$E$136,0))*Assumptions!H136*Assumptions!H63</f>
        <v>24150</v>
      </c>
      <c r="I71" s="23">
        <f>(I12+ROUNDUP(I13*Assumptions!$E$136,0))*Assumptions!I136*Assumptions!I63</f>
        <v>66300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10080</v>
      </c>
      <c r="H72" s="23">
        <f>(H12+ROUNDUP(H13*Assumptions!$E$137,0))*Assumptions!H137*Assumptions!H64</f>
        <v>19200</v>
      </c>
      <c r="I72" s="23">
        <f>(I12+ROUNDUP(I13*Assumptions!$E$137,0))*Assumptions!I137*Assumptions!I64</f>
        <v>42750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6000</v>
      </c>
      <c r="H73" s="23">
        <f>(H12+ROUNDUP(H13*Assumptions!$E$138,0))*Assumptions!H138*Assumptions!H65</f>
        <v>10500</v>
      </c>
      <c r="I73" s="23">
        <f>(I12+ROUNDUP(I13*Assumptions!$E$138,0))*Assumptions!I138*Assumptions!I65</f>
        <v>16000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3000</v>
      </c>
      <c r="H74" s="23">
        <f>(H12+ROUNDUP(H13*Assumptions!$E$139,0))*Assumptions!H139*Assumptions!H66</f>
        <v>9800</v>
      </c>
      <c r="I74" s="23">
        <f>(I12+ROUNDUP(I13*Assumptions!$E$139,0))*Assumptions!I139*Assumptions!I66</f>
        <v>24000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4550</v>
      </c>
      <c r="H75" s="23">
        <f>(H12+ROUNDUP(H13*Assumptions!$E$140,0))*Assumptions!H140*Assumptions!H67</f>
        <v>16000</v>
      </c>
      <c r="I75" s="23">
        <f>(I12+ROUNDUP(I13*Assumptions!$E$140,0))*Assumptions!I140*Assumptions!I67</f>
        <v>57000</v>
      </c>
      <c r="J75" s="17" t="s">
        <v>403</v>
      </c>
    </row>
    <row r="76" spans="1:10" ht="24" customHeight="1">
      <c r="A76" s="1"/>
      <c r="B76" s="1"/>
      <c r="C76" s="8"/>
      <c r="D76" s="18" t="s">
        <v>423</v>
      </c>
      <c r="E76" s="8"/>
      <c r="F76" s="9">
        <f>SUM(F56:F75)</f>
        <v>52975</v>
      </c>
      <c r="G76" s="9">
        <f>SUM(G56:G75)</f>
        <v>130780</v>
      </c>
      <c r="H76" s="9">
        <f>SUM(H56:H75)</f>
        <v>343175</v>
      </c>
      <c r="I76" s="9">
        <f>SUM(I56:I75)</f>
        <v>864950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9800</v>
      </c>
      <c r="I79" s="23">
        <f>I20*Assumptions!I68</f>
        <v>19800</v>
      </c>
      <c r="J79" s="17" t="s">
        <v>426</v>
      </c>
    </row>
    <row r="80" spans="1:10" ht="32" customHeight="1">
      <c r="A80" s="1"/>
      <c r="B80" s="1"/>
      <c r="C80" s="1" t="s">
        <v>427</v>
      </c>
      <c r="D80" s="17" t="s">
        <v>428</v>
      </c>
      <c r="E80" s="1" t="s">
        <v>385</v>
      </c>
      <c r="F80" s="23">
        <f>F21*Assumptions!F69</f>
        <v>7700</v>
      </c>
      <c r="G80" s="23">
        <f>G21*Assumptions!G69</f>
        <v>14400</v>
      </c>
      <c r="H80" s="23">
        <f>H21*Assumptions!H69</f>
        <v>31200</v>
      </c>
      <c r="I80" s="23">
        <f>I21*Assumptions!I69</f>
        <v>72600</v>
      </c>
      <c r="J80" s="17" t="s">
        <v>426</v>
      </c>
    </row>
    <row r="81" spans="1:10" ht="32" customHeight="1">
      <c r="A81" s="1"/>
      <c r="B81" s="1"/>
      <c r="C81" s="1" t="s">
        <v>429</v>
      </c>
      <c r="D81" s="17" t="s">
        <v>178</v>
      </c>
      <c r="E81" s="1" t="s">
        <v>385</v>
      </c>
      <c r="F81" s="23">
        <f>F22*Assumptions!F70</f>
        <v>2250</v>
      </c>
      <c r="G81" s="23">
        <f>G22*Assumptions!G70</f>
        <v>3900</v>
      </c>
      <c r="H81" s="23">
        <f>H22*Assumptions!H70</f>
        <v>8000</v>
      </c>
      <c r="I81" s="23">
        <f>I22*Assumptions!I70</f>
        <v>13500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400</v>
      </c>
      <c r="G84" s="23">
        <f>G34*Assumptions!G73</f>
        <v>600</v>
      </c>
      <c r="H84" s="23">
        <f>H34*Assumptions!H73</f>
        <v>850</v>
      </c>
      <c r="I84" s="23">
        <f>I34*Assumptions!I73</f>
        <v>1200</v>
      </c>
      <c r="J84" s="17" t="s">
        <v>426</v>
      </c>
    </row>
    <row r="85" spans="1:10" ht="32" customHeight="1">
      <c r="A85" s="1"/>
      <c r="B85" s="1"/>
      <c r="C85" s="1" t="s">
        <v>435</v>
      </c>
      <c r="D85" s="17" t="s">
        <v>436</v>
      </c>
      <c r="E85" s="1" t="s">
        <v>385</v>
      </c>
      <c r="F85" s="23">
        <f>F37*Assumptions!F74</f>
        <v>1300</v>
      </c>
      <c r="G85" s="23">
        <f>G37*Assumptions!G74</f>
        <v>3000</v>
      </c>
      <c r="H85" s="23">
        <f>H37*Assumptions!H74</f>
        <v>4800</v>
      </c>
      <c r="I85" s="23">
        <f>I37*Assumptions!I74</f>
        <v>12500</v>
      </c>
      <c r="J85" s="17" t="s">
        <v>426</v>
      </c>
    </row>
    <row r="86" spans="1:10" ht="24" customHeight="1">
      <c r="A86" s="1"/>
      <c r="B86" s="1"/>
      <c r="C86" s="8"/>
      <c r="D86" s="18" t="s">
        <v>437</v>
      </c>
      <c r="E86" s="8"/>
      <c r="F86" s="9">
        <f>SUM(F79:F85)</f>
        <v>14900</v>
      </c>
      <c r="G86" s="9">
        <f>SUM(G79:G85)</f>
        <v>27300</v>
      </c>
      <c r="H86" s="9">
        <f>SUM(H79:H85)</f>
        <v>54650</v>
      </c>
      <c r="I86" s="9">
        <f>SUM(I79:I85)</f>
        <v>119600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12000</v>
      </c>
      <c r="H89" s="23">
        <f>H12*Assumptions!H75</f>
        <v>30800</v>
      </c>
      <c r="I89" s="23">
        <f>I12*Assumptions!I75</f>
        <v>88000</v>
      </c>
      <c r="J89" s="17" t="s">
        <v>442</v>
      </c>
    </row>
    <row r="90" spans="1:10" ht="32" customHeight="1">
      <c r="A90" s="1"/>
      <c r="B90" s="1"/>
      <c r="C90" s="1" t="s">
        <v>443</v>
      </c>
      <c r="D90" s="17" t="s">
        <v>444</v>
      </c>
      <c r="E90" s="1" t="s">
        <v>441</v>
      </c>
      <c r="F90" s="23">
        <f>F12*Assumptions!F76</f>
        <v>3500</v>
      </c>
      <c r="G90" s="23">
        <f>G12*Assumptions!G76</f>
        <v>10800</v>
      </c>
      <c r="H90" s="23">
        <f>H12*Assumptions!H76</f>
        <v>30800</v>
      </c>
      <c r="I90" s="23">
        <f>I12*Assumptions!I76</f>
        <v>88000</v>
      </c>
      <c r="J90" s="17" t="s">
        <v>442</v>
      </c>
    </row>
    <row r="91" spans="1:10" ht="32" customHeight="1">
      <c r="A91" s="1"/>
      <c r="B91" s="1"/>
      <c r="C91" s="1" t="s">
        <v>445</v>
      </c>
      <c r="D91" s="17" t="s">
        <v>446</v>
      </c>
      <c r="E91" s="1" t="s">
        <v>441</v>
      </c>
      <c r="F91" s="23">
        <f>F12*Assumptions!F77</f>
        <v>1500</v>
      </c>
      <c r="G91" s="23">
        <f>G12*Assumptions!G77</f>
        <v>3000</v>
      </c>
      <c r="H91" s="23">
        <f>H12*Assumptions!H77</f>
        <v>7000</v>
      </c>
      <c r="I91" s="23">
        <f>I12*Assumptions!I77</f>
        <v>16000</v>
      </c>
      <c r="J91" s="17" t="s">
        <v>442</v>
      </c>
    </row>
    <row r="92" spans="1:10" ht="32" customHeight="1">
      <c r="A92" s="1"/>
      <c r="B92" s="1"/>
      <c r="C92" s="1" t="s">
        <v>447</v>
      </c>
      <c r="D92" s="17" t="s">
        <v>448</v>
      </c>
      <c r="E92" s="1" t="s">
        <v>449</v>
      </c>
      <c r="F92" s="23">
        <f>F29*Assumptions!F79</f>
        <v>2600</v>
      </c>
      <c r="G92" s="23">
        <f>G29*Assumptions!G79</f>
        <v>6000</v>
      </c>
      <c r="H92" s="23">
        <f>H29*Assumptions!H79</f>
        <v>14000</v>
      </c>
      <c r="I92" s="23">
        <f>I29*Assumptions!I79</f>
        <v>37000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3000</v>
      </c>
      <c r="G96" s="23">
        <f>G37*Assumptions!G83</f>
        <v>12000</v>
      </c>
      <c r="H96" s="23">
        <f>H37*Assumptions!H83</f>
        <v>30000</v>
      </c>
      <c r="I96" s="23">
        <f>I37*Assumptions!I83</f>
        <v>125000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18000</v>
      </c>
      <c r="G99" s="9">
        <f>SUM(G89:G98)</f>
        <v>51800</v>
      </c>
      <c r="H99" s="9">
        <f>SUM(H89:H98)</f>
        <v>133100</v>
      </c>
      <c r="I99" s="9">
        <f>SUM(I89:I98)</f>
        <v>410000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6600</v>
      </c>
      <c r="G102" s="23">
        <f>G36*Assumptions!G85</f>
        <v>19500</v>
      </c>
      <c r="H102" s="23">
        <f>H36*Assumptions!H85</f>
        <v>54000</v>
      </c>
      <c r="I102" s="23">
        <f>I36*Assumptions!I85</f>
        <v>195000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660</v>
      </c>
      <c r="G104" s="23">
        <f>G19*Assumptions!G87</f>
        <v>2200</v>
      </c>
      <c r="H104" s="23">
        <f>H19*Assumptions!H87</f>
        <v>7200</v>
      </c>
      <c r="I104" s="23">
        <f>I19*Assumptions!I87</f>
        <v>22400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706</v>
      </c>
      <c r="E106" s="1" t="s">
        <v>707</v>
      </c>
      <c r="F106" s="13">
        <v>1080</v>
      </c>
      <c r="G106" s="13">
        <v>2040</v>
      </c>
      <c r="H106" s="13">
        <v>4080</v>
      </c>
      <c r="I106" s="13">
        <v>8160</v>
      </c>
      <c r="J106" s="17" t="s">
        <v>708</v>
      </c>
    </row>
    <row r="107" spans="1:10" ht="32" customHeight="1">
      <c r="A107" s="1"/>
      <c r="B107" s="1"/>
      <c r="C107" s="1" t="s">
        <v>487</v>
      </c>
      <c r="D107" s="17" t="s">
        <v>709</v>
      </c>
      <c r="E107" s="1" t="s">
        <v>629</v>
      </c>
      <c r="F107" s="13">
        <v>325</v>
      </c>
      <c r="G107" s="13">
        <v>650</v>
      </c>
      <c r="H107" s="13">
        <v>1375</v>
      </c>
      <c r="I107" s="13">
        <v>2750</v>
      </c>
      <c r="J107" s="17" t="s">
        <v>710</v>
      </c>
    </row>
    <row r="108" spans="1:10" ht="32" customHeight="1">
      <c r="A108" s="1"/>
      <c r="B108" s="1"/>
      <c r="C108" s="1" t="s">
        <v>491</v>
      </c>
      <c r="D108" s="17" t="s">
        <v>711</v>
      </c>
      <c r="E108" s="1" t="s">
        <v>485</v>
      </c>
      <c r="F108" s="13">
        <v>1100</v>
      </c>
      <c r="G108" s="13">
        <v>2500</v>
      </c>
      <c r="H108" s="13">
        <v>6500</v>
      </c>
      <c r="I108" s="13">
        <v>15000</v>
      </c>
      <c r="J108" s="17" t="s">
        <v>712</v>
      </c>
    </row>
    <row r="109" spans="1:10" ht="32" customHeight="1">
      <c r="A109" s="1"/>
      <c r="B109" s="1"/>
      <c r="C109" s="1" t="s">
        <v>495</v>
      </c>
      <c r="D109" s="17" t="s">
        <v>713</v>
      </c>
      <c r="E109" s="1" t="s">
        <v>501</v>
      </c>
      <c r="F109" s="13">
        <v>210</v>
      </c>
      <c r="G109" s="13">
        <v>420</v>
      </c>
      <c r="H109" s="13">
        <v>840</v>
      </c>
      <c r="I109" s="13">
        <v>1680</v>
      </c>
      <c r="J109" s="17" t="s">
        <v>714</v>
      </c>
    </row>
    <row r="110" spans="1:10" ht="32" customHeight="1">
      <c r="A110" s="1"/>
      <c r="B110" s="1"/>
      <c r="C110" s="1" t="s">
        <v>499</v>
      </c>
      <c r="D110" s="17" t="s">
        <v>715</v>
      </c>
      <c r="E110" s="1" t="s">
        <v>485</v>
      </c>
      <c r="F110" s="13">
        <v>350</v>
      </c>
      <c r="G110" s="13">
        <v>700</v>
      </c>
      <c r="H110" s="13">
        <v>1400</v>
      </c>
      <c r="I110" s="13">
        <v>2800</v>
      </c>
      <c r="J110" s="17" t="s">
        <v>716</v>
      </c>
    </row>
    <row r="111" spans="1:10" ht="32" customHeight="1">
      <c r="A111" s="1"/>
      <c r="B111" s="1"/>
      <c r="C111" s="1" t="s">
        <v>503</v>
      </c>
      <c r="D111" s="17" t="s">
        <v>717</v>
      </c>
      <c r="E111" s="1" t="s">
        <v>497</v>
      </c>
      <c r="F111" s="13">
        <v>440</v>
      </c>
      <c r="G111" s="13">
        <v>1000</v>
      </c>
      <c r="H111" s="13">
        <v>2600</v>
      </c>
      <c r="I111" s="13">
        <v>6000</v>
      </c>
      <c r="J111" s="17" t="s">
        <v>718</v>
      </c>
    </row>
    <row r="112" spans="1:10" ht="24" customHeight="1">
      <c r="A112" s="1"/>
      <c r="B112" s="1"/>
      <c r="C112" s="8"/>
      <c r="D112" s="18" t="s">
        <v>506</v>
      </c>
      <c r="E112" s="8"/>
      <c r="F112" s="9">
        <f>SUM(F102:F111)</f>
        <v>12605</v>
      </c>
      <c r="G112" s="9">
        <f>SUM(G102:G111)</f>
        <v>34510</v>
      </c>
      <c r="H112" s="9">
        <f>SUM(H102:H111)</f>
        <v>92995</v>
      </c>
      <c r="I112" s="9">
        <f>SUM(I102:I111)</f>
        <v>295390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13200</v>
      </c>
      <c r="H115" s="23">
        <f>H12*Assumptions!H89</f>
        <v>35000</v>
      </c>
      <c r="I115" s="23">
        <f>I12*Assumptions!I89</f>
        <v>104000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1200</v>
      </c>
      <c r="G117" s="23">
        <f>G12*Assumptions!G91</f>
        <v>3600</v>
      </c>
      <c r="H117" s="23">
        <f>H12*Assumptions!H91</f>
        <v>9100</v>
      </c>
      <c r="I117" s="23">
        <f>I12*Assumptions!I91</f>
        <v>24000</v>
      </c>
      <c r="J117" s="17" t="s">
        <v>514</v>
      </c>
    </row>
    <row r="118" spans="1:10" ht="32" customHeight="1">
      <c r="A118" s="1"/>
      <c r="B118" s="1"/>
      <c r="C118" s="1" t="s">
        <v>515</v>
      </c>
      <c r="D118" s="17" t="s">
        <v>228</v>
      </c>
      <c r="E118" s="1" t="s">
        <v>385</v>
      </c>
      <c r="F118" s="23">
        <f>(F12*(Assumptions!F141+2)+F16+F17+F19+F21+F20+F22+F24+F33+F34+F37)*Assumptions!F92</f>
        <v>10745</v>
      </c>
      <c r="G118" s="23">
        <f>(G12*(Assumptions!G141+2)+G16+G17+G19+G21+G20+G22+G24+G33+G34+G37)*Assumptions!G92</f>
        <v>21915</v>
      </c>
      <c r="H118" s="23">
        <f>(H12*(Assumptions!H141+2)+H16+H17+H19+H21+H20+H22+H24+H33+H34+H37)*Assumptions!H92</f>
        <v>48120</v>
      </c>
      <c r="I118" s="23">
        <f>(I12*(Assumptions!I141+2)+I16+I17+I19+I21+I20+I22+I24+I33+I34+I37)*Assumptions!I92</f>
        <v>111520</v>
      </c>
      <c r="J118" s="17" t="s">
        <v>516</v>
      </c>
    </row>
    <row r="119" spans="1:10" ht="32" customHeight="1">
      <c r="A119" s="1"/>
      <c r="B119" s="1"/>
      <c r="C119" s="1" t="s">
        <v>517</v>
      </c>
      <c r="D119" s="17" t="s">
        <v>240</v>
      </c>
      <c r="E119" s="1" t="s">
        <v>441</v>
      </c>
      <c r="F119" s="23">
        <f>F12*Assumptions!F97</f>
        <v>1800</v>
      </c>
      <c r="G119" s="23">
        <f>G12*Assumptions!G97</f>
        <v>4800</v>
      </c>
      <c r="H119" s="23">
        <f>H12*Assumptions!H97</f>
        <v>11900</v>
      </c>
      <c r="I119" s="23">
        <f>I12*Assumptions!I97</f>
        <v>32000</v>
      </c>
      <c r="J119" s="17" t="s">
        <v>518</v>
      </c>
    </row>
    <row r="120" spans="1:10" ht="24" customHeight="1">
      <c r="A120" s="1"/>
      <c r="B120" s="1"/>
      <c r="C120" s="8"/>
      <c r="D120" s="18" t="s">
        <v>519</v>
      </c>
      <c r="E120" s="8"/>
      <c r="F120" s="9">
        <f>SUM(F115:F119)</f>
        <v>18945</v>
      </c>
      <c r="G120" s="9">
        <f>SUM(G115:G119)</f>
        <v>47515</v>
      </c>
      <c r="H120" s="9">
        <f>SUM(H115:H119)</f>
        <v>116120</v>
      </c>
      <c r="I120" s="9">
        <f>SUM(I115:I119)</f>
        <v>306520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3900</v>
      </c>
      <c r="G124" s="23">
        <f>G30*(G31+1)*Assumptions!G93</f>
        <v>7140</v>
      </c>
      <c r="H124" s="23">
        <f>H30*(H31+1)*Assumptions!H93</f>
        <v>22080</v>
      </c>
      <c r="I124" s="23">
        <f>I30*(I31+1)*Assumptions!I93</f>
        <v>76800</v>
      </c>
      <c r="J124" s="17" t="s">
        <v>528</v>
      </c>
    </row>
    <row r="125" spans="1:10" ht="32" customHeight="1">
      <c r="A125" s="1"/>
      <c r="B125" s="1"/>
      <c r="C125" s="1" t="s">
        <v>529</v>
      </c>
      <c r="D125" s="17" t="s">
        <v>530</v>
      </c>
      <c r="E125" s="1" t="s">
        <v>385</v>
      </c>
      <c r="F125" s="23">
        <f>F30*(2*Assumptions!F94+F31*Assumptions!F95)</f>
        <v>750</v>
      </c>
      <c r="G125" s="23">
        <f>G30*(2*Assumptions!G94+G31*Assumptions!G95)</f>
        <v>1260</v>
      </c>
      <c r="H125" s="23">
        <f>H30*(2*Assumptions!H94+H31*Assumptions!H95)</f>
        <v>3480</v>
      </c>
      <c r="I125" s="23">
        <f>I30*(2*Assumptions!I94+I31*Assumptions!I95)</f>
        <v>9960</v>
      </c>
      <c r="J125" s="17" t="s">
        <v>531</v>
      </c>
    </row>
    <row r="126" spans="1:10" ht="24" customHeight="1">
      <c r="A126" s="1"/>
      <c r="B126" s="1"/>
      <c r="C126" s="8"/>
      <c r="D126" s="18" t="s">
        <v>532</v>
      </c>
      <c r="E126" s="8"/>
      <c r="F126" s="9">
        <f>SUM(F123:F125)</f>
        <v>6400</v>
      </c>
      <c r="G126" s="9">
        <f>SUM(G123:G125)</f>
        <v>12000</v>
      </c>
      <c r="H126" s="9">
        <f>SUM(H123:H125)</f>
        <v>37560</v>
      </c>
      <c r="I126" s="9">
        <f>SUM(I123:I125)</f>
        <v>129960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3510</v>
      </c>
      <c r="G135" s="23">
        <f>G27*Assumptions!G103</f>
        <v>10500</v>
      </c>
      <c r="H135" s="23">
        <f>H27*Assumptions!H103</f>
        <v>32200</v>
      </c>
      <c r="I135" s="23">
        <f>I27*Assumptions!I103</f>
        <v>100800</v>
      </c>
      <c r="J135" s="17" t="s">
        <v>558</v>
      </c>
    </row>
    <row r="136" spans="1:10" ht="32" customHeight="1">
      <c r="A136" s="1"/>
      <c r="B136" s="1"/>
      <c r="C136" s="1" t="s">
        <v>559</v>
      </c>
      <c r="D136" s="17" t="s">
        <v>560</v>
      </c>
      <c r="E136" s="1" t="s">
        <v>557</v>
      </c>
      <c r="F136" s="23">
        <f>F28*Assumptions!F104</f>
        <v>6300</v>
      </c>
      <c r="G136" s="23">
        <f>G28*Assumptions!G104</f>
        <v>26400</v>
      </c>
      <c r="H136" s="23">
        <f>H28*Assumptions!H104</f>
        <v>112000</v>
      </c>
      <c r="I136" s="23">
        <f>I28*Assumptions!I104</f>
        <v>455000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28160</v>
      </c>
      <c r="G140" s="9">
        <f>SUM(G129:G139)</f>
        <v>74775</v>
      </c>
      <c r="H140" s="9">
        <f>SUM(H129:H139)</f>
        <v>223150</v>
      </c>
      <c r="I140" s="9">
        <f>SUM(I129:I139)</f>
        <v>725950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82750</v>
      </c>
      <c r="G150" s="2">
        <f>SUM(G48,G49,G51,G56,G57,G58,G59,G60,G61,G62,G63,G64,G65,G66,G67,G68,G69,G70,G71,G72,G73,G74,G75,G79,G80,G81,G82,G83,G84,G85)</f>
        <v>192880</v>
      </c>
      <c r="H150" s="2">
        <f>SUM(H48,H49,H51,H56,H57,H58,H59,H60,H61,H62,H63,H64,H65,H66,H67,H68,H69,H70,H71,H72,H73,H74,H75,H79,H80,H81,H82,H83,H84,H85)</f>
        <v>480725</v>
      </c>
      <c r="I150" s="2">
        <f>SUM(I48,I49,I51,I56,I57,I58,I59,I60,I61,I62,I63,I64,I65,I66,I67,I68,I69,I70,I71,I72,I73,I74,I75,I79,I80,I81,I82,I83,I84,I85)</f>
        <v>1229350</v>
      </c>
      <c r="J150" s="17" t="s">
        <v>582</v>
      </c>
    </row>
    <row r="151" spans="1:10" ht="32" customHeight="1">
      <c r="A151" s="1"/>
      <c r="B151" s="1"/>
      <c r="C151" s="1" t="s">
        <v>583</v>
      </c>
      <c r="D151" s="17" t="s">
        <v>584</v>
      </c>
      <c r="E151" s="1" t="s">
        <v>585</v>
      </c>
      <c r="F151" s="23">
        <f>F150*Assumptions!F108</f>
        <v>31031.25</v>
      </c>
      <c r="G151" s="23">
        <f>G150*Assumptions!G108</f>
        <v>72330</v>
      </c>
      <c r="H151" s="23">
        <f>H150*Assumptions!H108</f>
        <v>180271.875</v>
      </c>
      <c r="I151" s="23">
        <f>I150*Assumptions!I108</f>
        <v>461006.25</v>
      </c>
      <c r="J151" s="17" t="s">
        <v>586</v>
      </c>
    </row>
    <row r="152" spans="1:10" ht="32" customHeight="1">
      <c r="A152" s="1"/>
      <c r="B152" s="1"/>
      <c r="C152" s="1" t="s">
        <v>587</v>
      </c>
      <c r="D152" s="17" t="s">
        <v>588</v>
      </c>
      <c r="E152" s="1" t="s">
        <v>589</v>
      </c>
      <c r="F152" s="23">
        <f>F150*F38/F12*Assumptions!F109</f>
        <v>2896.2500000000005</v>
      </c>
      <c r="G152" s="23">
        <f>G150*G38/G12*Assumptions!G109</f>
        <v>7715.2</v>
      </c>
      <c r="H152" s="23">
        <f>H150*H38/H12*Assumptions!H109</f>
        <v>24036.25</v>
      </c>
      <c r="I152" s="23">
        <f>I150*I38/I12*Assumptions!I109</f>
        <v>73761</v>
      </c>
      <c r="J152" s="17" t="s">
        <v>590</v>
      </c>
    </row>
    <row r="153" spans="1:10" ht="32" customHeight="1">
      <c r="A153" s="1"/>
      <c r="B153" s="1"/>
      <c r="C153" s="1" t="s">
        <v>591</v>
      </c>
      <c r="D153" s="17" t="s">
        <v>592</v>
      </c>
      <c r="E153" s="1" t="s">
        <v>593</v>
      </c>
      <c r="F153" s="23">
        <f>SUM(F150,F151,F152,F44,F45,F46,F47,F50,F52)*Assumptions!F110</f>
        <v>22809.149999999998</v>
      </c>
      <c r="G153" s="23">
        <f>SUM(G150,G151,G152,G44,G45,G46,G47,G50,G52)*Assumptions!G110</f>
        <v>66628.144</v>
      </c>
      <c r="H153" s="23">
        <f>SUM(H150,H151,H152,H44,H45,H46,H47,H50,H52)*Assumptions!H110</f>
        <v>217040.63500000001</v>
      </c>
      <c r="I153" s="23">
        <f>SUM(I150,I151,I152,I44,I45,I46,I47,I50,I52)*Assumptions!I110</f>
        <v>770046.15500000003</v>
      </c>
      <c r="J153" s="17" t="s">
        <v>594</v>
      </c>
    </row>
    <row r="154" spans="1:10" ht="32" customHeight="1">
      <c r="A154" s="1"/>
      <c r="B154" s="1"/>
      <c r="C154" s="1" t="s">
        <v>595</v>
      </c>
      <c r="D154" s="17" t="s">
        <v>596</v>
      </c>
      <c r="E154" s="1" t="s">
        <v>597</v>
      </c>
      <c r="F154" s="23">
        <f>SUM(F89,F90,F91,F92,F93,F94,F95,F96,F97,F98,F102,F103,F104,F105,F106,F107,F108,F109,F110,F111)*Assumptions!F111</f>
        <v>2142.3500000000004</v>
      </c>
      <c r="G154" s="23">
        <f>SUM(G89,G90,G91,G92,G93,G94,G95,G96,G97,G98,G102,G103,G104,G105,G106,G107,G108,G109,G110,G111)*Assumptions!G111</f>
        <v>6041.7000000000007</v>
      </c>
      <c r="H154" s="23">
        <f>SUM(H89,H90,H91,H92,H93,H94,H95,H96,H97,H98,H102,H103,H104,H105,H106,H107,H108,H109,H110,H111)*Assumptions!H111</f>
        <v>15826.650000000001</v>
      </c>
      <c r="I154" s="23">
        <f>SUM(I89,I90,I91,I92,I93,I94,I95,I96,I97,I98,I102,I103,I104,I105,I106,I107,I108,I109,I110,I111)*Assumptions!I111</f>
        <v>49377.3</v>
      </c>
      <c r="J154" s="17" t="s">
        <v>598</v>
      </c>
    </row>
    <row r="155" spans="1:10" ht="32" customHeight="1">
      <c r="A155" s="1"/>
      <c r="B155" s="1"/>
      <c r="C155" s="8"/>
      <c r="D155" s="18" t="s">
        <v>599</v>
      </c>
      <c r="E155" s="8"/>
      <c r="F155" s="9">
        <f>SUM(F151:F154)</f>
        <v>58878.999999999993</v>
      </c>
      <c r="G155" s="9">
        <f>SUM(G151:G154)</f>
        <v>152715.04399999999</v>
      </c>
      <c r="H155" s="9">
        <f>SUM(H151:H154)</f>
        <v>437175.41000000003</v>
      </c>
      <c r="I155" s="9">
        <f>SUM(I151:I154)</f>
        <v>1354190.7050000001</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241179</v>
      </c>
      <c r="G157" s="9">
        <f>SUM(G53,G76,G86,G99,G112,G120,G126,G140,G147,G155)</f>
        <v>612875.04399999999</v>
      </c>
      <c r="H157" s="9">
        <f>SUM(H53,H76,H86,H99,H112,H120,H126,H140,H147,H155)</f>
        <v>1663937.4100000001</v>
      </c>
      <c r="I157" s="9">
        <f>SUM(I53,I76,I86,I99,I112,I120,I126,I140,I147,I155)</f>
        <v>4881180.7050000001</v>
      </c>
      <c r="J157" s="17"/>
    </row>
    <row r="158" spans="1:10" ht="32" customHeight="1">
      <c r="A158" s="1"/>
      <c r="B158" s="1"/>
      <c r="C158" s="1" t="s">
        <v>601</v>
      </c>
      <c r="D158" s="17" t="s">
        <v>276</v>
      </c>
      <c r="E158" s="1" t="s">
        <v>602</v>
      </c>
      <c r="F158" s="23">
        <f>F157*Assumptions!F112</f>
        <v>4341.2219999999998</v>
      </c>
      <c r="G158" s="23">
        <f>G157*Assumptions!G112</f>
        <v>12257.50088</v>
      </c>
      <c r="H158" s="23">
        <f>H157*Assumptions!H112</f>
        <v>36606.623019999999</v>
      </c>
      <c r="I158" s="23">
        <f>I157*Assumptions!I112</f>
        <v>122029.51762500001</v>
      </c>
      <c r="J158" s="17" t="s">
        <v>603</v>
      </c>
    </row>
    <row r="159" spans="1:10" ht="32" customHeight="1">
      <c r="A159" s="1"/>
      <c r="B159" s="1"/>
      <c r="C159" s="1" t="s">
        <v>604</v>
      </c>
      <c r="D159" s="17" t="s">
        <v>605</v>
      </c>
      <c r="E159" s="1" t="s">
        <v>602</v>
      </c>
      <c r="F159" s="23">
        <f>F157*Assumptions!F113</f>
        <v>9647.16</v>
      </c>
      <c r="G159" s="23">
        <f>G157*Assumptions!G113</f>
        <v>30643.752200000003</v>
      </c>
      <c r="H159" s="23">
        <f>H157*Assumptions!H113</f>
        <v>116475.61870000002</v>
      </c>
      <c r="I159" s="23">
        <f>I157*Assumptions!I113</f>
        <v>488118.07050000003</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27255.294775800001</v>
      </c>
      <c r="I160" s="23">
        <f>SUM(I157:I159)*Assumptions!I114</f>
        <v>109826.56586250002</v>
      </c>
      <c r="J160" s="17" t="s">
        <v>609</v>
      </c>
    </row>
    <row r="161" spans="1:10" ht="32" customHeight="1">
      <c r="A161" s="1"/>
      <c r="B161" s="1"/>
      <c r="C161" s="8"/>
      <c r="D161" s="18" t="s">
        <v>610</v>
      </c>
      <c r="E161" s="8"/>
      <c r="F161" s="9">
        <f>SUM(F157:F160)</f>
        <v>255167.38200000001</v>
      </c>
      <c r="G161" s="9">
        <f>SUM(G157:G160)</f>
        <v>655776.29707999993</v>
      </c>
      <c r="H161" s="9">
        <f>SUM(H157:H160)</f>
        <v>1844274.9464958003</v>
      </c>
      <c r="I161" s="9">
        <f>SUM(I157:I160)</f>
        <v>5601154.8589875009</v>
      </c>
      <c r="J161" s="17"/>
    </row>
    <row r="162" spans="1:10" ht="32" customHeight="1">
      <c r="A162" s="1"/>
      <c r="B162" s="1"/>
      <c r="C162" s="1" t="s">
        <v>611</v>
      </c>
      <c r="D162" s="17" t="s">
        <v>284</v>
      </c>
      <c r="E162" s="1" t="s">
        <v>612</v>
      </c>
      <c r="F162" s="23">
        <f>F161*Assumptions!F115</f>
        <v>38275.107300000003</v>
      </c>
      <c r="G162" s="23">
        <f>G161*Assumptions!G115</f>
        <v>98366.44456199999</v>
      </c>
      <c r="H162" s="23">
        <f>H161*Assumptions!H115</f>
        <v>230534.36831197503</v>
      </c>
      <c r="I162" s="23">
        <f>I161*Assumptions!I115</f>
        <v>672138.58307850012</v>
      </c>
      <c r="J162" s="17" t="s">
        <v>613</v>
      </c>
    </row>
    <row r="163" spans="1:10" ht="32" customHeight="1">
      <c r="A163" s="1"/>
      <c r="B163" s="1"/>
      <c r="C163" s="1" t="s">
        <v>614</v>
      </c>
      <c r="D163" s="17" t="s">
        <v>615</v>
      </c>
      <c r="E163" s="1" t="s">
        <v>616</v>
      </c>
      <c r="F163" s="2">
        <f>CEILING(SUM(F161:F162),1000)-SUM(F161:F162)</f>
        <v>557.51069999998435</v>
      </c>
      <c r="G163" s="2">
        <f>CEILING(SUM(G161:G162),1000)-SUM(G161:G162)</f>
        <v>857.25835800007917</v>
      </c>
      <c r="H163" s="2">
        <f>CEILING(SUM(H161:H162),1000)-SUM(H161:H162)</f>
        <v>190.68519222456962</v>
      </c>
      <c r="I163" s="2">
        <f>CEILING(SUM(I161:I162),1000)-SUM(I161:I162)</f>
        <v>706.5579339992255</v>
      </c>
      <c r="J163" s="17" t="s">
        <v>617</v>
      </c>
    </row>
    <row r="164" spans="1:10" ht="32" customHeight="1">
      <c r="A164" s="1"/>
      <c r="B164" s="1"/>
      <c r="C164" s="20"/>
      <c r="D164" s="24" t="s">
        <v>325</v>
      </c>
      <c r="E164" s="20"/>
      <c r="F164" s="21">
        <f>SUM(F161:F163)</f>
        <v>294000</v>
      </c>
      <c r="G164" s="21">
        <f>SUM(G161:G163)</f>
        <v>755000</v>
      </c>
      <c r="H164" s="21">
        <f>SUM(H161:H163)</f>
        <v>2075000</v>
      </c>
      <c r="I164" s="21">
        <f>SUM(I161:I163)</f>
        <v>6274000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719</v>
      </c>
      <c r="D168" s="1"/>
      <c r="E168" s="1"/>
      <c r="F168" s="2"/>
      <c r="G168" s="2"/>
      <c r="H168" s="2"/>
      <c r="I168" s="2"/>
      <c r="J168" s="1"/>
    </row>
    <row r="169" spans="1:10" ht="22" customHeight="1">
      <c r="A169" s="1"/>
      <c r="B169" s="1"/>
      <c r="C169" s="1" t="s">
        <v>720</v>
      </c>
      <c r="D169" s="1"/>
      <c r="E169" s="1"/>
      <c r="F169" s="2"/>
      <c r="G169" s="2"/>
      <c r="H169" s="2"/>
      <c r="I169" s="2"/>
      <c r="J169" s="1"/>
    </row>
    <row r="170" spans="1:10" ht="22" customHeight="1">
      <c r="A170" s="1"/>
      <c r="B170" s="1"/>
      <c r="C170" s="1" t="s">
        <v>721</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722</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291000</v>
      </c>
      <c r="G6" s="21">
        <f>G164</f>
        <v>747000</v>
      </c>
      <c r="H6" s="21">
        <f>H164</f>
        <v>2063000</v>
      </c>
      <c r="I6" s="21">
        <f>I164</f>
        <v>6218000</v>
      </c>
      <c r="J6" s="1"/>
    </row>
    <row r="7" spans="1:10" ht="21" customHeight="1">
      <c r="A7" s="1"/>
      <c r="B7" s="1"/>
      <c r="C7" s="1"/>
      <c r="D7" s="1" t="s">
        <v>326</v>
      </c>
      <c r="E7" s="1"/>
      <c r="F7" s="2">
        <f>F6/F14</f>
        <v>5290.909090909091</v>
      </c>
      <c r="G7" s="2">
        <f>G6/G14</f>
        <v>13581.818181818182</v>
      </c>
      <c r="H7" s="2">
        <f>H6/H14</f>
        <v>37509.090909090912</v>
      </c>
      <c r="I7" s="2">
        <f>I6/I14</f>
        <v>113054.54545454546</v>
      </c>
      <c r="J7" s="1"/>
    </row>
    <row r="8" spans="1:10" ht="21" customHeight="1">
      <c r="A8" s="1"/>
      <c r="B8" s="1"/>
      <c r="C8" s="1"/>
      <c r="D8" s="1" t="s">
        <v>327</v>
      </c>
      <c r="E8" s="1"/>
      <c r="F8" s="2">
        <f>FLOOR(F6*(1-Assumptions!F116),1000)</f>
        <v>218000</v>
      </c>
      <c r="G8" s="2">
        <f>FLOOR(G6*(1-Assumptions!G116),1000)</f>
        <v>560000</v>
      </c>
      <c r="H8" s="2">
        <f>FLOOR(H6*(1-Assumptions!H116),1000)</f>
        <v>1650000</v>
      </c>
      <c r="I8" s="2">
        <f>FLOOR(I6*(1-Assumptions!I116),1000)</f>
        <v>4974000</v>
      </c>
      <c r="J8" s="1"/>
    </row>
    <row r="9" spans="1:10" ht="21" customHeight="1">
      <c r="A9" s="1"/>
      <c r="B9" s="1"/>
      <c r="C9" s="1"/>
      <c r="D9" s="1" t="s">
        <v>328</v>
      </c>
      <c r="E9" s="1"/>
      <c r="F9" s="2">
        <f>CEILING(F6*(1+Assumptions!F117),1000)</f>
        <v>393000</v>
      </c>
      <c r="G9" s="2">
        <f>CEILING(G6*(1+Assumptions!G117),1000)</f>
        <v>1009000</v>
      </c>
      <c r="H9" s="2">
        <f>CEILING(H6*(1+Assumptions!H117),1000)</f>
        <v>2682000</v>
      </c>
      <c r="I9" s="2">
        <f>CEILING(I6*(1+Assumptions!I117),1000)</f>
        <v>8084000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12</v>
      </c>
      <c r="H12" s="15">
        <v>14</v>
      </c>
      <c r="I12" s="15">
        <v>16</v>
      </c>
      <c r="J12" s="22" t="s">
        <v>723</v>
      </c>
    </row>
    <row r="13" spans="1:10" ht="33" customHeight="1">
      <c r="A13" s="1"/>
      <c r="B13" s="1"/>
      <c r="C13" s="1"/>
      <c r="D13" s="1" t="s">
        <v>332</v>
      </c>
      <c r="E13" s="1"/>
      <c r="F13" s="15">
        <v>3</v>
      </c>
      <c r="G13" s="15">
        <v>5</v>
      </c>
      <c r="H13" s="15">
        <v>7</v>
      </c>
      <c r="I13" s="15">
        <v>10</v>
      </c>
      <c r="J13" s="22" t="s">
        <v>724</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7</v>
      </c>
      <c r="G15" s="15">
        <v>9</v>
      </c>
      <c r="H15" s="15">
        <v>10</v>
      </c>
      <c r="I15" s="15">
        <v>12</v>
      </c>
      <c r="J15" s="22" t="s">
        <v>337</v>
      </c>
    </row>
    <row r="16" spans="1:10" ht="33" customHeight="1">
      <c r="A16" s="1"/>
      <c r="B16" s="1"/>
      <c r="C16" s="1"/>
      <c r="D16" s="1" t="s">
        <v>338</v>
      </c>
      <c r="E16" s="1"/>
      <c r="F16" s="10">
        <f>ROUNDUP(F12*2,0)</f>
        <v>20</v>
      </c>
      <c r="G16" s="10">
        <f>ROUNDUP(G12*2,0)</f>
        <v>24</v>
      </c>
      <c r="H16" s="10">
        <f>ROUNDUP(H12*2,0)</f>
        <v>28</v>
      </c>
      <c r="I16" s="10">
        <f>ROUNDUP(I12*2,0)</f>
        <v>32</v>
      </c>
      <c r="J16" s="22" t="s">
        <v>705</v>
      </c>
    </row>
    <row r="17" spans="1:10" ht="33" customHeight="1">
      <c r="A17" s="1"/>
      <c r="B17" s="1"/>
      <c r="C17" s="1"/>
      <c r="D17" s="1" t="s">
        <v>340</v>
      </c>
      <c r="E17" s="1"/>
      <c r="F17" s="15">
        <v>18</v>
      </c>
      <c r="G17" s="15">
        <v>20</v>
      </c>
      <c r="H17" s="15">
        <v>23</v>
      </c>
      <c r="I17" s="15">
        <v>27</v>
      </c>
      <c r="J17" s="22" t="s">
        <v>341</v>
      </c>
    </row>
    <row r="18" spans="1:10" ht="33" customHeight="1">
      <c r="A18" s="1"/>
      <c r="B18" s="1"/>
      <c r="C18" s="1"/>
      <c r="D18" s="1" t="s">
        <v>342</v>
      </c>
      <c r="E18" s="1"/>
      <c r="F18" s="15">
        <v>2</v>
      </c>
      <c r="G18" s="15">
        <v>2</v>
      </c>
      <c r="H18" s="15">
        <v>2</v>
      </c>
      <c r="I18" s="15">
        <v>2</v>
      </c>
      <c r="J18" s="22"/>
    </row>
    <row r="19" spans="1:10" ht="33" customHeight="1">
      <c r="A19" s="1"/>
      <c r="B19" s="1"/>
      <c r="C19" s="1"/>
      <c r="D19" s="1" t="s">
        <v>343</v>
      </c>
      <c r="E19" s="1"/>
      <c r="F19" s="15">
        <v>65</v>
      </c>
      <c r="G19" s="15">
        <v>115</v>
      </c>
      <c r="H19" s="15">
        <v>220</v>
      </c>
      <c r="I19" s="15">
        <v>400</v>
      </c>
      <c r="J19" s="22" t="s">
        <v>344</v>
      </c>
    </row>
    <row r="20" spans="1:10" ht="33" customHeight="1">
      <c r="A20" s="1"/>
      <c r="B20" s="1"/>
      <c r="C20" s="1"/>
      <c r="D20" s="1" t="s">
        <v>345</v>
      </c>
      <c r="E20" s="1"/>
      <c r="F20" s="15">
        <v>5</v>
      </c>
      <c r="G20" s="15">
        <v>6</v>
      </c>
      <c r="H20" s="15">
        <v>7</v>
      </c>
      <c r="I20" s="15">
        <v>9</v>
      </c>
      <c r="J20" s="22"/>
    </row>
    <row r="21" spans="1:10" ht="33" customHeight="1">
      <c r="A21" s="1"/>
      <c r="B21" s="1"/>
      <c r="C21" s="1"/>
      <c r="D21" s="1" t="s">
        <v>346</v>
      </c>
      <c r="E21" s="1"/>
      <c r="F21" s="15">
        <v>15</v>
      </c>
      <c r="G21" s="15">
        <v>20</v>
      </c>
      <c r="H21" s="15">
        <v>26</v>
      </c>
      <c r="I21" s="15">
        <v>36</v>
      </c>
      <c r="J21" s="22"/>
    </row>
    <row r="22" spans="1:10" ht="33" customHeight="1">
      <c r="A22" s="1"/>
      <c r="B22" s="1"/>
      <c r="C22" s="1"/>
      <c r="D22" s="1" t="s">
        <v>347</v>
      </c>
      <c r="E22" s="1"/>
      <c r="F22" s="15">
        <v>5</v>
      </c>
      <c r="G22" s="15">
        <v>6</v>
      </c>
      <c r="H22" s="15">
        <v>8</v>
      </c>
      <c r="I22" s="15">
        <v>9</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21</v>
      </c>
      <c r="G27" s="15">
        <v>28</v>
      </c>
      <c r="H27" s="15">
        <v>37</v>
      </c>
      <c r="I27" s="15">
        <v>51</v>
      </c>
      <c r="J27" s="22"/>
    </row>
    <row r="28" spans="1:10" ht="33" customHeight="1">
      <c r="A28" s="1"/>
      <c r="B28" s="1"/>
      <c r="C28" s="1"/>
      <c r="D28" s="1" t="s">
        <v>355</v>
      </c>
      <c r="E28" s="1"/>
      <c r="F28" s="15">
        <v>12</v>
      </c>
      <c r="G28" s="15">
        <v>22</v>
      </c>
      <c r="H28" s="15">
        <v>36</v>
      </c>
      <c r="I28" s="15">
        <v>60</v>
      </c>
      <c r="J28" s="22"/>
    </row>
    <row r="29" spans="1:10" ht="33" customHeight="1">
      <c r="A29" s="1"/>
      <c r="B29" s="1"/>
      <c r="C29" s="1"/>
      <c r="D29" s="1" t="s">
        <v>356</v>
      </c>
      <c r="E29" s="1"/>
      <c r="F29" s="15">
        <v>7</v>
      </c>
      <c r="G29" s="15">
        <v>9</v>
      </c>
      <c r="H29" s="15">
        <v>10</v>
      </c>
      <c r="I29" s="15">
        <v>13</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5</v>
      </c>
      <c r="G31" s="15">
        <v>6</v>
      </c>
      <c r="H31" s="15">
        <v>7</v>
      </c>
      <c r="I31" s="15">
        <v>9</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3</v>
      </c>
      <c r="G36" s="15">
        <v>3</v>
      </c>
      <c r="H36" s="15">
        <v>3</v>
      </c>
      <c r="I36" s="15">
        <v>3</v>
      </c>
      <c r="J36" s="22"/>
    </row>
    <row r="37" spans="1:10" ht="33" customHeight="1">
      <c r="A37" s="1"/>
      <c r="B37" s="1"/>
      <c r="C37" s="1"/>
      <c r="D37" s="1" t="s">
        <v>365</v>
      </c>
      <c r="E37" s="1"/>
      <c r="F37" s="15">
        <v>2</v>
      </c>
      <c r="G37" s="15">
        <v>3</v>
      </c>
      <c r="H37" s="15">
        <v>4</v>
      </c>
      <c r="I37" s="15">
        <v>6</v>
      </c>
      <c r="J37" s="22"/>
    </row>
    <row r="38" spans="1:10" ht="33" customHeight="1">
      <c r="A38" s="1"/>
      <c r="B38" s="1"/>
      <c r="C38" s="1"/>
      <c r="D38" s="1" t="s">
        <v>366</v>
      </c>
      <c r="E38" s="1"/>
      <c r="F38" s="15">
        <v>2</v>
      </c>
      <c r="G38" s="15">
        <v>3</v>
      </c>
      <c r="H38" s="15">
        <v>3</v>
      </c>
      <c r="I38" s="15">
        <v>4</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5000</v>
      </c>
      <c r="G48" s="23">
        <f>G16*Assumptions!G43</f>
        <v>12000</v>
      </c>
      <c r="H48" s="23">
        <f>H16*Assumptions!H43</f>
        <v>28000</v>
      </c>
      <c r="I48" s="23">
        <f>I16*Assumptions!I43</f>
        <v>128000</v>
      </c>
      <c r="J48" s="17" t="s">
        <v>386</v>
      </c>
    </row>
    <row r="49" spans="1:10" ht="32" customHeight="1">
      <c r="A49" s="1"/>
      <c r="B49" s="1"/>
      <c r="C49" s="1" t="s">
        <v>387</v>
      </c>
      <c r="D49" s="17" t="s">
        <v>388</v>
      </c>
      <c r="E49" s="1" t="s">
        <v>385</v>
      </c>
      <c r="F49" s="23">
        <f>F17*Assumptions!F44</f>
        <v>3600</v>
      </c>
      <c r="G49" s="23">
        <f>G17*Assumptions!G44</f>
        <v>8000</v>
      </c>
      <c r="H49" s="23">
        <f>H17*Assumptions!H44</f>
        <v>20700</v>
      </c>
      <c r="I49" s="23">
        <f>I17*Assumptions!I44</f>
        <v>43200</v>
      </c>
      <c r="J49" s="17" t="s">
        <v>389</v>
      </c>
    </row>
    <row r="50" spans="1:10" ht="32" customHeight="1">
      <c r="A50" s="1"/>
      <c r="B50" s="1"/>
      <c r="C50" s="1" t="s">
        <v>390</v>
      </c>
      <c r="D50" s="17" t="s">
        <v>391</v>
      </c>
      <c r="E50" s="1" t="s">
        <v>392</v>
      </c>
      <c r="F50" s="23">
        <f>F18*Assumptions!F45</f>
        <v>300</v>
      </c>
      <c r="G50" s="23">
        <f>G18*Assumptions!G45</f>
        <v>700</v>
      </c>
      <c r="H50" s="23">
        <f>H18*Assumptions!H45</f>
        <v>1400</v>
      </c>
      <c r="I50" s="23">
        <f>I18*Assumptions!I45</f>
        <v>3200</v>
      </c>
      <c r="J50" s="17" t="s">
        <v>393</v>
      </c>
    </row>
    <row r="51" spans="1:10" ht="32" customHeight="1">
      <c r="A51" s="1"/>
      <c r="B51" s="1"/>
      <c r="C51" s="1" t="s">
        <v>394</v>
      </c>
      <c r="D51" s="17" t="s">
        <v>395</v>
      </c>
      <c r="E51" s="1" t="s">
        <v>385</v>
      </c>
      <c r="F51" s="23">
        <f>F19*Assumptions!F46</f>
        <v>8125</v>
      </c>
      <c r="G51" s="23">
        <f>G19*Assumptions!G46</f>
        <v>18400</v>
      </c>
      <c r="H51" s="23">
        <f>H19*Assumptions!H46</f>
        <v>46200</v>
      </c>
      <c r="I51" s="23">
        <f>I19*Assumptions!I46</f>
        <v>100000</v>
      </c>
      <c r="J51" s="17" t="s">
        <v>396</v>
      </c>
    </row>
    <row r="52" spans="1:10" ht="32" customHeight="1">
      <c r="A52" s="1"/>
      <c r="B52" s="1"/>
      <c r="C52" s="1" t="s">
        <v>397</v>
      </c>
      <c r="D52" s="17" t="s">
        <v>130</v>
      </c>
      <c r="E52" s="1" t="s">
        <v>398</v>
      </c>
      <c r="F52" s="23">
        <f>SUM(F48:F49)*Assumptions!F47</f>
        <v>688</v>
      </c>
      <c r="G52" s="23">
        <f>SUM(G48:G49)*Assumptions!G47</f>
        <v>2000</v>
      </c>
      <c r="H52" s="23">
        <f>SUM(H48:H49)*Assumptions!H47</f>
        <v>5844</v>
      </c>
      <c r="I52" s="23">
        <f>SUM(I48:I49)*Assumptions!I47</f>
        <v>25680</v>
      </c>
      <c r="J52" s="17" t="s">
        <v>399</v>
      </c>
    </row>
    <row r="53" spans="1:10" ht="24" customHeight="1">
      <c r="A53" s="1"/>
      <c r="B53" s="1"/>
      <c r="C53" s="8"/>
      <c r="D53" s="18" t="s">
        <v>400</v>
      </c>
      <c r="E53" s="8"/>
      <c r="F53" s="9">
        <f>SUM(F44:F52)</f>
        <v>26963</v>
      </c>
      <c r="G53" s="9">
        <f>SUM(G44:G52)</f>
        <v>68800</v>
      </c>
      <c r="H53" s="9">
        <f>SUM(H44:H52)</f>
        <v>186144</v>
      </c>
      <c r="I53" s="9">
        <f>SUM(I44:I52)</f>
        <v>536080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8500</v>
      </c>
      <c r="H56" s="23">
        <f>(H12+ROUNDUP(H13*Assumptions!$E$121,0))*Assumptions!H121*Assumptions!H48</f>
        <v>15750</v>
      </c>
      <c r="I56" s="23">
        <f>(I12+ROUNDUP(I13*Assumptions!$E$121,0))*Assumptions!I121*Assumptions!I48</f>
        <v>31200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6750</v>
      </c>
      <c r="H57" s="23">
        <f>(H12+ROUNDUP(H13*Assumptions!$E$122,0))*Assumptions!H122*Assumptions!H49</f>
        <v>12600</v>
      </c>
      <c r="I57" s="23">
        <f>(I12+ROUNDUP(I13*Assumptions!$E$122,0))*Assumptions!I122*Assumptions!I49</f>
        <v>22050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4900</v>
      </c>
      <c r="H58" s="23">
        <f>(H12+ROUNDUP(H13*Assumptions!$E$123,0))*Assumptions!H123*Assumptions!H50</f>
        <v>8800</v>
      </c>
      <c r="I58" s="23">
        <f>(I12+ROUNDUP(I13*Assumptions!$E$123,0))*Assumptions!I123*Assumptions!I50</f>
        <v>30400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9750</v>
      </c>
      <c r="H59" s="23">
        <f>(H12+ROUNDUP(H13*Assumptions!$E$124,0))*Assumptions!H124*Assumptions!H51</f>
        <v>18000</v>
      </c>
      <c r="I59" s="23">
        <f>(I12+ROUNDUP(I13*Assumptions!$E$124,0))*Assumptions!I124*Assumptions!I51</f>
        <v>33600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9800</v>
      </c>
      <c r="I60" s="23">
        <f>(I12+ROUNDUP(I13*Assumptions!$E$125,0))*Assumptions!I125*Assumptions!I52</f>
        <v>35200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10400</v>
      </c>
      <c r="H61" s="23">
        <f>(H12+ROUNDUP(H13*Assumptions!$E$126,0))*Assumptions!H126*Assumptions!H53</f>
        <v>28800</v>
      </c>
      <c r="I61" s="23">
        <f>(I12+ROUNDUP(I13*Assumptions!$E$126,0))*Assumptions!I126*Assumptions!I53</f>
        <v>64800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6000</v>
      </c>
      <c r="H62" s="23">
        <f>(H12+ROUNDUP(H13*Assumptions!$E$127,0))*Assumptions!H127*Assumptions!H54</f>
        <v>10500</v>
      </c>
      <c r="I62" s="23">
        <f>(I12+ROUNDUP(I13*Assumptions!$E$127,0))*Assumptions!I127*Assumptions!I54</f>
        <v>17600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4200</v>
      </c>
      <c r="H63" s="23">
        <f>(H12+ROUNDUP(H13*Assumptions!$E$128,0))*Assumptions!H128*Assumptions!H55</f>
        <v>7700</v>
      </c>
      <c r="I63" s="23">
        <f>(I12+ROUNDUP(I13*Assumptions!$E$128,0))*Assumptions!I128*Assumptions!I55</f>
        <v>25600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6300</v>
      </c>
      <c r="H64" s="23">
        <f>(H12+ROUNDUP(H13*Assumptions!$E$129,0))*Assumptions!H129*Assumptions!H56</f>
        <v>10400</v>
      </c>
      <c r="I64" s="23">
        <f>(I12+ROUNDUP(I13*Assumptions!$E$129,0))*Assumptions!I129*Assumptions!I56</f>
        <v>19000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9100</v>
      </c>
      <c r="H65" s="23">
        <f>(H12+ROUNDUP(H13*Assumptions!$E$130,0))*Assumptions!H130*Assumptions!H57</f>
        <v>33000</v>
      </c>
      <c r="I65" s="23">
        <f>(I12+ROUNDUP(I13*Assumptions!$E$130,0))*Assumptions!I130*Assumptions!I57</f>
        <v>86700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12750</v>
      </c>
      <c r="H66" s="23">
        <f>(H12+ROUNDUP(H13*Assumptions!$E$131,0))*Assumptions!H131*Assumptions!H58</f>
        <v>36225</v>
      </c>
      <c r="I66" s="23">
        <f>(I12+ROUNDUP(I13*Assumptions!$E$131,0))*Assumptions!I131*Assumptions!I58</f>
        <v>110500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5250</v>
      </c>
      <c r="H67" s="23">
        <f>(H12+ROUNDUP(H13*Assumptions!$E$132,0))*Assumptions!H132*Assumptions!H59</f>
        <v>19800</v>
      </c>
      <c r="I67" s="23">
        <f>(I12+ROUNDUP(I13*Assumptions!$E$132,0))*Assumptions!I132*Assumptions!I59</f>
        <v>50400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5250</v>
      </c>
      <c r="H68" s="23">
        <f>(H12+ROUNDUP(H13*Assumptions!$E$133,0))*Assumptions!H133*Assumptions!H60</f>
        <v>18400</v>
      </c>
      <c r="I68" s="23">
        <f>(I12+ROUNDUP(I13*Assumptions!$E$133,0))*Assumptions!I133*Assumptions!I60</f>
        <v>48450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5250</v>
      </c>
      <c r="H69" s="23">
        <f>(H12+ROUNDUP(H13*Assumptions!$E$134,0))*Assumptions!H134*Assumptions!H61</f>
        <v>9600</v>
      </c>
      <c r="I69" s="23">
        <f>(I12+ROUNDUP(I13*Assumptions!$E$134,0))*Assumptions!I134*Assumptions!I61</f>
        <v>17100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6375</v>
      </c>
      <c r="H70" s="23">
        <f>(H12+ROUNDUP(H13*Assumptions!$E$135,0))*Assumptions!H135*Assumptions!H62</f>
        <v>24150</v>
      </c>
      <c r="I70" s="23">
        <f>(I12+ROUNDUP(I13*Assumptions!$E$135,0))*Assumptions!I135*Assumptions!I62</f>
        <v>66300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6375</v>
      </c>
      <c r="H71" s="23">
        <f>(H12+ROUNDUP(H13*Assumptions!$E$136,0))*Assumptions!H136*Assumptions!H63</f>
        <v>24150</v>
      </c>
      <c r="I71" s="23">
        <f>(I12+ROUNDUP(I13*Assumptions!$E$136,0))*Assumptions!I136*Assumptions!I63</f>
        <v>66300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10080</v>
      </c>
      <c r="H72" s="23">
        <f>(H12+ROUNDUP(H13*Assumptions!$E$137,0))*Assumptions!H137*Assumptions!H64</f>
        <v>19200</v>
      </c>
      <c r="I72" s="23">
        <f>(I12+ROUNDUP(I13*Assumptions!$E$137,0))*Assumptions!I137*Assumptions!I64</f>
        <v>42750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6000</v>
      </c>
      <c r="H73" s="23">
        <f>(H12+ROUNDUP(H13*Assumptions!$E$138,0))*Assumptions!H138*Assumptions!H65</f>
        <v>10500</v>
      </c>
      <c r="I73" s="23">
        <f>(I12+ROUNDUP(I13*Assumptions!$E$138,0))*Assumptions!I138*Assumptions!I65</f>
        <v>16000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3000</v>
      </c>
      <c r="H74" s="23">
        <f>(H12+ROUNDUP(H13*Assumptions!$E$139,0))*Assumptions!H139*Assumptions!H66</f>
        <v>9800</v>
      </c>
      <c r="I74" s="23">
        <f>(I12+ROUNDUP(I13*Assumptions!$E$139,0))*Assumptions!I139*Assumptions!I66</f>
        <v>24000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4550</v>
      </c>
      <c r="H75" s="23">
        <f>(H12+ROUNDUP(H13*Assumptions!$E$140,0))*Assumptions!H140*Assumptions!H67</f>
        <v>16000</v>
      </c>
      <c r="I75" s="23">
        <f>(I12+ROUNDUP(I13*Assumptions!$E$140,0))*Assumptions!I140*Assumptions!I67</f>
        <v>57000</v>
      </c>
      <c r="J75" s="17" t="s">
        <v>403</v>
      </c>
    </row>
    <row r="76" spans="1:10" ht="24" customHeight="1">
      <c r="A76" s="1"/>
      <c r="B76" s="1"/>
      <c r="C76" s="8"/>
      <c r="D76" s="18" t="s">
        <v>423</v>
      </c>
      <c r="E76" s="8"/>
      <c r="F76" s="9">
        <f>SUM(F56:F75)</f>
        <v>52975</v>
      </c>
      <c r="G76" s="9">
        <f>SUM(G56:G75)</f>
        <v>130780</v>
      </c>
      <c r="H76" s="9">
        <f>SUM(H56:H75)</f>
        <v>343175</v>
      </c>
      <c r="I76" s="9">
        <f>SUM(I56:I75)</f>
        <v>864950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9800</v>
      </c>
      <c r="I79" s="23">
        <f>I20*Assumptions!I68</f>
        <v>19800</v>
      </c>
      <c r="J79" s="17" t="s">
        <v>426</v>
      </c>
    </row>
    <row r="80" spans="1:10" ht="32" customHeight="1">
      <c r="A80" s="1"/>
      <c r="B80" s="1"/>
      <c r="C80" s="1" t="s">
        <v>427</v>
      </c>
      <c r="D80" s="17" t="s">
        <v>428</v>
      </c>
      <c r="E80" s="1" t="s">
        <v>385</v>
      </c>
      <c r="F80" s="23">
        <f>F21*Assumptions!F69</f>
        <v>8250</v>
      </c>
      <c r="G80" s="23">
        <f>G21*Assumptions!G69</f>
        <v>16000</v>
      </c>
      <c r="H80" s="23">
        <f>H21*Assumptions!H69</f>
        <v>33800</v>
      </c>
      <c r="I80" s="23">
        <f>I21*Assumptions!I69</f>
        <v>79200</v>
      </c>
      <c r="J80" s="17" t="s">
        <v>426</v>
      </c>
    </row>
    <row r="81" spans="1:10" ht="32" customHeight="1">
      <c r="A81" s="1"/>
      <c r="B81" s="1"/>
      <c r="C81" s="1" t="s">
        <v>429</v>
      </c>
      <c r="D81" s="17" t="s">
        <v>178</v>
      </c>
      <c r="E81" s="1" t="s">
        <v>385</v>
      </c>
      <c r="F81" s="23">
        <f>F22*Assumptions!F70</f>
        <v>2250</v>
      </c>
      <c r="G81" s="23">
        <f>G22*Assumptions!G70</f>
        <v>3900</v>
      </c>
      <c r="H81" s="23">
        <f>H22*Assumptions!H70</f>
        <v>8000</v>
      </c>
      <c r="I81" s="23">
        <f>I22*Assumptions!I70</f>
        <v>13500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1300</v>
      </c>
      <c r="G85" s="23">
        <f>G37*Assumptions!G74</f>
        <v>3000</v>
      </c>
      <c r="H85" s="23">
        <f>H37*Assumptions!H74</f>
        <v>6400</v>
      </c>
      <c r="I85" s="23">
        <f>I37*Assumptions!I74</f>
        <v>15000</v>
      </c>
      <c r="J85" s="17" t="s">
        <v>426</v>
      </c>
    </row>
    <row r="86" spans="1:10" ht="24" customHeight="1">
      <c r="A86" s="1"/>
      <c r="B86" s="1"/>
      <c r="C86" s="8"/>
      <c r="D86" s="18" t="s">
        <v>437</v>
      </c>
      <c r="E86" s="8"/>
      <c r="F86" s="9">
        <f>SUM(F79:F85)</f>
        <v>15050</v>
      </c>
      <c r="G86" s="9">
        <f>SUM(G79:G85)</f>
        <v>28300</v>
      </c>
      <c r="H86" s="9">
        <f>SUM(H79:H85)</f>
        <v>58000</v>
      </c>
      <c r="I86" s="9">
        <f>SUM(I79:I85)</f>
        <v>127500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12000</v>
      </c>
      <c r="H89" s="23">
        <f>H12*Assumptions!H75</f>
        <v>30800</v>
      </c>
      <c r="I89" s="23">
        <f>I12*Assumptions!I75</f>
        <v>88000</v>
      </c>
      <c r="J89" s="17" t="s">
        <v>442</v>
      </c>
    </row>
    <row r="90" spans="1:10" ht="32" customHeight="1">
      <c r="A90" s="1"/>
      <c r="B90" s="1"/>
      <c r="C90" s="1" t="s">
        <v>443</v>
      </c>
      <c r="D90" s="17" t="s">
        <v>444</v>
      </c>
      <c r="E90" s="1" t="s">
        <v>441</v>
      </c>
      <c r="F90" s="23">
        <f>F12*Assumptions!F76</f>
        <v>3500</v>
      </c>
      <c r="G90" s="23">
        <f>G12*Assumptions!G76</f>
        <v>10800</v>
      </c>
      <c r="H90" s="23">
        <f>H12*Assumptions!H76</f>
        <v>30800</v>
      </c>
      <c r="I90" s="23">
        <f>I12*Assumptions!I76</f>
        <v>88000</v>
      </c>
      <c r="J90" s="17" t="s">
        <v>442</v>
      </c>
    </row>
    <row r="91" spans="1:10" ht="32" customHeight="1">
      <c r="A91" s="1"/>
      <c r="B91" s="1"/>
      <c r="C91" s="1" t="s">
        <v>445</v>
      </c>
      <c r="D91" s="17" t="s">
        <v>446</v>
      </c>
      <c r="E91" s="1" t="s">
        <v>441</v>
      </c>
      <c r="F91" s="23">
        <f>F12*Assumptions!F77</f>
        <v>1500</v>
      </c>
      <c r="G91" s="23">
        <f>G12*Assumptions!G77</f>
        <v>3000</v>
      </c>
      <c r="H91" s="23">
        <f>H12*Assumptions!H77</f>
        <v>7000</v>
      </c>
      <c r="I91" s="23">
        <f>I12*Assumptions!I77</f>
        <v>16000</v>
      </c>
      <c r="J91" s="17" t="s">
        <v>442</v>
      </c>
    </row>
    <row r="92" spans="1:10" ht="32" customHeight="1">
      <c r="A92" s="1"/>
      <c r="B92" s="1"/>
      <c r="C92" s="1" t="s">
        <v>447</v>
      </c>
      <c r="D92" s="17" t="s">
        <v>448</v>
      </c>
      <c r="E92" s="1" t="s">
        <v>449</v>
      </c>
      <c r="F92" s="23">
        <f>F29*Assumptions!F79</f>
        <v>910</v>
      </c>
      <c r="G92" s="23">
        <f>G29*Assumptions!G79</f>
        <v>2250</v>
      </c>
      <c r="H92" s="23">
        <f>H29*Assumptions!H79</f>
        <v>5000</v>
      </c>
      <c r="I92" s="23">
        <f>I29*Assumptions!I79</f>
        <v>13000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3000</v>
      </c>
      <c r="G96" s="23">
        <f>G37*Assumptions!G83</f>
        <v>12000</v>
      </c>
      <c r="H96" s="23">
        <f>H37*Assumptions!H83</f>
        <v>40000</v>
      </c>
      <c r="I96" s="23">
        <f>I37*Assumptions!I83</f>
        <v>150000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16310</v>
      </c>
      <c r="G99" s="9">
        <f>SUM(G89:G98)</f>
        <v>48050</v>
      </c>
      <c r="H99" s="9">
        <f>SUM(H89:H98)</f>
        <v>134100</v>
      </c>
      <c r="I99" s="9">
        <f>SUM(I89:I98)</f>
        <v>411000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6600</v>
      </c>
      <c r="G102" s="23">
        <f>G36*Assumptions!G85</f>
        <v>19500</v>
      </c>
      <c r="H102" s="23">
        <f>H36*Assumptions!H85</f>
        <v>54000</v>
      </c>
      <c r="I102" s="23">
        <f>I36*Assumptions!I85</f>
        <v>195000</v>
      </c>
      <c r="J102" s="17" t="s">
        <v>471</v>
      </c>
    </row>
    <row r="103" spans="1:10" ht="32" customHeight="1">
      <c r="A103" s="1"/>
      <c r="B103" s="1"/>
      <c r="C103" s="1" t="s">
        <v>472</v>
      </c>
      <c r="D103" s="17" t="s">
        <v>473</v>
      </c>
      <c r="E103" s="1" t="s">
        <v>474</v>
      </c>
      <c r="F103" s="23">
        <f>F15*Assumptions!F86</f>
        <v>1260</v>
      </c>
      <c r="G103" s="23">
        <f>G15*Assumptions!G86</f>
        <v>4050</v>
      </c>
      <c r="H103" s="23">
        <f>H15*Assumptions!H86</f>
        <v>10000</v>
      </c>
      <c r="I103" s="23">
        <f>I15*Assumptions!I86</f>
        <v>28800</v>
      </c>
      <c r="J103" s="17" t="s">
        <v>475</v>
      </c>
    </row>
    <row r="104" spans="1:10" ht="32" customHeight="1">
      <c r="A104" s="1"/>
      <c r="B104" s="1"/>
      <c r="C104" s="1" t="s">
        <v>476</v>
      </c>
      <c r="D104" s="17" t="s">
        <v>477</v>
      </c>
      <c r="E104" s="1" t="s">
        <v>478</v>
      </c>
      <c r="F104" s="23">
        <f>F19*Assumptions!F87</f>
        <v>780</v>
      </c>
      <c r="G104" s="23">
        <f>G19*Assumptions!G87</f>
        <v>2530</v>
      </c>
      <c r="H104" s="23">
        <f>H19*Assumptions!H87</f>
        <v>8800</v>
      </c>
      <c r="I104" s="23">
        <f>I19*Assumptions!I87</f>
        <v>28000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725</v>
      </c>
      <c r="E106" s="1" t="s">
        <v>726</v>
      </c>
      <c r="F106" s="13">
        <v>990</v>
      </c>
      <c r="G106" s="13">
        <v>1870</v>
      </c>
      <c r="H106" s="13">
        <v>3740</v>
      </c>
      <c r="I106" s="13">
        <v>7480</v>
      </c>
      <c r="J106" s="17" t="s">
        <v>727</v>
      </c>
    </row>
    <row r="107" spans="1:10" ht="32" customHeight="1">
      <c r="A107" s="1"/>
      <c r="B107" s="1"/>
      <c r="C107" s="1" t="s">
        <v>487</v>
      </c>
      <c r="D107" s="17" t="s">
        <v>728</v>
      </c>
      <c r="E107" s="1" t="s">
        <v>629</v>
      </c>
      <c r="F107" s="13">
        <v>225</v>
      </c>
      <c r="G107" s="13">
        <v>425</v>
      </c>
      <c r="H107" s="13">
        <v>850</v>
      </c>
      <c r="I107" s="13">
        <v>1700</v>
      </c>
      <c r="J107" s="17" t="s">
        <v>729</v>
      </c>
    </row>
    <row r="108" spans="1:10" ht="32" customHeight="1">
      <c r="A108" s="1"/>
      <c r="B108" s="1"/>
      <c r="C108" s="1" t="s">
        <v>491</v>
      </c>
      <c r="D108" s="17" t="s">
        <v>730</v>
      </c>
      <c r="E108" s="1" t="s">
        <v>652</v>
      </c>
      <c r="F108" s="13">
        <v>420</v>
      </c>
      <c r="G108" s="13">
        <v>840</v>
      </c>
      <c r="H108" s="13">
        <v>1680</v>
      </c>
      <c r="I108" s="13">
        <v>3360</v>
      </c>
      <c r="J108" s="17" t="s">
        <v>731</v>
      </c>
    </row>
    <row r="109" spans="1:10" ht="32" customHeight="1">
      <c r="A109" s="1"/>
      <c r="B109" s="1"/>
      <c r="C109" s="1" t="s">
        <v>495</v>
      </c>
      <c r="D109" s="17" t="s">
        <v>732</v>
      </c>
      <c r="E109" s="1" t="s">
        <v>501</v>
      </c>
      <c r="F109" s="13">
        <v>660</v>
      </c>
      <c r="G109" s="13">
        <v>1500</v>
      </c>
      <c r="H109" s="13">
        <v>3900</v>
      </c>
      <c r="I109" s="13">
        <v>9000</v>
      </c>
      <c r="J109" s="17" t="s">
        <v>733</v>
      </c>
    </row>
    <row r="110" spans="1:10" ht="32" customHeight="1">
      <c r="A110" s="1"/>
      <c r="B110" s="1"/>
      <c r="C110" s="1" t="s">
        <v>499</v>
      </c>
      <c r="D110" s="17" t="s">
        <v>734</v>
      </c>
      <c r="E110" s="1" t="s">
        <v>629</v>
      </c>
      <c r="F110" s="13">
        <v>175</v>
      </c>
      <c r="G110" s="13">
        <v>350</v>
      </c>
      <c r="H110" s="13">
        <v>700</v>
      </c>
      <c r="I110" s="13">
        <v>1400</v>
      </c>
      <c r="J110" s="17" t="s">
        <v>735</v>
      </c>
    </row>
    <row r="111" spans="1:10" ht="32" customHeight="1">
      <c r="A111" s="1"/>
      <c r="B111" s="1"/>
      <c r="C111" s="1" t="s">
        <v>503</v>
      </c>
      <c r="D111" s="17" t="s">
        <v>736</v>
      </c>
      <c r="E111" s="1" t="s">
        <v>737</v>
      </c>
      <c r="F111" s="13">
        <v>245</v>
      </c>
      <c r="G111" s="13">
        <v>490</v>
      </c>
      <c r="H111" s="13">
        <v>980</v>
      </c>
      <c r="I111" s="13">
        <v>1960</v>
      </c>
      <c r="J111" s="17" t="s">
        <v>738</v>
      </c>
    </row>
    <row r="112" spans="1:10" ht="24" customHeight="1">
      <c r="A112" s="1"/>
      <c r="B112" s="1"/>
      <c r="C112" s="8"/>
      <c r="D112" s="18" t="s">
        <v>506</v>
      </c>
      <c r="E112" s="8"/>
      <c r="F112" s="9">
        <f>SUM(F102:F111)</f>
        <v>11755</v>
      </c>
      <c r="G112" s="9">
        <f>SUM(G102:G111)</f>
        <v>32555</v>
      </c>
      <c r="H112" s="9">
        <f>SUM(H102:H111)</f>
        <v>87650</v>
      </c>
      <c r="I112" s="9">
        <f>SUM(I102:I111)</f>
        <v>284700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13200</v>
      </c>
      <c r="H115" s="23">
        <f>H12*Assumptions!H89</f>
        <v>35000</v>
      </c>
      <c r="I115" s="23">
        <f>I12*Assumptions!I89</f>
        <v>104000</v>
      </c>
      <c r="J115" s="17" t="s">
        <v>510</v>
      </c>
    </row>
    <row r="116" spans="1:10" ht="32" customHeight="1">
      <c r="A116" s="1"/>
      <c r="B116" s="1"/>
      <c r="C116" s="1" t="s">
        <v>511</v>
      </c>
      <c r="D116" s="17" t="s">
        <v>224</v>
      </c>
      <c r="E116" s="1" t="s">
        <v>474</v>
      </c>
      <c r="F116" s="23">
        <f>F15*Assumptions!F90</f>
        <v>1050</v>
      </c>
      <c r="G116" s="23">
        <f>G15*Assumptions!G90</f>
        <v>3600</v>
      </c>
      <c r="H116" s="23">
        <f>H15*Assumptions!H90</f>
        <v>10000</v>
      </c>
      <c r="I116" s="23">
        <f>I15*Assumptions!I90</f>
        <v>30000</v>
      </c>
      <c r="J116" s="17" t="s">
        <v>512</v>
      </c>
    </row>
    <row r="117" spans="1:10" ht="32" customHeight="1">
      <c r="A117" s="1"/>
      <c r="B117" s="1"/>
      <c r="C117" s="1" t="s">
        <v>513</v>
      </c>
      <c r="D117" s="17" t="s">
        <v>226</v>
      </c>
      <c r="E117" s="1" t="s">
        <v>441</v>
      </c>
      <c r="F117" s="23">
        <f>F12*Assumptions!F91</f>
        <v>1200</v>
      </c>
      <c r="G117" s="23">
        <f>G12*Assumptions!G91</f>
        <v>3600</v>
      </c>
      <c r="H117" s="23">
        <f>H12*Assumptions!H91</f>
        <v>9100</v>
      </c>
      <c r="I117" s="23">
        <f>I12*Assumptions!I91</f>
        <v>24000</v>
      </c>
      <c r="J117" s="17" t="s">
        <v>514</v>
      </c>
    </row>
    <row r="118" spans="1:10" ht="32" customHeight="1">
      <c r="A118" s="1"/>
      <c r="B118" s="1"/>
      <c r="C118" s="1" t="s">
        <v>515</v>
      </c>
      <c r="D118" s="17" t="s">
        <v>228</v>
      </c>
      <c r="E118" s="1" t="s">
        <v>385</v>
      </c>
      <c r="F118" s="23">
        <f>(F12*(Assumptions!F141+2)+F16+F17+F19+F21+F20+F22+F24+F33+F34+F37)*Assumptions!F92</f>
        <v>11200</v>
      </c>
      <c r="G118" s="23">
        <f>(G12*(Assumptions!G141+2)+G16+G17+G19+G21+G20+G22+G24+G33+G34+G37)*Assumptions!G92</f>
        <v>22770</v>
      </c>
      <c r="H118" s="23">
        <f>(H12*(Assumptions!H141+2)+H16+H17+H19+H21+H20+H22+H24+H33+H34+H37)*Assumptions!H92</f>
        <v>50880</v>
      </c>
      <c r="I118" s="23">
        <f>(I12*(Assumptions!I141+2)+I16+I17+I19+I21+I20+I22+I24+I33+I34+I37)*Assumptions!I92</f>
        <v>118915</v>
      </c>
      <c r="J118" s="17" t="s">
        <v>516</v>
      </c>
    </row>
    <row r="119" spans="1:10" ht="32" customHeight="1">
      <c r="A119" s="1"/>
      <c r="B119" s="1"/>
      <c r="C119" s="1" t="s">
        <v>517</v>
      </c>
      <c r="D119" s="17" t="s">
        <v>240</v>
      </c>
      <c r="E119" s="1" t="s">
        <v>441</v>
      </c>
      <c r="F119" s="23">
        <f>F12*Assumptions!F97</f>
        <v>1800</v>
      </c>
      <c r="G119" s="23">
        <f>G12*Assumptions!G97</f>
        <v>4800</v>
      </c>
      <c r="H119" s="23">
        <f>H12*Assumptions!H97</f>
        <v>11900</v>
      </c>
      <c r="I119" s="23">
        <f>I12*Assumptions!I97</f>
        <v>32000</v>
      </c>
      <c r="J119" s="17" t="s">
        <v>518</v>
      </c>
    </row>
    <row r="120" spans="1:10" ht="24" customHeight="1">
      <c r="A120" s="1"/>
      <c r="B120" s="1"/>
      <c r="C120" s="8"/>
      <c r="D120" s="18" t="s">
        <v>519</v>
      </c>
      <c r="E120" s="8"/>
      <c r="F120" s="9">
        <f>SUM(F115:F119)</f>
        <v>19250</v>
      </c>
      <c r="G120" s="9">
        <f>SUM(G115:G119)</f>
        <v>47970</v>
      </c>
      <c r="H120" s="9">
        <f>SUM(H115:H119)</f>
        <v>116880</v>
      </c>
      <c r="I120" s="9">
        <f>SUM(I115:I119)</f>
        <v>308915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3900</v>
      </c>
      <c r="G124" s="23">
        <f>G30*(G31+1)*Assumptions!G93</f>
        <v>7140</v>
      </c>
      <c r="H124" s="23">
        <f>H30*(H31+1)*Assumptions!H93</f>
        <v>22080</v>
      </c>
      <c r="I124" s="23">
        <f>I30*(I31+1)*Assumptions!I93</f>
        <v>76800</v>
      </c>
      <c r="J124" s="17" t="s">
        <v>528</v>
      </c>
    </row>
    <row r="125" spans="1:10" ht="32" customHeight="1">
      <c r="A125" s="1"/>
      <c r="B125" s="1"/>
      <c r="C125" s="1" t="s">
        <v>529</v>
      </c>
      <c r="D125" s="17" t="s">
        <v>530</v>
      </c>
      <c r="E125" s="1" t="s">
        <v>385</v>
      </c>
      <c r="F125" s="23">
        <f>F30*(2*Assumptions!F94+F31*Assumptions!F95)</f>
        <v>750</v>
      </c>
      <c r="G125" s="23">
        <f>G30*(2*Assumptions!G94+G31*Assumptions!G95)</f>
        <v>1260</v>
      </c>
      <c r="H125" s="23">
        <f>H30*(2*Assumptions!H94+H31*Assumptions!H95)</f>
        <v>3480</v>
      </c>
      <c r="I125" s="23">
        <f>I30*(2*Assumptions!I94+I31*Assumptions!I95)</f>
        <v>9960</v>
      </c>
      <c r="J125" s="17" t="s">
        <v>531</v>
      </c>
    </row>
    <row r="126" spans="1:10" ht="24" customHeight="1">
      <c r="A126" s="1"/>
      <c r="B126" s="1"/>
      <c r="C126" s="8"/>
      <c r="D126" s="18" t="s">
        <v>532</v>
      </c>
      <c r="E126" s="8"/>
      <c r="F126" s="9">
        <f>SUM(F123:F125)</f>
        <v>6400</v>
      </c>
      <c r="G126" s="9">
        <f>SUM(G123:G125)</f>
        <v>12000</v>
      </c>
      <c r="H126" s="9">
        <f>SUM(H123:H125)</f>
        <v>37560</v>
      </c>
      <c r="I126" s="9">
        <f>SUM(I123:I125)</f>
        <v>129960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2730</v>
      </c>
      <c r="G135" s="23">
        <f>G27*Assumptions!G103</f>
        <v>8400</v>
      </c>
      <c r="H135" s="23">
        <f>H27*Assumptions!H103</f>
        <v>25900</v>
      </c>
      <c r="I135" s="23">
        <f>I27*Assumptions!I103</f>
        <v>81600</v>
      </c>
      <c r="J135" s="17" t="s">
        <v>558</v>
      </c>
    </row>
    <row r="136" spans="1:10" ht="32" customHeight="1">
      <c r="A136" s="1"/>
      <c r="B136" s="1"/>
      <c r="C136" s="1" t="s">
        <v>559</v>
      </c>
      <c r="D136" s="17" t="s">
        <v>560</v>
      </c>
      <c r="E136" s="1" t="s">
        <v>557</v>
      </c>
      <c r="F136" s="23">
        <f>F28*Assumptions!F104</f>
        <v>5400</v>
      </c>
      <c r="G136" s="23">
        <f>G28*Assumptions!G104</f>
        <v>24200</v>
      </c>
      <c r="H136" s="23">
        <f>H28*Assumptions!H104</f>
        <v>100800</v>
      </c>
      <c r="I136" s="23">
        <f>I28*Assumptions!I104</f>
        <v>420000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26480</v>
      </c>
      <c r="G140" s="9">
        <f>SUM(G129:G139)</f>
        <v>70475</v>
      </c>
      <c r="H140" s="9">
        <f>SUM(H129:H139)</f>
        <v>205650</v>
      </c>
      <c r="I140" s="9">
        <f>SUM(I129:I139)</f>
        <v>671750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84750</v>
      </c>
      <c r="G150" s="2">
        <f>SUM(G48,G49,G51,G56,G57,G58,G59,G60,G61,G62,G63,G64,G65,G66,G67,G68,G69,G70,G71,G72,G73,G74,G75,G79,G80,G81,G82,G83,G84,G85)</f>
        <v>197480</v>
      </c>
      <c r="H150" s="2">
        <f>SUM(H48,H49,H51,H56,H57,H58,H59,H60,H61,H62,H63,H64,H65,H66,H67,H68,H69,H70,H71,H72,H73,H74,H75,H79,H80,H81,H82,H83,H84,H85)</f>
        <v>496075</v>
      </c>
      <c r="I150" s="2">
        <f>SUM(I48,I49,I51,I56,I57,I58,I59,I60,I61,I62,I63,I64,I65,I66,I67,I68,I69,I70,I71,I72,I73,I74,I75,I79,I80,I81,I82,I83,I84,I85)</f>
        <v>1263650</v>
      </c>
      <c r="J150" s="17" t="s">
        <v>582</v>
      </c>
    </row>
    <row r="151" spans="1:10" ht="32" customHeight="1">
      <c r="A151" s="1"/>
      <c r="B151" s="1"/>
      <c r="C151" s="1" t="s">
        <v>583</v>
      </c>
      <c r="D151" s="17" t="s">
        <v>584</v>
      </c>
      <c r="E151" s="1" t="s">
        <v>585</v>
      </c>
      <c r="F151" s="23">
        <f>F150*Assumptions!F108</f>
        <v>31781.25</v>
      </c>
      <c r="G151" s="23">
        <f>G150*Assumptions!G108</f>
        <v>74055</v>
      </c>
      <c r="H151" s="23">
        <f>H150*Assumptions!H108</f>
        <v>186028.125</v>
      </c>
      <c r="I151" s="23">
        <f>I150*Assumptions!I108</f>
        <v>473868.75</v>
      </c>
      <c r="J151" s="17" t="s">
        <v>586</v>
      </c>
    </row>
    <row r="152" spans="1:10" ht="32" customHeight="1">
      <c r="A152" s="1"/>
      <c r="B152" s="1"/>
      <c r="C152" s="1" t="s">
        <v>587</v>
      </c>
      <c r="D152" s="17" t="s">
        <v>588</v>
      </c>
      <c r="E152" s="1" t="s">
        <v>589</v>
      </c>
      <c r="F152" s="23">
        <f>F150*F38/F12*Assumptions!F109</f>
        <v>1186.5</v>
      </c>
      <c r="G152" s="23">
        <f>G150*G38/G12*Assumptions!G109</f>
        <v>3949.6</v>
      </c>
      <c r="H152" s="23">
        <f>H150*H38/H12*Assumptions!H109</f>
        <v>10630.178571428572</v>
      </c>
      <c r="I152" s="23">
        <f>I150*I38/I12*Assumptions!I109</f>
        <v>37909.5</v>
      </c>
      <c r="J152" s="17" t="s">
        <v>590</v>
      </c>
    </row>
    <row r="153" spans="1:10" ht="32" customHeight="1">
      <c r="A153" s="1"/>
      <c r="B153" s="1"/>
      <c r="C153" s="1" t="s">
        <v>591</v>
      </c>
      <c r="D153" s="17" t="s">
        <v>592</v>
      </c>
      <c r="E153" s="1" t="s">
        <v>593</v>
      </c>
      <c r="F153" s="23">
        <f>SUM(F150,F151,F152,F44,F45,F46,F47,F50,F52)*Assumptions!F110</f>
        <v>23032.035</v>
      </c>
      <c r="G153" s="23">
        <f>SUM(G150,G151,G152,G44,G45,G46,G47,G50,G52)*Assumptions!G110</f>
        <v>67294.611999999994</v>
      </c>
      <c r="H153" s="23">
        <f>SUM(H150,H151,H152,H44,H45,H46,H47,H50,H52)*Assumptions!H110</f>
        <v>219513.64500000002</v>
      </c>
      <c r="I153" s="23">
        <f>SUM(I150,I151,I152,I44,I45,I46,I47,I50,I52)*Assumptions!I110</f>
        <v>775317.13500000001</v>
      </c>
      <c r="J153" s="17" t="s">
        <v>594</v>
      </c>
    </row>
    <row r="154" spans="1:10" ht="32" customHeight="1">
      <c r="A154" s="1"/>
      <c r="B154" s="1"/>
      <c r="C154" s="1" t="s">
        <v>595</v>
      </c>
      <c r="D154" s="17" t="s">
        <v>596</v>
      </c>
      <c r="E154" s="1" t="s">
        <v>597</v>
      </c>
      <c r="F154" s="23">
        <f>SUM(F89,F90,F91,F92,F93,F94,F95,F96,F97,F98,F102,F103,F104,F105,F106,F107,F108,F109,F110,F111)*Assumptions!F111</f>
        <v>1964.5500000000002</v>
      </c>
      <c r="G154" s="23">
        <f>SUM(G89,G90,G91,G92,G93,G94,G95,G96,G97,G98,G102,G103,G104,G105,G106,G107,G108,G109,G110,G111)*Assumptions!G111</f>
        <v>5642.35</v>
      </c>
      <c r="H154" s="23">
        <f>SUM(H89,H90,H91,H92,H93,H94,H95,H96,H97,H98,H102,H103,H104,H105,H106,H107,H108,H109,H110,H111)*Assumptions!H111</f>
        <v>15522.500000000002</v>
      </c>
      <c r="I154" s="23">
        <f>SUM(I89,I90,I91,I92,I93,I94,I95,I96,I97,I98,I102,I103,I104,I105,I106,I107,I108,I109,I110,I111)*Assumptions!I111</f>
        <v>48699.000000000007</v>
      </c>
      <c r="J154" s="17" t="s">
        <v>598</v>
      </c>
    </row>
    <row r="155" spans="1:10" ht="32" customHeight="1">
      <c r="A155" s="1"/>
      <c r="B155" s="1"/>
      <c r="C155" s="8"/>
      <c r="D155" s="18" t="s">
        <v>599</v>
      </c>
      <c r="E155" s="8"/>
      <c r="F155" s="9">
        <f>SUM(F151:F154)</f>
        <v>57964.335000000006</v>
      </c>
      <c r="G155" s="9">
        <f>SUM(G151:G154)</f>
        <v>150941.56200000001</v>
      </c>
      <c r="H155" s="9">
        <f>SUM(H151:H154)</f>
        <v>431694.4485714286</v>
      </c>
      <c r="I155" s="9">
        <f>SUM(I151:I154)</f>
        <v>1335794.385</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238547.33500000002</v>
      </c>
      <c r="G157" s="9">
        <f>SUM(G53,G76,G86,G99,G112,G120,G126,G140,G147,G155)</f>
        <v>606621.56200000003</v>
      </c>
      <c r="H157" s="9">
        <f>SUM(H53,H76,H86,H99,H112,H120,H126,H140,H147,H155)</f>
        <v>1653853.4485714287</v>
      </c>
      <c r="I157" s="9">
        <f>SUM(I53,I76,I86,I99,I112,I120,I126,I140,I147,I155)</f>
        <v>4838149.3849999998</v>
      </c>
      <c r="J157" s="17"/>
    </row>
    <row r="158" spans="1:10" ht="32" customHeight="1">
      <c r="A158" s="1"/>
      <c r="B158" s="1"/>
      <c r="C158" s="1" t="s">
        <v>601</v>
      </c>
      <c r="D158" s="17" t="s">
        <v>276</v>
      </c>
      <c r="E158" s="1" t="s">
        <v>602</v>
      </c>
      <c r="F158" s="23">
        <f>F157*Assumptions!F112</f>
        <v>4293.85203</v>
      </c>
      <c r="G158" s="23">
        <f>G157*Assumptions!G112</f>
        <v>12132.431240000002</v>
      </c>
      <c r="H158" s="23">
        <f>H157*Assumptions!H112</f>
        <v>36384.775868571429</v>
      </c>
      <c r="I158" s="23">
        <f>I157*Assumptions!I112</f>
        <v>120953.734625</v>
      </c>
      <c r="J158" s="17" t="s">
        <v>603</v>
      </c>
    </row>
    <row r="159" spans="1:10" ht="32" customHeight="1">
      <c r="A159" s="1"/>
      <c r="B159" s="1"/>
      <c r="C159" s="1" t="s">
        <v>604</v>
      </c>
      <c r="D159" s="17" t="s">
        <v>605</v>
      </c>
      <c r="E159" s="1" t="s">
        <v>602</v>
      </c>
      <c r="F159" s="23">
        <f>F157*Assumptions!F113</f>
        <v>9541.8934000000008</v>
      </c>
      <c r="G159" s="23">
        <f>G157*Assumptions!G113</f>
        <v>30331.078100000002</v>
      </c>
      <c r="H159" s="23">
        <f>H157*Assumptions!H113</f>
        <v>115769.74140000001</v>
      </c>
      <c r="I159" s="23">
        <f>I157*Assumptions!I113</f>
        <v>483814.93849999999</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27090.119487599997</v>
      </c>
      <c r="I160" s="23">
        <f>SUM(I157:I159)*Assumptions!I114</f>
        <v>108858.36116249999</v>
      </c>
      <c r="J160" s="17" t="s">
        <v>609</v>
      </c>
    </row>
    <row r="161" spans="1:10" ht="32" customHeight="1">
      <c r="A161" s="1"/>
      <c r="B161" s="1"/>
      <c r="C161" s="8"/>
      <c r="D161" s="18" t="s">
        <v>610</v>
      </c>
      <c r="E161" s="8"/>
      <c r="F161" s="9">
        <f>SUM(F157:F160)</f>
        <v>252383.08043000003</v>
      </c>
      <c r="G161" s="9">
        <f>SUM(G157:G160)</f>
        <v>649085.07134000002</v>
      </c>
      <c r="H161" s="9">
        <f>SUM(H157:H160)</f>
        <v>1833098.0853275999</v>
      </c>
      <c r="I161" s="9">
        <f>SUM(I157:I160)</f>
        <v>5551776.419287499</v>
      </c>
      <c r="J161" s="17"/>
    </row>
    <row r="162" spans="1:10" ht="32" customHeight="1">
      <c r="A162" s="1"/>
      <c r="B162" s="1"/>
      <c r="C162" s="1" t="s">
        <v>611</v>
      </c>
      <c r="D162" s="17" t="s">
        <v>284</v>
      </c>
      <c r="E162" s="1" t="s">
        <v>612</v>
      </c>
      <c r="F162" s="23">
        <f>F161*Assumptions!F115</f>
        <v>37857.462064500003</v>
      </c>
      <c r="G162" s="23">
        <f>G161*Assumptions!G115</f>
        <v>97362.760701000007</v>
      </c>
      <c r="H162" s="23">
        <f>H161*Assumptions!H115</f>
        <v>229137.26066594999</v>
      </c>
      <c r="I162" s="23">
        <f>I161*Assumptions!I115</f>
        <v>666213.17031449988</v>
      </c>
      <c r="J162" s="17" t="s">
        <v>613</v>
      </c>
    </row>
    <row r="163" spans="1:10" ht="32" customHeight="1">
      <c r="A163" s="1"/>
      <c r="B163" s="1"/>
      <c r="C163" s="1" t="s">
        <v>614</v>
      </c>
      <c r="D163" s="17" t="s">
        <v>615</v>
      </c>
      <c r="E163" s="1" t="s">
        <v>616</v>
      </c>
      <c r="F163" s="2">
        <f>CEILING(SUM(F161:F162),1000)-SUM(F161:F162)</f>
        <v>759.45750549994409</v>
      </c>
      <c r="G163" s="2">
        <f>CEILING(SUM(G161:G162),1000)-SUM(G161:G162)</f>
        <v>552.16795899998397</v>
      </c>
      <c r="H163" s="2">
        <f>CEILING(SUM(H161:H162),1000)-SUM(H161:H162)</f>
        <v>764.65400645020418</v>
      </c>
      <c r="I163" s="2">
        <f>CEILING(SUM(I161:I162),1000)-SUM(I161:I162)</f>
        <v>10.410398000851274</v>
      </c>
      <c r="J163" s="17" t="s">
        <v>617</v>
      </c>
    </row>
    <row r="164" spans="1:10" ht="32" customHeight="1">
      <c r="A164" s="1"/>
      <c r="B164" s="1"/>
      <c r="C164" s="20"/>
      <c r="D164" s="24" t="s">
        <v>325</v>
      </c>
      <c r="E164" s="20"/>
      <c r="F164" s="21">
        <f>SUM(F161:F163)</f>
        <v>291000</v>
      </c>
      <c r="G164" s="21">
        <f>SUM(G161:G163)</f>
        <v>747000</v>
      </c>
      <c r="H164" s="21">
        <f>SUM(H161:H163)</f>
        <v>2063000</v>
      </c>
      <c r="I164" s="21">
        <f>SUM(I161:I163)</f>
        <v>6218000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739</v>
      </c>
      <c r="D168" s="1"/>
      <c r="E168" s="1"/>
      <c r="F168" s="2"/>
      <c r="G168" s="2"/>
      <c r="H168" s="2"/>
      <c r="I168" s="2"/>
      <c r="J168" s="1"/>
    </row>
    <row r="169" spans="1:10" ht="22" customHeight="1">
      <c r="A169" s="1"/>
      <c r="B169" s="1"/>
      <c r="C169" s="1" t="s">
        <v>740</v>
      </c>
      <c r="D169" s="1"/>
      <c r="E169" s="1"/>
      <c r="F169" s="2"/>
      <c r="G169" s="2"/>
      <c r="H169" s="2"/>
      <c r="I169" s="2"/>
      <c r="J169" s="1"/>
    </row>
    <row r="170" spans="1:10" ht="22" customHeight="1">
      <c r="A170" s="1"/>
      <c r="B170" s="1"/>
      <c r="C170" s="1" t="s">
        <v>741</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37C94"/>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742</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258000</v>
      </c>
      <c r="G6" s="21">
        <f>G164</f>
        <v>634000</v>
      </c>
      <c r="H6" s="21">
        <f>H164</f>
        <v>1758000</v>
      </c>
      <c r="I6" s="21">
        <f>I164</f>
        <v>5237000</v>
      </c>
      <c r="J6" s="1"/>
    </row>
    <row r="7" spans="1:10" ht="21" customHeight="1">
      <c r="A7" s="1"/>
      <c r="B7" s="1"/>
      <c r="C7" s="1"/>
      <c r="D7" s="1" t="s">
        <v>326</v>
      </c>
      <c r="E7" s="1"/>
      <c r="F7" s="2">
        <f>F6/F14</f>
        <v>4690.909090909091</v>
      </c>
      <c r="G7" s="2">
        <f>G6/G14</f>
        <v>11527.272727272728</v>
      </c>
      <c r="H7" s="2">
        <f>H6/H14</f>
        <v>31963.636363636364</v>
      </c>
      <c r="I7" s="2">
        <f>I6/I14</f>
        <v>95218.181818181823</v>
      </c>
      <c r="J7" s="1"/>
    </row>
    <row r="8" spans="1:10" ht="21" customHeight="1">
      <c r="A8" s="1"/>
      <c r="B8" s="1"/>
      <c r="C8" s="1"/>
      <c r="D8" s="1" t="s">
        <v>327</v>
      </c>
      <c r="E8" s="1"/>
      <c r="F8" s="2">
        <f>FLOOR(F6*(1-Assumptions!F116),1000)</f>
        <v>193000</v>
      </c>
      <c r="G8" s="2">
        <f>FLOOR(G6*(1-Assumptions!G116),1000)</f>
        <v>475000</v>
      </c>
      <c r="H8" s="2">
        <f>FLOOR(H6*(1-Assumptions!H116),1000)</f>
        <v>1406000</v>
      </c>
      <c r="I8" s="2">
        <f>FLOOR(I6*(1-Assumptions!I116),1000)</f>
        <v>4189000</v>
      </c>
      <c r="J8" s="1"/>
    </row>
    <row r="9" spans="1:10" ht="21" customHeight="1">
      <c r="A9" s="1"/>
      <c r="B9" s="1"/>
      <c r="C9" s="1"/>
      <c r="D9" s="1" t="s">
        <v>328</v>
      </c>
      <c r="E9" s="1"/>
      <c r="F9" s="2">
        <f>CEILING(F6*(1+Assumptions!F117),1000)</f>
        <v>349000</v>
      </c>
      <c r="G9" s="2">
        <f>CEILING(G6*(1+Assumptions!G117),1000)</f>
        <v>856000</v>
      </c>
      <c r="H9" s="2">
        <f>CEILING(H6*(1+Assumptions!H117),1000)</f>
        <v>2286000</v>
      </c>
      <c r="I9" s="2">
        <f>CEILING(I6*(1+Assumptions!I117),1000)</f>
        <v>6809000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9</v>
      </c>
      <c r="G12" s="15">
        <v>10</v>
      </c>
      <c r="H12" s="15">
        <v>12</v>
      </c>
      <c r="I12" s="15">
        <v>14</v>
      </c>
      <c r="J12" s="22" t="s">
        <v>743</v>
      </c>
    </row>
    <row r="13" spans="1:10" ht="33" customHeight="1">
      <c r="A13" s="1"/>
      <c r="B13" s="1"/>
      <c r="C13" s="1"/>
      <c r="D13" s="1" t="s">
        <v>332</v>
      </c>
      <c r="E13" s="1"/>
      <c r="F13" s="15">
        <v>3</v>
      </c>
      <c r="G13" s="15">
        <v>5</v>
      </c>
      <c r="H13" s="15">
        <v>7</v>
      </c>
      <c r="I13" s="15">
        <v>10</v>
      </c>
      <c r="J13" s="22" t="s">
        <v>744</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9</v>
      </c>
      <c r="H15" s="15">
        <v>11</v>
      </c>
      <c r="I15" s="15">
        <v>13</v>
      </c>
      <c r="J15" s="22" t="s">
        <v>337</v>
      </c>
    </row>
    <row r="16" spans="1:10" ht="33" customHeight="1">
      <c r="A16" s="1"/>
      <c r="B16" s="1"/>
      <c r="C16" s="1"/>
      <c r="D16" s="1" t="s">
        <v>338</v>
      </c>
      <c r="E16" s="1"/>
      <c r="F16" s="10">
        <f>ROUNDUP(F12*1.9,0)</f>
        <v>18</v>
      </c>
      <c r="G16" s="10">
        <f>ROUNDUP(G12*1.9,0)</f>
        <v>19</v>
      </c>
      <c r="H16" s="10">
        <f>ROUNDUP(H12*1.9,0)</f>
        <v>23</v>
      </c>
      <c r="I16" s="10">
        <f>ROUNDUP(I12*1.9,0)</f>
        <v>27</v>
      </c>
      <c r="J16" s="22" t="s">
        <v>745</v>
      </c>
    </row>
    <row r="17" spans="1:10" ht="33" customHeight="1">
      <c r="A17" s="1"/>
      <c r="B17" s="1"/>
      <c r="C17" s="1"/>
      <c r="D17" s="1" t="s">
        <v>340</v>
      </c>
      <c r="E17" s="1"/>
      <c r="F17" s="15">
        <v>22</v>
      </c>
      <c r="G17" s="15">
        <v>25</v>
      </c>
      <c r="H17" s="15">
        <v>28</v>
      </c>
      <c r="I17" s="15">
        <v>33</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80</v>
      </c>
      <c r="G19" s="15">
        <v>140</v>
      </c>
      <c r="H19" s="15">
        <v>260</v>
      </c>
      <c r="I19" s="15">
        <v>450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8</v>
      </c>
      <c r="G21" s="15">
        <v>10</v>
      </c>
      <c r="H21" s="15">
        <v>13</v>
      </c>
      <c r="I21" s="15">
        <v>18</v>
      </c>
      <c r="J21" s="22"/>
    </row>
    <row r="22" spans="1:10" ht="33" customHeight="1">
      <c r="A22" s="1"/>
      <c r="B22" s="1"/>
      <c r="C22" s="1"/>
      <c r="D22" s="1" t="s">
        <v>347</v>
      </c>
      <c r="E22" s="1"/>
      <c r="F22" s="15">
        <v>2</v>
      </c>
      <c r="G22" s="15">
        <v>2</v>
      </c>
      <c r="H22" s="15">
        <v>3</v>
      </c>
      <c r="I22" s="15">
        <v>3</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2*F23+2</f>
        <v>2</v>
      </c>
      <c r="G24" s="10">
        <f>2*G23+2</f>
        <v>2</v>
      </c>
      <c r="H24" s="10">
        <f>2*H23+2</f>
        <v>2</v>
      </c>
      <c r="I24" s="10">
        <f>2*I23+2</f>
        <v>2</v>
      </c>
      <c r="J24" s="22"/>
    </row>
    <row r="25" spans="1:10" ht="33" customHeight="1">
      <c r="A25" s="1"/>
      <c r="B25" s="1"/>
      <c r="C25" s="1"/>
      <c r="D25" s="1" t="s">
        <v>351</v>
      </c>
      <c r="E25" s="1"/>
      <c r="F25" s="15">
        <v>2</v>
      </c>
      <c r="G25" s="15">
        <v>3</v>
      </c>
      <c r="H25" s="15">
        <v>3</v>
      </c>
      <c r="I25" s="15">
        <v>5</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18</v>
      </c>
      <c r="G27" s="15">
        <v>24</v>
      </c>
      <c r="H27" s="15">
        <v>32</v>
      </c>
      <c r="I27" s="15">
        <v>44</v>
      </c>
      <c r="J27" s="22"/>
    </row>
    <row r="28" spans="1:10" ht="33" customHeight="1">
      <c r="A28" s="1"/>
      <c r="B28" s="1"/>
      <c r="C28" s="1"/>
      <c r="D28" s="1" t="s">
        <v>355</v>
      </c>
      <c r="E28" s="1"/>
      <c r="F28" s="15">
        <v>5</v>
      </c>
      <c r="G28" s="15">
        <v>9</v>
      </c>
      <c r="H28" s="15">
        <v>16</v>
      </c>
      <c r="I28" s="15">
        <v>28</v>
      </c>
      <c r="J28" s="22"/>
    </row>
    <row r="29" spans="1:10" ht="33" customHeight="1">
      <c r="A29" s="1"/>
      <c r="B29" s="1"/>
      <c r="C29" s="1"/>
      <c r="D29" s="1" t="s">
        <v>356</v>
      </c>
      <c r="E29" s="1"/>
      <c r="F29" s="15">
        <v>14</v>
      </c>
      <c r="G29" s="15">
        <v>17</v>
      </c>
      <c r="H29" s="15">
        <v>20</v>
      </c>
      <c r="I29" s="15">
        <v>26</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4</v>
      </c>
      <c r="G31" s="15">
        <v>5</v>
      </c>
      <c r="H31" s="15">
        <v>6</v>
      </c>
      <c r="I31" s="15">
        <v>8</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2</v>
      </c>
      <c r="G36" s="15">
        <v>2</v>
      </c>
      <c r="H36" s="15">
        <v>2</v>
      </c>
      <c r="I36" s="15">
        <v>2</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1</v>
      </c>
      <c r="G38" s="15">
        <v>1</v>
      </c>
      <c r="H38" s="15">
        <v>1</v>
      </c>
      <c r="I38" s="15">
        <v>1</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4500</v>
      </c>
      <c r="G48" s="23">
        <f>G16*Assumptions!G43</f>
        <v>9500</v>
      </c>
      <c r="H48" s="23">
        <f>H16*Assumptions!H43</f>
        <v>23000</v>
      </c>
      <c r="I48" s="23">
        <f>I16*Assumptions!I43</f>
        <v>108000</v>
      </c>
      <c r="J48" s="17" t="s">
        <v>386</v>
      </c>
    </row>
    <row r="49" spans="1:10" ht="32" customHeight="1">
      <c r="A49" s="1"/>
      <c r="B49" s="1"/>
      <c r="C49" s="1" t="s">
        <v>387</v>
      </c>
      <c r="D49" s="17" t="s">
        <v>388</v>
      </c>
      <c r="E49" s="1" t="s">
        <v>385</v>
      </c>
      <c r="F49" s="23">
        <f>F17*Assumptions!F44</f>
        <v>4400</v>
      </c>
      <c r="G49" s="23">
        <f>G17*Assumptions!G44</f>
        <v>10000</v>
      </c>
      <c r="H49" s="23">
        <f>H17*Assumptions!H44</f>
        <v>25200</v>
      </c>
      <c r="I49" s="23">
        <f>I17*Assumptions!I44</f>
        <v>52800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10000</v>
      </c>
      <c r="G51" s="23">
        <f>G19*Assumptions!G46</f>
        <v>22400</v>
      </c>
      <c r="H51" s="23">
        <f>H19*Assumptions!H46</f>
        <v>54600</v>
      </c>
      <c r="I51" s="23">
        <f>I19*Assumptions!I46</f>
        <v>112500</v>
      </c>
      <c r="J51" s="17" t="s">
        <v>396</v>
      </c>
    </row>
    <row r="52" spans="1:10" ht="32" customHeight="1">
      <c r="A52" s="1"/>
      <c r="B52" s="1"/>
      <c r="C52" s="1" t="s">
        <v>397</v>
      </c>
      <c r="D52" s="17" t="s">
        <v>130</v>
      </c>
      <c r="E52" s="1" t="s">
        <v>398</v>
      </c>
      <c r="F52" s="23">
        <f>SUM(F48:F49)*Assumptions!F47</f>
        <v>712</v>
      </c>
      <c r="G52" s="23">
        <f>SUM(G48:G49)*Assumptions!G47</f>
        <v>1950</v>
      </c>
      <c r="H52" s="23">
        <f>SUM(H48:H49)*Assumptions!H47</f>
        <v>5784</v>
      </c>
      <c r="I52" s="23">
        <f>SUM(I48:I49)*Assumptions!I47</f>
        <v>24120</v>
      </c>
      <c r="J52" s="17" t="s">
        <v>399</v>
      </c>
    </row>
    <row r="53" spans="1:10" ht="24" customHeight="1">
      <c r="A53" s="1"/>
      <c r="B53" s="1"/>
      <c r="C53" s="8"/>
      <c r="D53" s="18" t="s">
        <v>400</v>
      </c>
      <c r="E53" s="8"/>
      <c r="F53" s="9">
        <f>SUM(F44:F52)</f>
        <v>29012</v>
      </c>
      <c r="G53" s="9">
        <f>SUM(G44:G52)</f>
        <v>71900</v>
      </c>
      <c r="H53" s="9">
        <f>SUM(H44:H52)</f>
        <v>193284</v>
      </c>
      <c r="I53" s="9">
        <f>SUM(I44:I52)</f>
        <v>535020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3900</v>
      </c>
      <c r="G56" s="23">
        <f>(G12+ROUNDUP(G13*Assumptions!$E$121,0))*Assumptions!G121*Assumptions!G48</f>
        <v>7500</v>
      </c>
      <c r="H56" s="23">
        <f>(H12+ROUNDUP(H13*Assumptions!$E$121,0))*Assumptions!H121*Assumptions!H48</f>
        <v>14250</v>
      </c>
      <c r="I56" s="23">
        <f>(I12+ROUNDUP(I13*Assumptions!$E$121,0))*Assumptions!I121*Assumptions!I48</f>
        <v>28800</v>
      </c>
      <c r="J56" s="17" t="s">
        <v>403</v>
      </c>
    </row>
    <row r="57" spans="1:10" ht="32" customHeight="1">
      <c r="A57" s="1"/>
      <c r="B57" s="1"/>
      <c r="C57" s="1" t="s">
        <v>404</v>
      </c>
      <c r="D57" s="17" t="s">
        <v>136</v>
      </c>
      <c r="E57" s="1" t="s">
        <v>385</v>
      </c>
      <c r="F57" s="23">
        <f>(F12+ROUNDUP(F13*Assumptions!$E$122,0))*Assumptions!F122*Assumptions!F49</f>
        <v>3300</v>
      </c>
      <c r="G57" s="23">
        <f>(G12+ROUNDUP(G13*Assumptions!$E$122,0))*Assumptions!G122*Assumptions!G49</f>
        <v>5850</v>
      </c>
      <c r="H57" s="23">
        <f>(H12+ROUNDUP(H13*Assumptions!$E$122,0))*Assumptions!H122*Assumptions!H49</f>
        <v>11200</v>
      </c>
      <c r="I57" s="23">
        <f>(I12+ROUNDUP(I13*Assumptions!$E$122,0))*Assumptions!I122*Assumptions!I49</f>
        <v>19950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4200</v>
      </c>
      <c r="H58" s="23">
        <f>(H12+ROUNDUP(H13*Assumptions!$E$123,0))*Assumptions!H123*Assumptions!H50</f>
        <v>7700</v>
      </c>
      <c r="I58" s="23">
        <f>(I12+ROUNDUP(I13*Assumptions!$E$123,0))*Assumptions!I123*Assumptions!I50</f>
        <v>27200</v>
      </c>
      <c r="J58" s="17" t="s">
        <v>403</v>
      </c>
    </row>
    <row r="59" spans="1:10" ht="32" customHeight="1">
      <c r="A59" s="1"/>
      <c r="B59" s="1"/>
      <c r="C59" s="1" t="s">
        <v>406</v>
      </c>
      <c r="D59" s="17" t="s">
        <v>140</v>
      </c>
      <c r="E59" s="1" t="s">
        <v>385</v>
      </c>
      <c r="F59" s="23">
        <f>(F12+ROUNDUP(F13*Assumptions!$E$124,0))*Assumptions!F124*Assumptions!F51</f>
        <v>4400</v>
      </c>
      <c r="G59" s="23">
        <f>(G12+ROUNDUP(G13*Assumptions!$E$124,0))*Assumptions!G124*Assumptions!G51</f>
        <v>8450</v>
      </c>
      <c r="H59" s="23">
        <f>(H12+ROUNDUP(H13*Assumptions!$E$124,0))*Assumptions!H124*Assumptions!H51</f>
        <v>16000</v>
      </c>
      <c r="I59" s="23">
        <f>(I12+ROUNDUP(I13*Assumptions!$E$124,0))*Assumptions!I124*Assumptions!I51</f>
        <v>30400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8400</v>
      </c>
      <c r="I60" s="23">
        <f>(I12+ROUNDUP(I13*Assumptions!$E$125,0))*Assumptions!I125*Assumptions!I52</f>
        <v>30800</v>
      </c>
      <c r="J60" s="17" t="s">
        <v>403</v>
      </c>
    </row>
    <row r="61" spans="1:10" ht="32" customHeight="1">
      <c r="A61" s="1"/>
      <c r="B61" s="1"/>
      <c r="C61" s="1" t="s">
        <v>408</v>
      </c>
      <c r="D61" s="17" t="s">
        <v>144</v>
      </c>
      <c r="E61" s="1" t="s">
        <v>385</v>
      </c>
      <c r="F61" s="23">
        <f>(F12+ROUNDUP(F13*Assumptions!$E$126,0))*Assumptions!F126*Assumptions!F53</f>
        <v>2500</v>
      </c>
      <c r="G61" s="23">
        <f>(G12+ROUNDUP(G13*Assumptions!$E$126,0))*Assumptions!G126*Assumptions!G53</f>
        <v>8800</v>
      </c>
      <c r="H61" s="23">
        <f>(H12+ROUNDUP(H13*Assumptions!$E$126,0))*Assumptions!H126*Assumptions!H53</f>
        <v>25200</v>
      </c>
      <c r="I61" s="23">
        <f>(I12+ROUNDUP(I13*Assumptions!$E$126,0))*Assumptions!I126*Assumptions!I53</f>
        <v>57600</v>
      </c>
      <c r="J61" s="17" t="s">
        <v>403</v>
      </c>
    </row>
    <row r="62" spans="1:10" ht="32" customHeight="1">
      <c r="A62" s="1"/>
      <c r="B62" s="1"/>
      <c r="C62" s="1" t="s">
        <v>409</v>
      </c>
      <c r="D62" s="17" t="s">
        <v>146</v>
      </c>
      <c r="E62" s="1" t="s">
        <v>385</v>
      </c>
      <c r="F62" s="23">
        <f>(F12+ROUNDUP(F13*Assumptions!$E$127,0))*Assumptions!F127*Assumptions!F54</f>
        <v>3150</v>
      </c>
      <c r="G62" s="23">
        <f>(G12+ROUNDUP(G13*Assumptions!$E$127,0))*Assumptions!G127*Assumptions!G54</f>
        <v>5000</v>
      </c>
      <c r="H62" s="23">
        <f>(H12+ROUNDUP(H13*Assumptions!$E$127,0))*Assumptions!H127*Assumptions!H54</f>
        <v>9000</v>
      </c>
      <c r="I62" s="23">
        <f>(I12+ROUNDUP(I13*Assumptions!$E$127,0))*Assumptions!I127*Assumptions!I54</f>
        <v>15400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3500</v>
      </c>
      <c r="H63" s="23">
        <f>(H12+ROUNDUP(H13*Assumptions!$E$128,0))*Assumptions!H128*Assumptions!H55</f>
        <v>6600</v>
      </c>
      <c r="I63" s="23">
        <f>(I12+ROUNDUP(I13*Assumptions!$E$128,0))*Assumptions!I128*Assumptions!I55</f>
        <v>22400</v>
      </c>
      <c r="J63" s="17" t="s">
        <v>403</v>
      </c>
    </row>
    <row r="64" spans="1:10" ht="32" customHeight="1">
      <c r="A64" s="1"/>
      <c r="B64" s="1"/>
      <c r="C64" s="1" t="s">
        <v>411</v>
      </c>
      <c r="D64" s="17" t="s">
        <v>150</v>
      </c>
      <c r="E64" s="1" t="s">
        <v>385</v>
      </c>
      <c r="F64" s="23">
        <f>(F12+ROUNDUP(F13*Assumptions!$E$129,0))*Assumptions!F129*Assumptions!F56</f>
        <v>3000</v>
      </c>
      <c r="G64" s="23">
        <f>(G12+ROUNDUP(G13*Assumptions!$E$129,0))*Assumptions!G129*Assumptions!G56</f>
        <v>5400</v>
      </c>
      <c r="H64" s="23">
        <f>(H12+ROUNDUP(H13*Assumptions!$E$129,0))*Assumptions!H129*Assumptions!H56</f>
        <v>9100</v>
      </c>
      <c r="I64" s="23">
        <f>(I12+ROUNDUP(I13*Assumptions!$E$129,0))*Assumptions!I129*Assumptions!I56</f>
        <v>17000</v>
      </c>
      <c r="J64" s="17" t="s">
        <v>403</v>
      </c>
    </row>
    <row r="65" spans="1:10" ht="32" customHeight="1">
      <c r="A65" s="1"/>
      <c r="B65" s="1"/>
      <c r="C65" s="1" t="s">
        <v>412</v>
      </c>
      <c r="D65" s="17" t="s">
        <v>152</v>
      </c>
      <c r="E65" s="1" t="s">
        <v>385</v>
      </c>
      <c r="F65" s="23">
        <f>(F12+ROUNDUP(F13*Assumptions!$E$130,0))*Assumptions!F130*Assumptions!F57</f>
        <v>2250</v>
      </c>
      <c r="G65" s="23">
        <f>(G12+ROUNDUP(G13*Assumptions!$E$130,0))*Assumptions!G130*Assumptions!G57</f>
        <v>7700</v>
      </c>
      <c r="H65" s="23">
        <f>(H12+ROUNDUP(H13*Assumptions!$E$130,0))*Assumptions!H130*Assumptions!H57</f>
        <v>28600</v>
      </c>
      <c r="I65" s="23">
        <f>(I12+ROUNDUP(I13*Assumptions!$E$130,0))*Assumptions!I130*Assumptions!I57</f>
        <v>76500</v>
      </c>
      <c r="J65" s="17" t="s">
        <v>403</v>
      </c>
    </row>
    <row r="66" spans="1:10" ht="32" customHeight="1">
      <c r="A66" s="1"/>
      <c r="B66" s="1"/>
      <c r="C66" s="1" t="s">
        <v>413</v>
      </c>
      <c r="D66" s="17" t="s">
        <v>154</v>
      </c>
      <c r="E66" s="1" t="s">
        <v>385</v>
      </c>
      <c r="F66" s="23">
        <f>(F12+ROUNDUP(F13*Assumptions!$E$131,0))*Assumptions!F131*Assumptions!F58</f>
        <v>3000</v>
      </c>
      <c r="G66" s="23">
        <f>(G12+ROUNDUP(G13*Assumptions!$E$131,0))*Assumptions!G131*Assumptions!G58</f>
        <v>11250</v>
      </c>
      <c r="H66" s="23">
        <f>(H12+ROUNDUP(H13*Assumptions!$E$131,0))*Assumptions!H131*Assumptions!H58</f>
        <v>32775</v>
      </c>
      <c r="I66" s="23">
        <f>(I12+ROUNDUP(I13*Assumptions!$E$131,0))*Assumptions!I131*Assumptions!I58</f>
        <v>102000</v>
      </c>
      <c r="J66" s="17" t="s">
        <v>403</v>
      </c>
    </row>
    <row r="67" spans="1:10" ht="32" customHeight="1">
      <c r="A67" s="1"/>
      <c r="B67" s="1"/>
      <c r="C67" s="1" t="s">
        <v>414</v>
      </c>
      <c r="D67" s="17" t="s">
        <v>156</v>
      </c>
      <c r="E67" s="1" t="s">
        <v>385</v>
      </c>
      <c r="F67" s="23">
        <f>(F12+ROUNDUP(F13*Assumptions!$E$132,0))*Assumptions!F132*Assumptions!F59</f>
        <v>2475</v>
      </c>
      <c r="G67" s="23">
        <f>(G12+ROUNDUP(G13*Assumptions!$E$132,0))*Assumptions!G132*Assumptions!G59</f>
        <v>4550</v>
      </c>
      <c r="H67" s="23">
        <f>(H12+ROUNDUP(H13*Assumptions!$E$132,0))*Assumptions!H132*Assumptions!H59</f>
        <v>17600</v>
      </c>
      <c r="I67" s="23">
        <f>(I12+ROUNDUP(I13*Assumptions!$E$132,0))*Assumptions!I132*Assumptions!I59</f>
        <v>45600</v>
      </c>
      <c r="J67" s="17" t="s">
        <v>403</v>
      </c>
    </row>
    <row r="68" spans="1:10" ht="32" customHeight="1">
      <c r="A68" s="1"/>
      <c r="B68" s="1"/>
      <c r="C68" s="1" t="s">
        <v>415</v>
      </c>
      <c r="D68" s="17" t="s">
        <v>158</v>
      </c>
      <c r="E68" s="1" t="s">
        <v>385</v>
      </c>
      <c r="F68" s="23">
        <f>(F12+ROUNDUP(F13*Assumptions!$E$133,0))*Assumptions!F133*Assumptions!F60</f>
        <v>2500</v>
      </c>
      <c r="G68" s="23">
        <f>(G12+ROUNDUP(G13*Assumptions!$E$133,0))*Assumptions!G133*Assumptions!G60</f>
        <v>4500</v>
      </c>
      <c r="H68" s="23">
        <f>(H12+ROUNDUP(H13*Assumptions!$E$133,0))*Assumptions!H133*Assumptions!H60</f>
        <v>16100</v>
      </c>
      <c r="I68" s="23">
        <f>(I12+ROUNDUP(I13*Assumptions!$E$133,0))*Assumptions!I133*Assumptions!I60</f>
        <v>43350</v>
      </c>
      <c r="J68" s="17" t="s">
        <v>403</v>
      </c>
    </row>
    <row r="69" spans="1:10" ht="32" customHeight="1">
      <c r="A69" s="1"/>
      <c r="B69" s="1"/>
      <c r="C69" s="1" t="s">
        <v>416</v>
      </c>
      <c r="D69" s="17" t="s">
        <v>160</v>
      </c>
      <c r="E69" s="1" t="s">
        <v>385</v>
      </c>
      <c r="F69" s="23">
        <f>(F12+ROUNDUP(F13*Assumptions!$E$134,0))*Assumptions!F134*Assumptions!F61</f>
        <v>2500</v>
      </c>
      <c r="G69" s="23">
        <f>(G12+ROUNDUP(G13*Assumptions!$E$134,0))*Assumptions!G134*Assumptions!G61</f>
        <v>4500</v>
      </c>
      <c r="H69" s="23">
        <f>(H12+ROUNDUP(H13*Assumptions!$E$134,0))*Assumptions!H134*Assumptions!H61</f>
        <v>8400</v>
      </c>
      <c r="I69" s="23">
        <f>(I12+ROUNDUP(I13*Assumptions!$E$134,0))*Assumptions!I134*Assumptions!I61</f>
        <v>15300</v>
      </c>
      <c r="J69" s="17" t="s">
        <v>403</v>
      </c>
    </row>
    <row r="70" spans="1:10" ht="32" customHeight="1">
      <c r="A70" s="1"/>
      <c r="B70" s="1"/>
      <c r="C70" s="1" t="s">
        <v>417</v>
      </c>
      <c r="D70" s="17" t="s">
        <v>162</v>
      </c>
      <c r="E70" s="1" t="s">
        <v>385</v>
      </c>
      <c r="F70" s="23">
        <f>(F12+ROUNDUP(F13*Assumptions!$E$135,0))*Assumptions!F135*Assumptions!F62</f>
        <v>3000</v>
      </c>
      <c r="G70" s="23">
        <f>(G12+ROUNDUP(G13*Assumptions!$E$135,0))*Assumptions!G135*Assumptions!G62</f>
        <v>5625</v>
      </c>
      <c r="H70" s="23">
        <f>(H12+ROUNDUP(H13*Assumptions!$E$135,0))*Assumptions!H135*Assumptions!H62</f>
        <v>21850</v>
      </c>
      <c r="I70" s="23">
        <f>(I12+ROUNDUP(I13*Assumptions!$E$135,0))*Assumptions!I135*Assumptions!I62</f>
        <v>61200</v>
      </c>
      <c r="J70" s="17" t="s">
        <v>403</v>
      </c>
    </row>
    <row r="71" spans="1:10" ht="32" customHeight="1">
      <c r="A71" s="1"/>
      <c r="B71" s="1"/>
      <c r="C71" s="1" t="s">
        <v>418</v>
      </c>
      <c r="D71" s="17" t="s">
        <v>164</v>
      </c>
      <c r="E71" s="1" t="s">
        <v>385</v>
      </c>
      <c r="F71" s="23">
        <f>(F12+ROUNDUP(F13*Assumptions!$E$136,0))*Assumptions!F136*Assumptions!F63</f>
        <v>3000</v>
      </c>
      <c r="G71" s="23">
        <f>(G12+ROUNDUP(G13*Assumptions!$E$136,0))*Assumptions!G136*Assumptions!G63</f>
        <v>5625</v>
      </c>
      <c r="H71" s="23">
        <f>(H12+ROUNDUP(H13*Assumptions!$E$136,0))*Assumptions!H136*Assumptions!H63</f>
        <v>21850</v>
      </c>
      <c r="I71" s="23">
        <f>(I12+ROUNDUP(I13*Assumptions!$E$136,0))*Assumptions!I136*Assumptions!I63</f>
        <v>61200</v>
      </c>
      <c r="J71" s="17" t="s">
        <v>403</v>
      </c>
    </row>
    <row r="72" spans="1:10" ht="32" customHeight="1">
      <c r="A72" s="1"/>
      <c r="B72" s="1"/>
      <c r="C72" s="1" t="s">
        <v>419</v>
      </c>
      <c r="D72" s="17" t="s">
        <v>166</v>
      </c>
      <c r="E72" s="1" t="s">
        <v>385</v>
      </c>
      <c r="F72" s="23">
        <f>(F12+ROUNDUP(F13*Assumptions!$E$137,0))*Assumptions!F137*Assumptions!F64</f>
        <v>4000</v>
      </c>
      <c r="G72" s="23">
        <f>(G12+ROUNDUP(G13*Assumptions!$E$137,0))*Assumptions!G137*Assumptions!G64</f>
        <v>8640</v>
      </c>
      <c r="H72" s="23">
        <f>(H12+ROUNDUP(H13*Assumptions!$E$137,0))*Assumptions!H137*Assumptions!H64</f>
        <v>16800</v>
      </c>
      <c r="I72" s="23">
        <f>(I12+ROUNDUP(I13*Assumptions!$E$137,0))*Assumptions!I137*Assumptions!I64</f>
        <v>38250</v>
      </c>
      <c r="J72" s="17" t="s">
        <v>403</v>
      </c>
    </row>
    <row r="73" spans="1:10" ht="32" customHeight="1">
      <c r="A73" s="1"/>
      <c r="B73" s="1"/>
      <c r="C73" s="1" t="s">
        <v>420</v>
      </c>
      <c r="D73" s="17" t="s">
        <v>168</v>
      </c>
      <c r="E73" s="1" t="s">
        <v>385</v>
      </c>
      <c r="F73" s="23">
        <f>(F12+ROUNDUP(F13*Assumptions!$E$138,0))*Assumptions!F138*Assumptions!F65</f>
        <v>3150</v>
      </c>
      <c r="G73" s="23">
        <f>(G12+ROUNDUP(G13*Assumptions!$E$138,0))*Assumptions!G138*Assumptions!G65</f>
        <v>5000</v>
      </c>
      <c r="H73" s="23">
        <f>(H12+ROUNDUP(H13*Assumptions!$E$138,0))*Assumptions!H138*Assumptions!H65</f>
        <v>9000</v>
      </c>
      <c r="I73" s="23">
        <f>(I12+ROUNDUP(I13*Assumptions!$E$138,0))*Assumptions!I138*Assumptions!I65</f>
        <v>14000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2500</v>
      </c>
      <c r="H74" s="23">
        <f>(H12+ROUNDUP(H13*Assumptions!$E$139,0))*Assumptions!H139*Assumptions!H66</f>
        <v>8400</v>
      </c>
      <c r="I74" s="23">
        <f>(I12+ROUNDUP(I13*Assumptions!$E$139,0))*Assumptions!I139*Assumptions!I66</f>
        <v>21000</v>
      </c>
      <c r="J74" s="17" t="s">
        <v>403</v>
      </c>
    </row>
    <row r="75" spans="1:10" ht="32" customHeight="1">
      <c r="A75" s="1"/>
      <c r="B75" s="1"/>
      <c r="C75" s="1" t="s">
        <v>422</v>
      </c>
      <c r="D75" s="17" t="s">
        <v>172</v>
      </c>
      <c r="E75" s="1" t="s">
        <v>385</v>
      </c>
      <c r="F75" s="23">
        <f>(F12+ROUNDUP(F13*Assumptions!$E$140,0))*Assumptions!F140*Assumptions!F67</f>
        <v>2250</v>
      </c>
      <c r="G75" s="23">
        <f>(G12+ROUNDUP(G13*Assumptions!$E$140,0))*Assumptions!G140*Assumptions!G67</f>
        <v>3900</v>
      </c>
      <c r="H75" s="23">
        <f>(H12+ROUNDUP(H13*Assumptions!$E$140,0))*Assumptions!H140*Assumptions!H67</f>
        <v>14000</v>
      </c>
      <c r="I75" s="23">
        <f>(I12+ROUNDUP(I13*Assumptions!$E$140,0))*Assumptions!I140*Assumptions!I67</f>
        <v>51000</v>
      </c>
      <c r="J75" s="17" t="s">
        <v>403</v>
      </c>
    </row>
    <row r="76" spans="1:10" ht="24" customHeight="1">
      <c r="A76" s="1"/>
      <c r="B76" s="1"/>
      <c r="C76" s="8"/>
      <c r="D76" s="18" t="s">
        <v>423</v>
      </c>
      <c r="E76" s="8"/>
      <c r="F76" s="9">
        <f>SUM(F56:F75)</f>
        <v>48375</v>
      </c>
      <c r="G76" s="9">
        <f>SUM(G56:G75)</f>
        <v>112490</v>
      </c>
      <c r="H76" s="9">
        <f>SUM(H56:H75)</f>
        <v>302825</v>
      </c>
      <c r="I76" s="9">
        <f>SUM(I56:I75)</f>
        <v>778950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4400</v>
      </c>
      <c r="G80" s="23">
        <f>G21*Assumptions!G69</f>
        <v>8000</v>
      </c>
      <c r="H80" s="23">
        <f>H21*Assumptions!H69</f>
        <v>16900</v>
      </c>
      <c r="I80" s="23">
        <f>I21*Assumptions!I69</f>
        <v>39600</v>
      </c>
      <c r="J80" s="17" t="s">
        <v>426</v>
      </c>
    </row>
    <row r="81" spans="1:10" ht="32" customHeight="1">
      <c r="A81" s="1"/>
      <c r="B81" s="1"/>
      <c r="C81" s="1" t="s">
        <v>429</v>
      </c>
      <c r="D81" s="17" t="s">
        <v>178</v>
      </c>
      <c r="E81" s="1" t="s">
        <v>385</v>
      </c>
      <c r="F81" s="23">
        <f>F22*Assumptions!F70</f>
        <v>900</v>
      </c>
      <c r="G81" s="23">
        <f>G22*Assumptions!G70</f>
        <v>1300</v>
      </c>
      <c r="H81" s="23">
        <f>H22*Assumptions!H70</f>
        <v>3000</v>
      </c>
      <c r="I81" s="23">
        <f>I22*Assumptions!I70</f>
        <v>4500</v>
      </c>
      <c r="J81" s="17" t="s">
        <v>426</v>
      </c>
    </row>
    <row r="82" spans="1:10" ht="32" customHeight="1">
      <c r="A82" s="1"/>
      <c r="B82" s="1"/>
      <c r="C82" s="1" t="s">
        <v>430</v>
      </c>
      <c r="D82" s="17" t="s">
        <v>431</v>
      </c>
      <c r="E82" s="1" t="s">
        <v>385</v>
      </c>
      <c r="F82" s="23">
        <f>F24*Assumptions!F71</f>
        <v>900</v>
      </c>
      <c r="G82" s="23">
        <f>G24*Assumptions!G71</f>
        <v>1300</v>
      </c>
      <c r="H82" s="23">
        <f>H24*Assumptions!H71</f>
        <v>1900</v>
      </c>
      <c r="I82" s="23">
        <f>I24*Assumptions!I71</f>
        <v>2800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8150</v>
      </c>
      <c r="G86" s="9">
        <f>SUM(G79:G85)</f>
        <v>14200</v>
      </c>
      <c r="H86" s="9">
        <f>SUM(H79:H85)</f>
        <v>27400</v>
      </c>
      <c r="I86" s="9">
        <f>SUM(I79:I85)</f>
        <v>57900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4050</v>
      </c>
      <c r="G89" s="23">
        <f>G12*Assumptions!G75</f>
        <v>10000</v>
      </c>
      <c r="H89" s="23">
        <f>H12*Assumptions!H75</f>
        <v>26400</v>
      </c>
      <c r="I89" s="23">
        <f>I12*Assumptions!I75</f>
        <v>77000</v>
      </c>
      <c r="J89" s="17" t="s">
        <v>442</v>
      </c>
    </row>
    <row r="90" spans="1:10" ht="32" customHeight="1">
      <c r="A90" s="1"/>
      <c r="B90" s="1"/>
      <c r="C90" s="1" t="s">
        <v>443</v>
      </c>
      <c r="D90" s="17" t="s">
        <v>444</v>
      </c>
      <c r="E90" s="1" t="s">
        <v>441</v>
      </c>
      <c r="F90" s="23">
        <f>F12*Assumptions!F76</f>
        <v>3150</v>
      </c>
      <c r="G90" s="23">
        <f>G12*Assumptions!G76</f>
        <v>9000</v>
      </c>
      <c r="H90" s="23">
        <f>H12*Assumptions!H76</f>
        <v>26400</v>
      </c>
      <c r="I90" s="23">
        <f>I12*Assumptions!I76</f>
        <v>77000</v>
      </c>
      <c r="J90" s="17" t="s">
        <v>442</v>
      </c>
    </row>
    <row r="91" spans="1:10" ht="32" customHeight="1">
      <c r="A91" s="1"/>
      <c r="B91" s="1"/>
      <c r="C91" s="1" t="s">
        <v>445</v>
      </c>
      <c r="D91" s="17" t="s">
        <v>446</v>
      </c>
      <c r="E91" s="1" t="s">
        <v>441</v>
      </c>
      <c r="F91" s="23">
        <f>F12*Assumptions!F77</f>
        <v>1350</v>
      </c>
      <c r="G91" s="23">
        <f>G12*Assumptions!G77</f>
        <v>2500</v>
      </c>
      <c r="H91" s="23">
        <f>H12*Assumptions!H77</f>
        <v>6000</v>
      </c>
      <c r="I91" s="23">
        <f>I12*Assumptions!I77</f>
        <v>14000</v>
      </c>
      <c r="J91" s="17" t="s">
        <v>442</v>
      </c>
    </row>
    <row r="92" spans="1:10" ht="32" customHeight="1">
      <c r="A92" s="1"/>
      <c r="B92" s="1"/>
      <c r="C92" s="1" t="s">
        <v>447</v>
      </c>
      <c r="D92" s="17" t="s">
        <v>448</v>
      </c>
      <c r="E92" s="1" t="s">
        <v>449</v>
      </c>
      <c r="F92" s="23">
        <f>F29*Assumptions!F79</f>
        <v>1820</v>
      </c>
      <c r="G92" s="23">
        <f>G29*Assumptions!G79</f>
        <v>4250</v>
      </c>
      <c r="H92" s="23">
        <f>H29*Assumptions!H79</f>
        <v>10000</v>
      </c>
      <c r="I92" s="23">
        <f>I29*Assumptions!I79</f>
        <v>26000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3000</v>
      </c>
      <c r="G94" s="23">
        <f>G25*Assumptions!G81</f>
        <v>13500</v>
      </c>
      <c r="H94" s="23">
        <f>H25*Assumptions!H81</f>
        <v>36000</v>
      </c>
      <c r="I94" s="23">
        <f>I25*Assumptions!I81</f>
        <v>130000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13770</v>
      </c>
      <c r="G99" s="9">
        <f>SUM(G89:G98)</f>
        <v>40250</v>
      </c>
      <c r="H99" s="9">
        <f>SUM(H89:H98)</f>
        <v>107300</v>
      </c>
      <c r="I99" s="9">
        <f>SUM(I89:I98)</f>
        <v>330000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4400</v>
      </c>
      <c r="G102" s="23">
        <f>G36*Assumptions!G85</f>
        <v>13000</v>
      </c>
      <c r="H102" s="23">
        <f>H36*Assumptions!H85</f>
        <v>36000</v>
      </c>
      <c r="I102" s="23">
        <f>I36*Assumptions!I85</f>
        <v>130000</v>
      </c>
      <c r="J102" s="17" t="s">
        <v>471</v>
      </c>
    </row>
    <row r="103" spans="1:10" ht="32" customHeight="1">
      <c r="A103" s="1"/>
      <c r="B103" s="1"/>
      <c r="C103" s="1" t="s">
        <v>472</v>
      </c>
      <c r="D103" s="17" t="s">
        <v>473</v>
      </c>
      <c r="E103" s="1" t="s">
        <v>474</v>
      </c>
      <c r="F103" s="23">
        <f>F15*Assumptions!F86</f>
        <v>1440</v>
      </c>
      <c r="G103" s="23">
        <f>G15*Assumptions!G86</f>
        <v>4050</v>
      </c>
      <c r="H103" s="23">
        <f>H15*Assumptions!H86</f>
        <v>11000</v>
      </c>
      <c r="I103" s="23">
        <f>I15*Assumptions!I86</f>
        <v>31200</v>
      </c>
      <c r="J103" s="17" t="s">
        <v>475</v>
      </c>
    </row>
    <row r="104" spans="1:10" ht="32" customHeight="1">
      <c r="A104" s="1"/>
      <c r="B104" s="1"/>
      <c r="C104" s="1" t="s">
        <v>476</v>
      </c>
      <c r="D104" s="17" t="s">
        <v>477</v>
      </c>
      <c r="E104" s="1" t="s">
        <v>478</v>
      </c>
      <c r="F104" s="23">
        <f>F19*Assumptions!F87</f>
        <v>960</v>
      </c>
      <c r="G104" s="23">
        <f>G19*Assumptions!G87</f>
        <v>3080</v>
      </c>
      <c r="H104" s="23">
        <f>H19*Assumptions!H87</f>
        <v>10400</v>
      </c>
      <c r="I104" s="23">
        <f>I19*Assumptions!I87</f>
        <v>31500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746</v>
      </c>
      <c r="E106" s="1" t="s">
        <v>629</v>
      </c>
      <c r="F106" s="13">
        <v>175</v>
      </c>
      <c r="G106" s="13">
        <v>350</v>
      </c>
      <c r="H106" s="13">
        <v>700</v>
      </c>
      <c r="I106" s="13">
        <v>1400</v>
      </c>
      <c r="J106" s="17" t="s">
        <v>747</v>
      </c>
    </row>
    <row r="107" spans="1:10" ht="32" customHeight="1">
      <c r="A107" s="1"/>
      <c r="B107" s="1"/>
      <c r="C107" s="1" t="s">
        <v>487</v>
      </c>
      <c r="D107" s="17" t="s">
        <v>748</v>
      </c>
      <c r="E107" s="1" t="s">
        <v>629</v>
      </c>
      <c r="F107" s="13">
        <v>125</v>
      </c>
      <c r="G107" s="13">
        <v>275</v>
      </c>
      <c r="H107" s="13">
        <v>650</v>
      </c>
      <c r="I107" s="13">
        <v>1500</v>
      </c>
      <c r="J107" s="17" t="s">
        <v>749</v>
      </c>
    </row>
    <row r="108" spans="1:10" ht="32" customHeight="1">
      <c r="A108" s="1"/>
      <c r="B108" s="1"/>
      <c r="C108" s="1" t="s">
        <v>491</v>
      </c>
      <c r="D108" s="17" t="s">
        <v>750</v>
      </c>
      <c r="E108" s="1" t="s">
        <v>629</v>
      </c>
      <c r="F108" s="13">
        <v>225</v>
      </c>
      <c r="G108" s="13">
        <v>425</v>
      </c>
      <c r="H108" s="13">
        <v>850</v>
      </c>
      <c r="I108" s="13">
        <v>1700</v>
      </c>
      <c r="J108" s="17" t="s">
        <v>751</v>
      </c>
    </row>
    <row r="109" spans="1:10" ht="32" customHeight="1">
      <c r="A109" s="1"/>
      <c r="B109" s="1"/>
      <c r="C109" s="1" t="s">
        <v>495</v>
      </c>
      <c r="D109" s="17" t="s">
        <v>752</v>
      </c>
      <c r="E109" s="1" t="s">
        <v>737</v>
      </c>
      <c r="F109" s="13">
        <v>175</v>
      </c>
      <c r="G109" s="13">
        <v>385</v>
      </c>
      <c r="H109" s="13">
        <v>910</v>
      </c>
      <c r="I109" s="13">
        <v>2100</v>
      </c>
      <c r="J109" s="17" t="s">
        <v>753</v>
      </c>
    </row>
    <row r="110" spans="1:10" ht="32" customHeight="1">
      <c r="A110" s="1"/>
      <c r="B110" s="1"/>
      <c r="C110" s="1" t="s">
        <v>499</v>
      </c>
      <c r="D110" s="17" t="s">
        <v>754</v>
      </c>
      <c r="E110" s="1" t="s">
        <v>497</v>
      </c>
      <c r="F110" s="13">
        <v>440</v>
      </c>
      <c r="G110" s="13">
        <v>1000</v>
      </c>
      <c r="H110" s="13">
        <v>2600</v>
      </c>
      <c r="I110" s="13">
        <v>6000</v>
      </c>
      <c r="J110" s="17" t="s">
        <v>755</v>
      </c>
    </row>
    <row r="111" spans="1:10" ht="32" customHeight="1">
      <c r="A111" s="1"/>
      <c r="B111" s="1"/>
      <c r="C111" s="1" t="s">
        <v>503</v>
      </c>
      <c r="D111" s="17" t="s">
        <v>756</v>
      </c>
      <c r="E111" s="1" t="s">
        <v>629</v>
      </c>
      <c r="F111" s="13">
        <v>325</v>
      </c>
      <c r="G111" s="13">
        <v>650</v>
      </c>
      <c r="H111" s="13">
        <v>1375</v>
      </c>
      <c r="I111" s="13">
        <v>2750</v>
      </c>
      <c r="J111" s="17" t="s">
        <v>757</v>
      </c>
    </row>
    <row r="112" spans="1:10" ht="24" customHeight="1">
      <c r="A112" s="1"/>
      <c r="B112" s="1"/>
      <c r="C112" s="8"/>
      <c r="D112" s="18" t="s">
        <v>506</v>
      </c>
      <c r="E112" s="8"/>
      <c r="F112" s="9">
        <f>SUM(F102:F111)</f>
        <v>8665</v>
      </c>
      <c r="G112" s="9">
        <f>SUM(G102:G111)</f>
        <v>24215</v>
      </c>
      <c r="H112" s="9">
        <f>SUM(H102:H111)</f>
        <v>67485</v>
      </c>
      <c r="I112" s="9">
        <f>SUM(I102:I111)</f>
        <v>216150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3600</v>
      </c>
      <c r="G115" s="23">
        <f>G12*Assumptions!G89</f>
        <v>11000</v>
      </c>
      <c r="H115" s="23">
        <f>H12*Assumptions!H89</f>
        <v>30000</v>
      </c>
      <c r="I115" s="23">
        <f>I12*Assumptions!I89</f>
        <v>91000</v>
      </c>
      <c r="J115" s="17" t="s">
        <v>510</v>
      </c>
    </row>
    <row r="116" spans="1:10" ht="32" customHeight="1">
      <c r="A116" s="1"/>
      <c r="B116" s="1"/>
      <c r="C116" s="1" t="s">
        <v>511</v>
      </c>
      <c r="D116" s="17" t="s">
        <v>224</v>
      </c>
      <c r="E116" s="1" t="s">
        <v>474</v>
      </c>
      <c r="F116" s="23">
        <f>F15*Assumptions!F90</f>
        <v>1200</v>
      </c>
      <c r="G116" s="23">
        <f>G15*Assumptions!G90</f>
        <v>3600</v>
      </c>
      <c r="H116" s="23">
        <f>H15*Assumptions!H90</f>
        <v>11000</v>
      </c>
      <c r="I116" s="23">
        <f>I15*Assumptions!I90</f>
        <v>32500</v>
      </c>
      <c r="J116" s="17" t="s">
        <v>512</v>
      </c>
    </row>
    <row r="117" spans="1:10" ht="32" customHeight="1">
      <c r="A117" s="1"/>
      <c r="B117" s="1"/>
      <c r="C117" s="1" t="s">
        <v>513</v>
      </c>
      <c r="D117" s="17" t="s">
        <v>226</v>
      </c>
      <c r="E117" s="1" t="s">
        <v>441</v>
      </c>
      <c r="F117" s="23">
        <f>F12*Assumptions!F91</f>
        <v>1080</v>
      </c>
      <c r="G117" s="23">
        <f>G12*Assumptions!G91</f>
        <v>3000</v>
      </c>
      <c r="H117" s="23">
        <f>H12*Assumptions!H91</f>
        <v>7800</v>
      </c>
      <c r="I117" s="23">
        <f>I12*Assumptions!I91</f>
        <v>21000</v>
      </c>
      <c r="J117" s="17" t="s">
        <v>514</v>
      </c>
    </row>
    <row r="118" spans="1:10" ht="32" customHeight="1">
      <c r="A118" s="1"/>
      <c r="B118" s="1"/>
      <c r="C118" s="1" t="s">
        <v>515</v>
      </c>
      <c r="D118" s="17" t="s">
        <v>228</v>
      </c>
      <c r="E118" s="1" t="s">
        <v>385</v>
      </c>
      <c r="F118" s="23">
        <f>(F12*(Assumptions!F141+2)+F16+F17+F19+F21+F20+F22+F24+F33+F34+F37)*Assumptions!F92</f>
        <v>10710</v>
      </c>
      <c r="G118" s="23">
        <f>(G12*(Assumptions!G141+2)+G16+G17+G19+G21+G20+G22+G24+G33+G34+G37)*Assumptions!G92</f>
        <v>20790</v>
      </c>
      <c r="H118" s="23">
        <f>(H12*(Assumptions!H141+2)+H16+H17+H19+H21+H20+H22+H24+H33+H34+H37)*Assumptions!H92</f>
        <v>47340</v>
      </c>
      <c r="I118" s="23">
        <f>(I12*(Assumptions!I141+2)+I16+I17+I19+I21+I20+I22+I24+I33+I34+I37)*Assumptions!I92</f>
        <v>111180</v>
      </c>
      <c r="J118" s="17" t="s">
        <v>516</v>
      </c>
    </row>
    <row r="119" spans="1:10" ht="32" customHeight="1">
      <c r="A119" s="1"/>
      <c r="B119" s="1"/>
      <c r="C119" s="1" t="s">
        <v>517</v>
      </c>
      <c r="D119" s="17" t="s">
        <v>240</v>
      </c>
      <c r="E119" s="1" t="s">
        <v>441</v>
      </c>
      <c r="F119" s="23">
        <f>F12*Assumptions!F97</f>
        <v>1620</v>
      </c>
      <c r="G119" s="23">
        <f>G12*Assumptions!G97</f>
        <v>4000</v>
      </c>
      <c r="H119" s="23">
        <f>H12*Assumptions!H97</f>
        <v>10200</v>
      </c>
      <c r="I119" s="23">
        <f>I12*Assumptions!I97</f>
        <v>28000</v>
      </c>
      <c r="J119" s="17" t="s">
        <v>518</v>
      </c>
    </row>
    <row r="120" spans="1:10" ht="24" customHeight="1">
      <c r="A120" s="1"/>
      <c r="B120" s="1"/>
      <c r="C120" s="8"/>
      <c r="D120" s="18" t="s">
        <v>519</v>
      </c>
      <c r="E120" s="8"/>
      <c r="F120" s="9">
        <f>SUM(F115:F119)</f>
        <v>18210</v>
      </c>
      <c r="G120" s="9">
        <f>SUM(G115:G119)</f>
        <v>42390</v>
      </c>
      <c r="H120" s="9">
        <f>SUM(H115:H119)</f>
        <v>106340</v>
      </c>
      <c r="I120" s="9">
        <f>SUM(I115:I119)</f>
        <v>283680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3250</v>
      </c>
      <c r="G124" s="23">
        <f>G30*(G31+1)*Assumptions!G93</f>
        <v>6120</v>
      </c>
      <c r="H124" s="23">
        <f>H30*(H31+1)*Assumptions!H93</f>
        <v>19320</v>
      </c>
      <c r="I124" s="23">
        <f>I30*(I31+1)*Assumptions!I93</f>
        <v>69120</v>
      </c>
      <c r="J124" s="17" t="s">
        <v>528</v>
      </c>
    </row>
    <row r="125" spans="1:10" ht="32" customHeight="1">
      <c r="A125" s="1"/>
      <c r="B125" s="1"/>
      <c r="C125" s="1" t="s">
        <v>529</v>
      </c>
      <c r="D125" s="17" t="s">
        <v>530</v>
      </c>
      <c r="E125" s="1" t="s">
        <v>385</v>
      </c>
      <c r="F125" s="23">
        <f>F30*(2*Assumptions!F94+F31*Assumptions!F95)</f>
        <v>690</v>
      </c>
      <c r="G125" s="23">
        <f>G30*(2*Assumptions!G94+G31*Assumptions!G95)</f>
        <v>1170</v>
      </c>
      <c r="H125" s="23">
        <f>H30*(2*Assumptions!H94+H31*Assumptions!H95)</f>
        <v>3240</v>
      </c>
      <c r="I125" s="23">
        <f>I30*(2*Assumptions!I94+I31*Assumptions!I95)</f>
        <v>9360</v>
      </c>
      <c r="J125" s="17" t="s">
        <v>531</v>
      </c>
    </row>
    <row r="126" spans="1:10" ht="24" customHeight="1">
      <c r="A126" s="1"/>
      <c r="B126" s="1"/>
      <c r="C126" s="8"/>
      <c r="D126" s="18" t="s">
        <v>532</v>
      </c>
      <c r="E126" s="8"/>
      <c r="F126" s="9">
        <f>SUM(F123:F125)</f>
        <v>5690</v>
      </c>
      <c r="G126" s="9">
        <f>SUM(G123:G125)</f>
        <v>10890</v>
      </c>
      <c r="H126" s="9">
        <f>SUM(H123:H125)</f>
        <v>34560</v>
      </c>
      <c r="I126" s="9">
        <f>SUM(I123:I125)</f>
        <v>121680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2340</v>
      </c>
      <c r="G135" s="23">
        <f>G27*Assumptions!G103</f>
        <v>7200</v>
      </c>
      <c r="H135" s="23">
        <f>H27*Assumptions!H103</f>
        <v>22400</v>
      </c>
      <c r="I135" s="23">
        <f>I27*Assumptions!I103</f>
        <v>70400</v>
      </c>
      <c r="J135" s="17" t="s">
        <v>558</v>
      </c>
    </row>
    <row r="136" spans="1:10" ht="32" customHeight="1">
      <c r="A136" s="1"/>
      <c r="B136" s="1"/>
      <c r="C136" s="1" t="s">
        <v>559</v>
      </c>
      <c r="D136" s="17" t="s">
        <v>560</v>
      </c>
      <c r="E136" s="1" t="s">
        <v>557</v>
      </c>
      <c r="F136" s="23">
        <f>F28*Assumptions!F104</f>
        <v>2250</v>
      </c>
      <c r="G136" s="23">
        <f>G28*Assumptions!G104</f>
        <v>9900</v>
      </c>
      <c r="H136" s="23">
        <f>H28*Assumptions!H104</f>
        <v>44800</v>
      </c>
      <c r="I136" s="23">
        <f>I28*Assumptions!I104</f>
        <v>196000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22940</v>
      </c>
      <c r="G140" s="9">
        <f>SUM(G129:G139)</f>
        <v>54975</v>
      </c>
      <c r="H140" s="9">
        <f>SUM(H129:H139)</f>
        <v>146150</v>
      </c>
      <c r="I140" s="9">
        <f>SUM(I129:I139)</f>
        <v>436550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75425</v>
      </c>
      <c r="G150" s="2">
        <f>SUM(G48,G49,G51,G56,G57,G58,G59,G60,G61,G62,G63,G64,G65,G66,G67,G68,G69,G70,G71,G72,G73,G74,G75,G79,G80,G81,G82,G83,G84,G85)</f>
        <v>168590</v>
      </c>
      <c r="H150" s="2">
        <f>SUM(H48,H49,H51,H56,H57,H58,H59,H60,H61,H62,H63,H64,H65,H66,H67,H68,H69,H70,H71,H72,H73,H74,H75,H79,H80,H81,H82,H83,H84,H85)</f>
        <v>433025</v>
      </c>
      <c r="I150" s="2">
        <f>SUM(I48,I49,I51,I56,I57,I58,I59,I60,I61,I62,I63,I64,I65,I66,I67,I68,I69,I70,I71,I72,I73,I74,I75,I79,I80,I81,I82,I83,I84,I85)</f>
        <v>1110150</v>
      </c>
      <c r="J150" s="17" t="s">
        <v>582</v>
      </c>
    </row>
    <row r="151" spans="1:10" ht="32" customHeight="1">
      <c r="A151" s="1"/>
      <c r="B151" s="1"/>
      <c r="C151" s="1" t="s">
        <v>583</v>
      </c>
      <c r="D151" s="17" t="s">
        <v>584</v>
      </c>
      <c r="E151" s="1" t="s">
        <v>585</v>
      </c>
      <c r="F151" s="23">
        <f>F150*Assumptions!F108</f>
        <v>28284.375</v>
      </c>
      <c r="G151" s="23">
        <f>G150*Assumptions!G108</f>
        <v>63221.25</v>
      </c>
      <c r="H151" s="23">
        <f>H150*Assumptions!H108</f>
        <v>162384.375</v>
      </c>
      <c r="I151" s="23">
        <f>I150*Assumptions!I108</f>
        <v>416306.25</v>
      </c>
      <c r="J151" s="17" t="s">
        <v>586</v>
      </c>
    </row>
    <row r="152" spans="1:10" ht="32" customHeight="1">
      <c r="A152" s="1"/>
      <c r="B152" s="1"/>
      <c r="C152" s="1" t="s">
        <v>587</v>
      </c>
      <c r="D152" s="17" t="s">
        <v>588</v>
      </c>
      <c r="E152" s="1" t="s">
        <v>589</v>
      </c>
      <c r="F152" s="23">
        <f>F150*F38/F12*Assumptions!F109</f>
        <v>586.63888888888891</v>
      </c>
      <c r="G152" s="23">
        <f>G150*G38/G12*Assumptions!G109</f>
        <v>1348.72</v>
      </c>
      <c r="H152" s="23">
        <f>H150*H38/H12*Assumptions!H109</f>
        <v>3608.5416666666665</v>
      </c>
      <c r="I152" s="23">
        <f>I150*I38/I12*Assumptions!I109</f>
        <v>9515.5714285714275</v>
      </c>
      <c r="J152" s="17" t="s">
        <v>590</v>
      </c>
    </row>
    <row r="153" spans="1:10" ht="32" customHeight="1">
      <c r="A153" s="1"/>
      <c r="B153" s="1"/>
      <c r="C153" s="1" t="s">
        <v>591</v>
      </c>
      <c r="D153" s="17" t="s">
        <v>592</v>
      </c>
      <c r="E153" s="1" t="s">
        <v>593</v>
      </c>
      <c r="F153" s="23">
        <f>SUM(F150,F151,F152,F44,F45,F46,F47,F50,F52)*Assumptions!F110</f>
        <v>20593.442500000001</v>
      </c>
      <c r="G153" s="23">
        <f>SUM(G150,G151,G152,G44,G45,G46,G47,G50,G52)*Assumptions!G110</f>
        <v>57895.193399999996</v>
      </c>
      <c r="H153" s="23">
        <f>SUM(H150,H151,H152,H44,H45,H46,H47,H50,H52)*Assumptions!H110</f>
        <v>193060.53666666668</v>
      </c>
      <c r="I153" s="23">
        <f>SUM(I150,I151,I152,I44,I45,I46,I47,I50,I52)*Assumptions!I110</f>
        <v>683122.89214285708</v>
      </c>
      <c r="J153" s="17" t="s">
        <v>594</v>
      </c>
    </row>
    <row r="154" spans="1:10" ht="32" customHeight="1">
      <c r="A154" s="1"/>
      <c r="B154" s="1"/>
      <c r="C154" s="1" t="s">
        <v>595</v>
      </c>
      <c r="D154" s="17" t="s">
        <v>596</v>
      </c>
      <c r="E154" s="1" t="s">
        <v>597</v>
      </c>
      <c r="F154" s="23">
        <f>SUM(F89,F90,F91,F92,F93,F94,F95,F96,F97,F98,F102,F103,F104,F105,F106,F107,F108,F109,F110,F111)*Assumptions!F111</f>
        <v>1570.45</v>
      </c>
      <c r="G154" s="23">
        <f>SUM(G89,G90,G91,G92,G93,G94,G95,G96,G97,G98,G102,G103,G104,G105,G106,G107,G108,G109,G110,G111)*Assumptions!G111</f>
        <v>4512.55</v>
      </c>
      <c r="H154" s="23">
        <f>SUM(H89,H90,H91,H92,H93,H94,H95,H96,H97,H98,H102,H103,H104,H105,H106,H107,H108,H109,H110,H111)*Assumptions!H111</f>
        <v>12234.95</v>
      </c>
      <c r="I154" s="23">
        <f>SUM(I89,I90,I91,I92,I93,I94,I95,I96,I97,I98,I102,I103,I104,I105,I106,I107,I108,I109,I110,I111)*Assumptions!I111</f>
        <v>38230.5</v>
      </c>
      <c r="J154" s="17" t="s">
        <v>598</v>
      </c>
    </row>
    <row r="155" spans="1:10" ht="32" customHeight="1">
      <c r="A155" s="1"/>
      <c r="B155" s="1"/>
      <c r="C155" s="8"/>
      <c r="D155" s="18" t="s">
        <v>599</v>
      </c>
      <c r="E155" s="8"/>
      <c r="F155" s="9">
        <f>SUM(F151:F154)</f>
        <v>51034.906388888892</v>
      </c>
      <c r="G155" s="9">
        <f>SUM(G151:G154)</f>
        <v>126977.71339999999</v>
      </c>
      <c r="H155" s="9">
        <f>SUM(H151:H154)</f>
        <v>371288.40333333338</v>
      </c>
      <c r="I155" s="9">
        <f>SUM(I151:I154)</f>
        <v>1147175.2135714286</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211246.90638888889</v>
      </c>
      <c r="G157" s="9">
        <f>SUM(G53,G76,G86,G99,G112,G120,G126,G140,G147,G155)</f>
        <v>515037.71340000001</v>
      </c>
      <c r="H157" s="9">
        <f>SUM(H53,H76,H86,H99,H112,H120,H126,H140,H147,H155)</f>
        <v>1409632.4033333333</v>
      </c>
      <c r="I157" s="9">
        <f>SUM(I53,I76,I86,I99,I112,I120,I126,I140,I147,I155)</f>
        <v>4074605.2135714283</v>
      </c>
      <c r="J157" s="17"/>
    </row>
    <row r="158" spans="1:10" ht="32" customHeight="1">
      <c r="A158" s="1"/>
      <c r="B158" s="1"/>
      <c r="C158" s="1" t="s">
        <v>601</v>
      </c>
      <c r="D158" s="17" t="s">
        <v>276</v>
      </c>
      <c r="E158" s="1" t="s">
        <v>602</v>
      </c>
      <c r="F158" s="23">
        <f>F157*Assumptions!F112</f>
        <v>3802.4443149999997</v>
      </c>
      <c r="G158" s="23">
        <f>G157*Assumptions!G112</f>
        <v>10300.754268000001</v>
      </c>
      <c r="H158" s="23">
        <f>H157*Assumptions!H112</f>
        <v>31011.912873333331</v>
      </c>
      <c r="I158" s="23">
        <f>I157*Assumptions!I112</f>
        <v>101865.13033928571</v>
      </c>
      <c r="J158" s="17" t="s">
        <v>603</v>
      </c>
    </row>
    <row r="159" spans="1:10" ht="32" customHeight="1">
      <c r="A159" s="1"/>
      <c r="B159" s="1"/>
      <c r="C159" s="1" t="s">
        <v>604</v>
      </c>
      <c r="D159" s="17" t="s">
        <v>605</v>
      </c>
      <c r="E159" s="1" t="s">
        <v>602</v>
      </c>
      <c r="F159" s="23">
        <f>F157*Assumptions!F113</f>
        <v>8449.876255555555</v>
      </c>
      <c r="G159" s="23">
        <f>G157*Assumptions!G113</f>
        <v>25751.885670000003</v>
      </c>
      <c r="H159" s="23">
        <f>H157*Assumptions!H113</f>
        <v>98674.268233333336</v>
      </c>
      <c r="I159" s="23">
        <f>I157*Assumptions!I113</f>
        <v>407460.52135714283</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23089.778766599997</v>
      </c>
      <c r="I160" s="23">
        <f>SUM(I157:I159)*Assumptions!I114</f>
        <v>91678.61730535714</v>
      </c>
      <c r="J160" s="17" t="s">
        <v>609</v>
      </c>
    </row>
    <row r="161" spans="1:10" ht="32" customHeight="1">
      <c r="A161" s="1"/>
      <c r="B161" s="1"/>
      <c r="C161" s="8"/>
      <c r="D161" s="18" t="s">
        <v>610</v>
      </c>
      <c r="E161" s="8"/>
      <c r="F161" s="9">
        <f>SUM(F157:F160)</f>
        <v>223499.22695944444</v>
      </c>
      <c r="G161" s="9">
        <f>SUM(G157:G160)</f>
        <v>551090.35333800002</v>
      </c>
      <c r="H161" s="9">
        <f>SUM(H157:H160)</f>
        <v>1562408.3632065998</v>
      </c>
      <c r="I161" s="9">
        <f>SUM(I157:I160)</f>
        <v>4675609.482573214</v>
      </c>
      <c r="J161" s="17"/>
    </row>
    <row r="162" spans="1:10" ht="32" customHeight="1">
      <c r="A162" s="1"/>
      <c r="B162" s="1"/>
      <c r="C162" s="1" t="s">
        <v>611</v>
      </c>
      <c r="D162" s="17" t="s">
        <v>284</v>
      </c>
      <c r="E162" s="1" t="s">
        <v>612</v>
      </c>
      <c r="F162" s="23">
        <f>F161*Assumptions!F115</f>
        <v>33524.884043916667</v>
      </c>
      <c r="G162" s="23">
        <f>G161*Assumptions!G115</f>
        <v>82663.553000700005</v>
      </c>
      <c r="H162" s="23">
        <f>H161*Assumptions!H115</f>
        <v>195301.04540082498</v>
      </c>
      <c r="I162" s="23">
        <f>I161*Assumptions!I115</f>
        <v>561073.1379087856</v>
      </c>
      <c r="J162" s="17" t="s">
        <v>613</v>
      </c>
    </row>
    <row r="163" spans="1:10" ht="32" customHeight="1">
      <c r="A163" s="1"/>
      <c r="B163" s="1"/>
      <c r="C163" s="1" t="s">
        <v>614</v>
      </c>
      <c r="D163" s="17" t="s">
        <v>615</v>
      </c>
      <c r="E163" s="1" t="s">
        <v>616</v>
      </c>
      <c r="F163" s="2">
        <f>CEILING(SUM(F161:F162),1000)-SUM(F161:F162)</f>
        <v>975.88899663888151</v>
      </c>
      <c r="G163" s="2">
        <f>CEILING(SUM(G161:G162),1000)-SUM(G161:G162)</f>
        <v>246.09366130002309</v>
      </c>
      <c r="H163" s="2">
        <f>CEILING(SUM(H161:H162),1000)-SUM(H161:H162)</f>
        <v>290.5913925752975</v>
      </c>
      <c r="I163" s="2">
        <f>CEILING(SUM(I161:I162),1000)-SUM(I161:I162)</f>
        <v>317.37951800040901</v>
      </c>
      <c r="J163" s="17" t="s">
        <v>617</v>
      </c>
    </row>
    <row r="164" spans="1:10" ht="32" customHeight="1">
      <c r="A164" s="1"/>
      <c r="B164" s="1"/>
      <c r="C164" s="20"/>
      <c r="D164" s="24" t="s">
        <v>325</v>
      </c>
      <c r="E164" s="20"/>
      <c r="F164" s="21">
        <f>SUM(F161:F163)</f>
        <v>258000</v>
      </c>
      <c r="G164" s="21">
        <f>SUM(G161:G163)</f>
        <v>634000</v>
      </c>
      <c r="H164" s="21">
        <f>SUM(H161:H163)</f>
        <v>1758000</v>
      </c>
      <c r="I164" s="21">
        <f>SUM(I161:I163)</f>
        <v>5237000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758</v>
      </c>
      <c r="D168" s="1"/>
      <c r="E168" s="1"/>
      <c r="F168" s="2"/>
      <c r="G168" s="2"/>
      <c r="H168" s="2"/>
      <c r="I168" s="2"/>
      <c r="J168" s="1"/>
    </row>
    <row r="169" spans="1:10" ht="22" customHeight="1">
      <c r="A169" s="1"/>
      <c r="B169" s="1"/>
      <c r="C169" s="1" t="s">
        <v>759</v>
      </c>
      <c r="D169" s="1"/>
      <c r="E169" s="1"/>
      <c r="F169" s="2"/>
      <c r="G169" s="2"/>
      <c r="H169" s="2"/>
      <c r="I169" s="2"/>
      <c r="J169" s="1"/>
    </row>
    <row r="170" spans="1:10" ht="22" customHeight="1">
      <c r="A170" s="1"/>
      <c r="B170" s="1"/>
      <c r="C170" s="1" t="s">
        <v>760</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E79A9"/>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761</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259000</v>
      </c>
      <c r="G6" s="21">
        <f>G164</f>
        <v>679000</v>
      </c>
      <c r="H6" s="21">
        <f>H164</f>
        <v>1802000</v>
      </c>
      <c r="I6" s="21">
        <f>I164</f>
        <v>5331000</v>
      </c>
      <c r="J6" s="1"/>
    </row>
    <row r="7" spans="1:10" ht="21" customHeight="1">
      <c r="A7" s="1"/>
      <c r="B7" s="1"/>
      <c r="C7" s="1"/>
      <c r="D7" s="1" t="s">
        <v>326</v>
      </c>
      <c r="E7" s="1"/>
      <c r="F7" s="2">
        <f>F6/F14</f>
        <v>4709.090909090909</v>
      </c>
      <c r="G7" s="2">
        <f>G6/G14</f>
        <v>12345.454545454546</v>
      </c>
      <c r="H7" s="2">
        <f>H6/H14</f>
        <v>32763.636363636364</v>
      </c>
      <c r="I7" s="2">
        <f>I6/I14</f>
        <v>96927.272727272721</v>
      </c>
      <c r="J7" s="1"/>
    </row>
    <row r="8" spans="1:10" ht="21" customHeight="1">
      <c r="A8" s="1"/>
      <c r="B8" s="1"/>
      <c r="C8" s="1"/>
      <c r="D8" s="1" t="s">
        <v>327</v>
      </c>
      <c r="E8" s="1"/>
      <c r="F8" s="2">
        <f>FLOOR(F6*(1-Assumptions!F116),1000)</f>
        <v>194000</v>
      </c>
      <c r="G8" s="2">
        <f>FLOOR(G6*(1-Assumptions!G116),1000)</f>
        <v>509000</v>
      </c>
      <c r="H8" s="2">
        <f>FLOOR(H6*(1-Assumptions!H116),1000)</f>
        <v>1441000</v>
      </c>
      <c r="I8" s="2">
        <f>FLOOR(I6*(1-Assumptions!I116),1000)</f>
        <v>4264000</v>
      </c>
      <c r="J8" s="1"/>
    </row>
    <row r="9" spans="1:10" ht="21" customHeight="1">
      <c r="A9" s="1"/>
      <c r="B9" s="1"/>
      <c r="C9" s="1"/>
      <c r="D9" s="1" t="s">
        <v>328</v>
      </c>
      <c r="E9" s="1"/>
      <c r="F9" s="2">
        <f>CEILING(F6*(1+Assumptions!F117),1000)</f>
        <v>350000</v>
      </c>
      <c r="G9" s="2">
        <f>CEILING(G6*(1+Assumptions!G117),1000)</f>
        <v>917000</v>
      </c>
      <c r="H9" s="2">
        <f>CEILING(H6*(1+Assumptions!H117),1000)</f>
        <v>2343000</v>
      </c>
      <c r="I9" s="2">
        <f>CEILING(I6*(1+Assumptions!I117),1000)</f>
        <v>6931000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9</v>
      </c>
      <c r="G12" s="15">
        <v>11</v>
      </c>
      <c r="H12" s="15">
        <v>12</v>
      </c>
      <c r="I12" s="15">
        <v>14</v>
      </c>
      <c r="J12" s="22" t="s">
        <v>762</v>
      </c>
    </row>
    <row r="13" spans="1:10" ht="33" customHeight="1">
      <c r="A13" s="1"/>
      <c r="B13" s="1"/>
      <c r="C13" s="1"/>
      <c r="D13" s="1" t="s">
        <v>332</v>
      </c>
      <c r="E13" s="1"/>
      <c r="F13" s="15">
        <v>3</v>
      </c>
      <c r="G13" s="15">
        <v>5</v>
      </c>
      <c r="H13" s="15">
        <v>7</v>
      </c>
      <c r="I13" s="15">
        <v>10</v>
      </c>
      <c r="J13" s="22" t="s">
        <v>647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ROUNDUP(F12*1.6,0)</f>
        <v>15</v>
      </c>
      <c r="G16" s="10">
        <f>ROUNDUP(G12*1.6,0)</f>
        <v>18</v>
      </c>
      <c r="H16" s="10">
        <f>ROUNDUP(H12*1.6,0)</f>
        <v>20</v>
      </c>
      <c r="I16" s="10">
        <f>ROUNDUP(I12*1.6,0)</f>
        <v>23</v>
      </c>
      <c r="J16" s="22" t="s">
        <v>668</v>
      </c>
    </row>
    <row r="17" spans="1:10" ht="33" customHeight="1">
      <c r="A17" s="1"/>
      <c r="B17" s="1"/>
      <c r="C17" s="1"/>
      <c r="D17" s="1" t="s">
        <v>340</v>
      </c>
      <c r="E17" s="1"/>
      <c r="F17" s="15">
        <v>30</v>
      </c>
      <c r="G17" s="15">
        <v>33</v>
      </c>
      <c r="H17" s="15">
        <v>38</v>
      </c>
      <c r="I17" s="15">
        <v>45</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55</v>
      </c>
      <c r="G19" s="15">
        <v>100</v>
      </c>
      <c r="H19" s="15">
        <v>180</v>
      </c>
      <c r="I19" s="15">
        <v>300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6</v>
      </c>
      <c r="G21" s="15">
        <v>8</v>
      </c>
      <c r="H21" s="15">
        <v>11</v>
      </c>
      <c r="I21" s="15">
        <v>15</v>
      </c>
      <c r="J21" s="22"/>
    </row>
    <row r="22" spans="1:10" ht="33" customHeight="1">
      <c r="A22" s="1"/>
      <c r="B22" s="1"/>
      <c r="C22" s="1"/>
      <c r="D22" s="1" t="s">
        <v>347</v>
      </c>
      <c r="E22" s="1"/>
      <c r="F22" s="15">
        <v>1</v>
      </c>
      <c r="G22" s="15">
        <v>1</v>
      </c>
      <c r="H22" s="15">
        <v>2</v>
      </c>
      <c r="I22" s="15">
        <v>2</v>
      </c>
      <c r="J22" s="22"/>
    </row>
    <row r="23" spans="1:10" ht="33" customHeight="1">
      <c r="A23" s="1"/>
      <c r="B23" s="1"/>
      <c r="C23" s="1"/>
      <c r="D23" s="1" t="s">
        <v>348</v>
      </c>
      <c r="E23" s="1"/>
      <c r="F23" s="15">
        <v>1</v>
      </c>
      <c r="G23" s="15">
        <v>1</v>
      </c>
      <c r="H23" s="15">
        <v>2</v>
      </c>
      <c r="I23" s="15">
        <v>2</v>
      </c>
      <c r="J23" s="22" t="s">
        <v>349</v>
      </c>
    </row>
    <row r="24" spans="1:10" ht="33" customHeight="1">
      <c r="A24" s="1"/>
      <c r="B24" s="1"/>
      <c r="C24" s="1"/>
      <c r="D24" s="1" t="s">
        <v>350</v>
      </c>
      <c r="E24" s="1"/>
      <c r="F24" s="10">
        <f>2*F23+2</f>
        <v>4</v>
      </c>
      <c r="G24" s="10">
        <f>2*G23+2</f>
        <v>4</v>
      </c>
      <c r="H24" s="10">
        <f>2*H23+2</f>
        <v>6</v>
      </c>
      <c r="I24" s="10">
        <f>2*I23+2</f>
        <v>6</v>
      </c>
      <c r="J24" s="22"/>
    </row>
    <row r="25" spans="1:10" ht="33" customHeight="1">
      <c r="A25" s="1"/>
      <c r="B25" s="1"/>
      <c r="C25" s="1"/>
      <c r="D25" s="1" t="s">
        <v>351</v>
      </c>
      <c r="E25" s="1"/>
      <c r="F25" s="15">
        <v>1</v>
      </c>
      <c r="G25" s="15">
        <v>2</v>
      </c>
      <c r="H25" s="15">
        <v>2</v>
      </c>
      <c r="I25" s="15">
        <v>3</v>
      </c>
      <c r="J25" s="22" t="s">
        <v>352</v>
      </c>
    </row>
    <row r="26" spans="1:10" ht="33" customHeight="1">
      <c r="A26" s="1"/>
      <c r="B26" s="1"/>
      <c r="C26" s="1"/>
      <c r="D26" s="1" t="s">
        <v>353</v>
      </c>
      <c r="E26" s="1"/>
      <c r="F26" s="15">
        <v>2</v>
      </c>
      <c r="G26" s="15">
        <v>3</v>
      </c>
      <c r="H26" s="15">
        <v>3</v>
      </c>
      <c r="I26" s="15">
        <v>5</v>
      </c>
      <c r="J26" s="22"/>
    </row>
    <row r="27" spans="1:10" ht="33" customHeight="1">
      <c r="A27" s="1"/>
      <c r="B27" s="1"/>
      <c r="C27" s="1"/>
      <c r="D27" s="1" t="s">
        <v>354</v>
      </c>
      <c r="E27" s="1"/>
      <c r="F27" s="15">
        <v>17</v>
      </c>
      <c r="G27" s="15">
        <v>22</v>
      </c>
      <c r="H27" s="15">
        <v>29</v>
      </c>
      <c r="I27" s="15">
        <v>40</v>
      </c>
      <c r="J27" s="22"/>
    </row>
    <row r="28" spans="1:10" ht="33" customHeight="1">
      <c r="A28" s="1"/>
      <c r="B28" s="1"/>
      <c r="C28" s="1"/>
      <c r="D28" s="1" t="s">
        <v>355</v>
      </c>
      <c r="E28" s="1"/>
      <c r="F28" s="15">
        <v>5</v>
      </c>
      <c r="G28" s="15">
        <v>9</v>
      </c>
      <c r="H28" s="15">
        <v>15</v>
      </c>
      <c r="I28" s="15">
        <v>25</v>
      </c>
      <c r="J28" s="22"/>
    </row>
    <row r="29" spans="1:10" ht="33" customHeight="1">
      <c r="A29" s="1"/>
      <c r="B29" s="1"/>
      <c r="C29" s="1"/>
      <c r="D29" s="1" t="s">
        <v>356</v>
      </c>
      <c r="E29" s="1"/>
      <c r="F29" s="15">
        <v>10</v>
      </c>
      <c r="G29" s="15">
        <v>12</v>
      </c>
      <c r="H29" s="15">
        <v>14</v>
      </c>
      <c r="I29" s="15">
        <v>19</v>
      </c>
      <c r="J29" s="22"/>
    </row>
    <row r="30" spans="1:10" ht="33" customHeight="1">
      <c r="A30" s="1"/>
      <c r="B30" s="1"/>
      <c r="C30" s="1"/>
      <c r="D30" s="1" t="s">
        <v>357</v>
      </c>
      <c r="E30" s="1"/>
      <c r="F30" s="15">
        <v>4</v>
      </c>
      <c r="G30" s="15">
        <v>5</v>
      </c>
      <c r="H30" s="15">
        <v>10</v>
      </c>
      <c r="I30" s="15">
        <v>20</v>
      </c>
      <c r="J30" s="22"/>
    </row>
    <row r="31" spans="1:10" ht="33" customHeight="1">
      <c r="A31" s="1"/>
      <c r="B31" s="1"/>
      <c r="C31" s="1"/>
      <c r="D31" s="1" t="s">
        <v>358</v>
      </c>
      <c r="E31" s="1"/>
      <c r="F31" s="15">
        <v>3</v>
      </c>
      <c r="G31" s="15">
        <v>4</v>
      </c>
      <c r="H31" s="15">
        <v>5</v>
      </c>
      <c r="I31" s="15">
        <v>7</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2</v>
      </c>
      <c r="G34" s="15">
        <v>2</v>
      </c>
      <c r="H34" s="15">
        <v>2</v>
      </c>
      <c r="I34" s="15">
        <v>2</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2</v>
      </c>
      <c r="G36" s="15">
        <v>2</v>
      </c>
      <c r="H36" s="15">
        <v>2</v>
      </c>
      <c r="I36" s="15">
        <v>2</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2</v>
      </c>
      <c r="G38" s="15">
        <v>3</v>
      </c>
      <c r="H38" s="15">
        <v>3</v>
      </c>
      <c r="I38" s="15">
        <v>3</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3750</v>
      </c>
      <c r="G48" s="23">
        <f>G16*Assumptions!G43</f>
        <v>9000</v>
      </c>
      <c r="H48" s="23">
        <f>H16*Assumptions!H43</f>
        <v>20000</v>
      </c>
      <c r="I48" s="23">
        <f>I16*Assumptions!I43</f>
        <v>92000</v>
      </c>
      <c r="J48" s="17" t="s">
        <v>386</v>
      </c>
    </row>
    <row r="49" spans="1:10" ht="32" customHeight="1">
      <c r="A49" s="1"/>
      <c r="B49" s="1"/>
      <c r="C49" s="1" t="s">
        <v>387</v>
      </c>
      <c r="D49" s="17" t="s">
        <v>388</v>
      </c>
      <c r="E49" s="1" t="s">
        <v>385</v>
      </c>
      <c r="F49" s="23">
        <f>F17*Assumptions!F44</f>
        <v>6000</v>
      </c>
      <c r="G49" s="23">
        <f>G17*Assumptions!G44</f>
        <v>13200</v>
      </c>
      <c r="H49" s="23">
        <f>H17*Assumptions!H44</f>
        <v>34200</v>
      </c>
      <c r="I49" s="23">
        <f>I17*Assumptions!I44</f>
        <v>72000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6875</v>
      </c>
      <c r="G51" s="23">
        <f>G19*Assumptions!G46</f>
        <v>16000</v>
      </c>
      <c r="H51" s="23">
        <f>H19*Assumptions!H46</f>
        <v>37800</v>
      </c>
      <c r="I51" s="23">
        <f>I19*Assumptions!I46</f>
        <v>75000</v>
      </c>
      <c r="J51" s="17" t="s">
        <v>396</v>
      </c>
    </row>
    <row r="52" spans="1:10" ht="32" customHeight="1">
      <c r="A52" s="1"/>
      <c r="B52" s="1"/>
      <c r="C52" s="1" t="s">
        <v>397</v>
      </c>
      <c r="D52" s="17" t="s">
        <v>130</v>
      </c>
      <c r="E52" s="1" t="s">
        <v>398</v>
      </c>
      <c r="F52" s="23">
        <f>SUM(F48:F49)*Assumptions!F47</f>
        <v>780</v>
      </c>
      <c r="G52" s="23">
        <f>SUM(G48:G49)*Assumptions!G47</f>
        <v>2220</v>
      </c>
      <c r="H52" s="23">
        <f>SUM(H48:H49)*Assumptions!H47</f>
        <v>6504</v>
      </c>
      <c r="I52" s="23">
        <f>SUM(I48:I49)*Assumptions!I47</f>
        <v>24600</v>
      </c>
      <c r="J52" s="17" t="s">
        <v>399</v>
      </c>
    </row>
    <row r="53" spans="1:10" ht="24" customHeight="1">
      <c r="A53" s="1"/>
      <c r="B53" s="1"/>
      <c r="C53" s="8"/>
      <c r="D53" s="18" t="s">
        <v>400</v>
      </c>
      <c r="E53" s="8"/>
      <c r="F53" s="9">
        <f>SUM(F44:F52)</f>
        <v>26805</v>
      </c>
      <c r="G53" s="9">
        <f>SUM(G44:G52)</f>
        <v>68470</v>
      </c>
      <c r="H53" s="9">
        <f>SUM(H44:H52)</f>
        <v>183204</v>
      </c>
      <c r="I53" s="9">
        <f>SUM(I44:I52)</f>
        <v>501200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3900</v>
      </c>
      <c r="G56" s="23">
        <f>(G12+ROUNDUP(G13*Assumptions!$E$121,0))*Assumptions!G121*Assumptions!G48</f>
        <v>8000</v>
      </c>
      <c r="H56" s="23">
        <f>(H12+ROUNDUP(H13*Assumptions!$E$121,0))*Assumptions!H121*Assumptions!H48</f>
        <v>14250</v>
      </c>
      <c r="I56" s="23">
        <f>(I12+ROUNDUP(I13*Assumptions!$E$121,0))*Assumptions!I121*Assumptions!I48</f>
        <v>28800</v>
      </c>
      <c r="J56" s="17" t="s">
        <v>403</v>
      </c>
    </row>
    <row r="57" spans="1:10" ht="32" customHeight="1">
      <c r="A57" s="1"/>
      <c r="B57" s="1"/>
      <c r="C57" s="1" t="s">
        <v>404</v>
      </c>
      <c r="D57" s="17" t="s">
        <v>136</v>
      </c>
      <c r="E57" s="1" t="s">
        <v>385</v>
      </c>
      <c r="F57" s="23">
        <f>(F12+ROUNDUP(F13*Assumptions!$E$122,0))*Assumptions!F122*Assumptions!F49</f>
        <v>3300</v>
      </c>
      <c r="G57" s="23">
        <f>(G12+ROUNDUP(G13*Assumptions!$E$122,0))*Assumptions!G122*Assumptions!G49</f>
        <v>6300</v>
      </c>
      <c r="H57" s="23">
        <f>(H12+ROUNDUP(H13*Assumptions!$E$122,0))*Assumptions!H122*Assumptions!H49</f>
        <v>11200</v>
      </c>
      <c r="I57" s="23">
        <f>(I12+ROUNDUP(I13*Assumptions!$E$122,0))*Assumptions!I122*Assumptions!I49</f>
        <v>19950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4550</v>
      </c>
      <c r="H58" s="23">
        <f>(H12+ROUNDUP(H13*Assumptions!$E$123,0))*Assumptions!H123*Assumptions!H50</f>
        <v>7700</v>
      </c>
      <c r="I58" s="23">
        <f>(I12+ROUNDUP(I13*Assumptions!$E$123,0))*Assumptions!I123*Assumptions!I50</f>
        <v>27200</v>
      </c>
      <c r="J58" s="17" t="s">
        <v>403</v>
      </c>
    </row>
    <row r="59" spans="1:10" ht="32" customHeight="1">
      <c r="A59" s="1"/>
      <c r="B59" s="1"/>
      <c r="C59" s="1" t="s">
        <v>406</v>
      </c>
      <c r="D59" s="17" t="s">
        <v>140</v>
      </c>
      <c r="E59" s="1" t="s">
        <v>385</v>
      </c>
      <c r="F59" s="23">
        <f>(F12+ROUNDUP(F13*Assumptions!$E$124,0))*Assumptions!F124*Assumptions!F51</f>
        <v>4400</v>
      </c>
      <c r="G59" s="23">
        <f>(G12+ROUNDUP(G13*Assumptions!$E$124,0))*Assumptions!G124*Assumptions!G51</f>
        <v>9100</v>
      </c>
      <c r="H59" s="23">
        <f>(H12+ROUNDUP(H13*Assumptions!$E$124,0))*Assumptions!H124*Assumptions!H51</f>
        <v>16000</v>
      </c>
      <c r="I59" s="23">
        <f>(I12+ROUNDUP(I13*Assumptions!$E$124,0))*Assumptions!I124*Assumptions!I51</f>
        <v>30400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8400</v>
      </c>
      <c r="I60" s="23">
        <f>(I12+ROUNDUP(I13*Assumptions!$E$125,0))*Assumptions!I125*Assumptions!I52</f>
        <v>30800</v>
      </c>
      <c r="J60" s="17" t="s">
        <v>403</v>
      </c>
    </row>
    <row r="61" spans="1:10" ht="32" customHeight="1">
      <c r="A61" s="1"/>
      <c r="B61" s="1"/>
      <c r="C61" s="1" t="s">
        <v>408</v>
      </c>
      <c r="D61" s="17" t="s">
        <v>144</v>
      </c>
      <c r="E61" s="1" t="s">
        <v>385</v>
      </c>
      <c r="F61" s="23">
        <f>(F12+ROUNDUP(F13*Assumptions!$E$126,0))*Assumptions!F126*Assumptions!F53</f>
        <v>2500</v>
      </c>
      <c r="G61" s="23">
        <f>(G12+ROUNDUP(G13*Assumptions!$E$126,0))*Assumptions!G126*Assumptions!G53</f>
        <v>9600</v>
      </c>
      <c r="H61" s="23">
        <f>(H12+ROUNDUP(H13*Assumptions!$E$126,0))*Assumptions!H126*Assumptions!H53</f>
        <v>25200</v>
      </c>
      <c r="I61" s="23">
        <f>(I12+ROUNDUP(I13*Assumptions!$E$126,0))*Assumptions!I126*Assumptions!I53</f>
        <v>57600</v>
      </c>
      <c r="J61" s="17" t="s">
        <v>403</v>
      </c>
    </row>
    <row r="62" spans="1:10" ht="32" customHeight="1">
      <c r="A62" s="1"/>
      <c r="B62" s="1"/>
      <c r="C62" s="1" t="s">
        <v>409</v>
      </c>
      <c r="D62" s="17" t="s">
        <v>146</v>
      </c>
      <c r="E62" s="1" t="s">
        <v>385</v>
      </c>
      <c r="F62" s="23">
        <f>(F12+ROUNDUP(F13*Assumptions!$E$127,0))*Assumptions!F127*Assumptions!F54</f>
        <v>3150</v>
      </c>
      <c r="G62" s="23">
        <f>(G12+ROUNDUP(G13*Assumptions!$E$127,0))*Assumptions!G127*Assumptions!G54</f>
        <v>5500</v>
      </c>
      <c r="H62" s="23">
        <f>(H12+ROUNDUP(H13*Assumptions!$E$127,0))*Assumptions!H127*Assumptions!H54</f>
        <v>9000</v>
      </c>
      <c r="I62" s="23">
        <f>(I12+ROUNDUP(I13*Assumptions!$E$127,0))*Assumptions!I127*Assumptions!I54</f>
        <v>15400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3850</v>
      </c>
      <c r="H63" s="23">
        <f>(H12+ROUNDUP(H13*Assumptions!$E$128,0))*Assumptions!H128*Assumptions!H55</f>
        <v>6600</v>
      </c>
      <c r="I63" s="23">
        <f>(I12+ROUNDUP(I13*Assumptions!$E$128,0))*Assumptions!I128*Assumptions!I55</f>
        <v>22400</v>
      </c>
      <c r="J63" s="17" t="s">
        <v>403</v>
      </c>
    </row>
    <row r="64" spans="1:10" ht="32" customHeight="1">
      <c r="A64" s="1"/>
      <c r="B64" s="1"/>
      <c r="C64" s="1" t="s">
        <v>411</v>
      </c>
      <c r="D64" s="17" t="s">
        <v>150</v>
      </c>
      <c r="E64" s="1" t="s">
        <v>385</v>
      </c>
      <c r="F64" s="23">
        <f>(F12+ROUNDUP(F13*Assumptions!$E$129,0))*Assumptions!F129*Assumptions!F56</f>
        <v>3000</v>
      </c>
      <c r="G64" s="23">
        <f>(G12+ROUNDUP(G13*Assumptions!$E$129,0))*Assumptions!G129*Assumptions!G56</f>
        <v>5850</v>
      </c>
      <c r="H64" s="23">
        <f>(H12+ROUNDUP(H13*Assumptions!$E$129,0))*Assumptions!H129*Assumptions!H56</f>
        <v>9100</v>
      </c>
      <c r="I64" s="23">
        <f>(I12+ROUNDUP(I13*Assumptions!$E$129,0))*Assumptions!I129*Assumptions!I56</f>
        <v>17000</v>
      </c>
      <c r="J64" s="17" t="s">
        <v>403</v>
      </c>
    </row>
    <row r="65" spans="1:10" ht="32" customHeight="1">
      <c r="A65" s="1"/>
      <c r="B65" s="1"/>
      <c r="C65" s="1" t="s">
        <v>412</v>
      </c>
      <c r="D65" s="17" t="s">
        <v>152</v>
      </c>
      <c r="E65" s="1" t="s">
        <v>385</v>
      </c>
      <c r="F65" s="23">
        <f>(F12+ROUNDUP(F13*Assumptions!$E$130,0))*Assumptions!F130*Assumptions!F57</f>
        <v>2250</v>
      </c>
      <c r="G65" s="23">
        <f>(G12+ROUNDUP(G13*Assumptions!$E$130,0))*Assumptions!G130*Assumptions!G57</f>
        <v>8400</v>
      </c>
      <c r="H65" s="23">
        <f>(H12+ROUNDUP(H13*Assumptions!$E$130,0))*Assumptions!H130*Assumptions!H57</f>
        <v>28600</v>
      </c>
      <c r="I65" s="23">
        <f>(I12+ROUNDUP(I13*Assumptions!$E$130,0))*Assumptions!I130*Assumptions!I57</f>
        <v>76500</v>
      </c>
      <c r="J65" s="17" t="s">
        <v>403</v>
      </c>
    </row>
    <row r="66" spans="1:10" ht="32" customHeight="1">
      <c r="A66" s="1"/>
      <c r="B66" s="1"/>
      <c r="C66" s="1" t="s">
        <v>413</v>
      </c>
      <c r="D66" s="17" t="s">
        <v>154</v>
      </c>
      <c r="E66" s="1" t="s">
        <v>385</v>
      </c>
      <c r="F66" s="23">
        <f>(F12+ROUNDUP(F13*Assumptions!$E$131,0))*Assumptions!F131*Assumptions!F58</f>
        <v>3000</v>
      </c>
      <c r="G66" s="23">
        <f>(G12+ROUNDUP(G13*Assumptions!$E$131,0))*Assumptions!G131*Assumptions!G58</f>
        <v>12000</v>
      </c>
      <c r="H66" s="23">
        <f>(H12+ROUNDUP(H13*Assumptions!$E$131,0))*Assumptions!H131*Assumptions!H58</f>
        <v>32775</v>
      </c>
      <c r="I66" s="23">
        <f>(I12+ROUNDUP(I13*Assumptions!$E$131,0))*Assumptions!I131*Assumptions!I58</f>
        <v>102000</v>
      </c>
      <c r="J66" s="17" t="s">
        <v>403</v>
      </c>
    </row>
    <row r="67" spans="1:10" ht="32" customHeight="1">
      <c r="A67" s="1"/>
      <c r="B67" s="1"/>
      <c r="C67" s="1" t="s">
        <v>414</v>
      </c>
      <c r="D67" s="17" t="s">
        <v>156</v>
      </c>
      <c r="E67" s="1" t="s">
        <v>385</v>
      </c>
      <c r="F67" s="23">
        <f>(F12+ROUNDUP(F13*Assumptions!$E$132,0))*Assumptions!F132*Assumptions!F59</f>
        <v>2475</v>
      </c>
      <c r="G67" s="23">
        <f>(G12+ROUNDUP(G13*Assumptions!$E$132,0))*Assumptions!G132*Assumptions!G59</f>
        <v>4900</v>
      </c>
      <c r="H67" s="23">
        <f>(H12+ROUNDUP(H13*Assumptions!$E$132,0))*Assumptions!H132*Assumptions!H59</f>
        <v>17600</v>
      </c>
      <c r="I67" s="23">
        <f>(I12+ROUNDUP(I13*Assumptions!$E$132,0))*Assumptions!I132*Assumptions!I59</f>
        <v>45600</v>
      </c>
      <c r="J67" s="17" t="s">
        <v>403</v>
      </c>
    </row>
    <row r="68" spans="1:10" ht="32" customHeight="1">
      <c r="A68" s="1"/>
      <c r="B68" s="1"/>
      <c r="C68" s="1" t="s">
        <v>415</v>
      </c>
      <c r="D68" s="17" t="s">
        <v>158</v>
      </c>
      <c r="E68" s="1" t="s">
        <v>385</v>
      </c>
      <c r="F68" s="23">
        <f>(F12+ROUNDUP(F13*Assumptions!$E$133,0))*Assumptions!F133*Assumptions!F60</f>
        <v>2500</v>
      </c>
      <c r="G68" s="23">
        <f>(G12+ROUNDUP(G13*Assumptions!$E$133,0))*Assumptions!G133*Assumptions!G60</f>
        <v>4875</v>
      </c>
      <c r="H68" s="23">
        <f>(H12+ROUNDUP(H13*Assumptions!$E$133,0))*Assumptions!H133*Assumptions!H60</f>
        <v>16100</v>
      </c>
      <c r="I68" s="23">
        <f>(I12+ROUNDUP(I13*Assumptions!$E$133,0))*Assumptions!I133*Assumptions!I60</f>
        <v>43350</v>
      </c>
      <c r="J68" s="17" t="s">
        <v>403</v>
      </c>
    </row>
    <row r="69" spans="1:10" ht="32" customHeight="1">
      <c r="A69" s="1"/>
      <c r="B69" s="1"/>
      <c r="C69" s="1" t="s">
        <v>416</v>
      </c>
      <c r="D69" s="17" t="s">
        <v>160</v>
      </c>
      <c r="E69" s="1" t="s">
        <v>385</v>
      </c>
      <c r="F69" s="23">
        <f>(F12+ROUNDUP(F13*Assumptions!$E$134,0))*Assumptions!F134*Assumptions!F61</f>
        <v>2500</v>
      </c>
      <c r="G69" s="23">
        <f>(G12+ROUNDUP(G13*Assumptions!$E$134,0))*Assumptions!G134*Assumptions!G61</f>
        <v>4875</v>
      </c>
      <c r="H69" s="23">
        <f>(H12+ROUNDUP(H13*Assumptions!$E$134,0))*Assumptions!H134*Assumptions!H61</f>
        <v>8400</v>
      </c>
      <c r="I69" s="23">
        <f>(I12+ROUNDUP(I13*Assumptions!$E$134,0))*Assumptions!I134*Assumptions!I61</f>
        <v>15300</v>
      </c>
      <c r="J69" s="17" t="s">
        <v>403</v>
      </c>
    </row>
    <row r="70" spans="1:10" ht="32" customHeight="1">
      <c r="A70" s="1"/>
      <c r="B70" s="1"/>
      <c r="C70" s="1" t="s">
        <v>417</v>
      </c>
      <c r="D70" s="17" t="s">
        <v>162</v>
      </c>
      <c r="E70" s="1" t="s">
        <v>385</v>
      </c>
      <c r="F70" s="23">
        <f>(F12+ROUNDUP(F13*Assumptions!$E$135,0))*Assumptions!F135*Assumptions!F62</f>
        <v>3000</v>
      </c>
      <c r="G70" s="23">
        <f>(G12+ROUNDUP(G13*Assumptions!$E$135,0))*Assumptions!G135*Assumptions!G62</f>
        <v>6000</v>
      </c>
      <c r="H70" s="23">
        <f>(H12+ROUNDUP(H13*Assumptions!$E$135,0))*Assumptions!H135*Assumptions!H62</f>
        <v>21850</v>
      </c>
      <c r="I70" s="23">
        <f>(I12+ROUNDUP(I13*Assumptions!$E$135,0))*Assumptions!I135*Assumptions!I62</f>
        <v>61200</v>
      </c>
      <c r="J70" s="17" t="s">
        <v>403</v>
      </c>
    </row>
    <row r="71" spans="1:10" ht="32" customHeight="1">
      <c r="A71" s="1"/>
      <c r="B71" s="1"/>
      <c r="C71" s="1" t="s">
        <v>418</v>
      </c>
      <c r="D71" s="17" t="s">
        <v>164</v>
      </c>
      <c r="E71" s="1" t="s">
        <v>385</v>
      </c>
      <c r="F71" s="23">
        <f>(F12+ROUNDUP(F13*Assumptions!$E$136,0))*Assumptions!F136*Assumptions!F63</f>
        <v>3000</v>
      </c>
      <c r="G71" s="23">
        <f>(G12+ROUNDUP(G13*Assumptions!$E$136,0))*Assumptions!G136*Assumptions!G63</f>
        <v>6000</v>
      </c>
      <c r="H71" s="23">
        <f>(H12+ROUNDUP(H13*Assumptions!$E$136,0))*Assumptions!H136*Assumptions!H63</f>
        <v>21850</v>
      </c>
      <c r="I71" s="23">
        <f>(I12+ROUNDUP(I13*Assumptions!$E$136,0))*Assumptions!I136*Assumptions!I63</f>
        <v>61200</v>
      </c>
      <c r="J71" s="17" t="s">
        <v>403</v>
      </c>
    </row>
    <row r="72" spans="1:10" ht="32" customHeight="1">
      <c r="A72" s="1"/>
      <c r="B72" s="1"/>
      <c r="C72" s="1" t="s">
        <v>419</v>
      </c>
      <c r="D72" s="17" t="s">
        <v>166</v>
      </c>
      <c r="E72" s="1" t="s">
        <v>385</v>
      </c>
      <c r="F72" s="23">
        <f>(F12+ROUNDUP(F13*Assumptions!$E$137,0))*Assumptions!F137*Assumptions!F64</f>
        <v>4000</v>
      </c>
      <c r="G72" s="23">
        <f>(G12+ROUNDUP(G13*Assumptions!$E$137,0))*Assumptions!G137*Assumptions!G64</f>
        <v>9360</v>
      </c>
      <c r="H72" s="23">
        <f>(H12+ROUNDUP(H13*Assumptions!$E$137,0))*Assumptions!H137*Assumptions!H64</f>
        <v>16800</v>
      </c>
      <c r="I72" s="23">
        <f>(I12+ROUNDUP(I13*Assumptions!$E$137,0))*Assumptions!I137*Assumptions!I64</f>
        <v>38250</v>
      </c>
      <c r="J72" s="17" t="s">
        <v>403</v>
      </c>
    </row>
    <row r="73" spans="1:10" ht="32" customHeight="1">
      <c r="A73" s="1"/>
      <c r="B73" s="1"/>
      <c r="C73" s="1" t="s">
        <v>420</v>
      </c>
      <c r="D73" s="17" t="s">
        <v>168</v>
      </c>
      <c r="E73" s="1" t="s">
        <v>385</v>
      </c>
      <c r="F73" s="23">
        <f>(F12+ROUNDUP(F13*Assumptions!$E$138,0))*Assumptions!F138*Assumptions!F65</f>
        <v>3150</v>
      </c>
      <c r="G73" s="23">
        <f>(G12+ROUNDUP(G13*Assumptions!$E$138,0))*Assumptions!G138*Assumptions!G65</f>
        <v>5500</v>
      </c>
      <c r="H73" s="23">
        <f>(H12+ROUNDUP(H13*Assumptions!$E$138,0))*Assumptions!H138*Assumptions!H65</f>
        <v>9000</v>
      </c>
      <c r="I73" s="23">
        <f>(I12+ROUNDUP(I13*Assumptions!$E$138,0))*Assumptions!I138*Assumptions!I65</f>
        <v>14000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2750</v>
      </c>
      <c r="H74" s="23">
        <f>(H12+ROUNDUP(H13*Assumptions!$E$139,0))*Assumptions!H139*Assumptions!H66</f>
        <v>8400</v>
      </c>
      <c r="I74" s="23">
        <f>(I12+ROUNDUP(I13*Assumptions!$E$139,0))*Assumptions!I139*Assumptions!I66</f>
        <v>21000</v>
      </c>
      <c r="J74" s="17" t="s">
        <v>403</v>
      </c>
    </row>
    <row r="75" spans="1:10" ht="32" customHeight="1">
      <c r="A75" s="1"/>
      <c r="B75" s="1"/>
      <c r="C75" s="1" t="s">
        <v>422</v>
      </c>
      <c r="D75" s="17" t="s">
        <v>172</v>
      </c>
      <c r="E75" s="1" t="s">
        <v>385</v>
      </c>
      <c r="F75" s="23">
        <f>(F12+ROUNDUP(F13*Assumptions!$E$140,0))*Assumptions!F140*Assumptions!F67</f>
        <v>2250</v>
      </c>
      <c r="G75" s="23">
        <f>(G12+ROUNDUP(G13*Assumptions!$E$140,0))*Assumptions!G140*Assumptions!G67</f>
        <v>4225</v>
      </c>
      <c r="H75" s="23">
        <f>(H12+ROUNDUP(H13*Assumptions!$E$140,0))*Assumptions!H140*Assumptions!H67</f>
        <v>14000</v>
      </c>
      <c r="I75" s="23">
        <f>(I12+ROUNDUP(I13*Assumptions!$E$140,0))*Assumptions!I140*Assumptions!I67</f>
        <v>51000</v>
      </c>
      <c r="J75" s="17" t="s">
        <v>403</v>
      </c>
    </row>
    <row r="76" spans="1:10" ht="24" customHeight="1">
      <c r="A76" s="1"/>
      <c r="B76" s="1"/>
      <c r="C76" s="8"/>
      <c r="D76" s="18" t="s">
        <v>423</v>
      </c>
      <c r="E76" s="8"/>
      <c r="F76" s="9">
        <f>SUM(F56:F75)</f>
        <v>48375</v>
      </c>
      <c r="G76" s="9">
        <f>SUM(G56:G75)</f>
        <v>121635</v>
      </c>
      <c r="H76" s="9">
        <f>SUM(H56:H75)</f>
        <v>302825</v>
      </c>
      <c r="I76" s="9">
        <f>SUM(I56:I75)</f>
        <v>778950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3300</v>
      </c>
      <c r="G80" s="23">
        <f>G21*Assumptions!G69</f>
        <v>6400</v>
      </c>
      <c r="H80" s="23">
        <f>H21*Assumptions!H69</f>
        <v>14300</v>
      </c>
      <c r="I80" s="23">
        <f>I21*Assumptions!I69</f>
        <v>33000</v>
      </c>
      <c r="J80" s="17" t="s">
        <v>426</v>
      </c>
    </row>
    <row r="81" spans="1:10" ht="32" customHeight="1">
      <c r="A81" s="1"/>
      <c r="B81" s="1"/>
      <c r="C81" s="1" t="s">
        <v>429</v>
      </c>
      <c r="D81" s="17" t="s">
        <v>178</v>
      </c>
      <c r="E81" s="1" t="s">
        <v>385</v>
      </c>
      <c r="F81" s="23">
        <f>F22*Assumptions!F70</f>
        <v>450</v>
      </c>
      <c r="G81" s="23">
        <f>G22*Assumptions!G70</f>
        <v>650</v>
      </c>
      <c r="H81" s="23">
        <f>H22*Assumptions!H70</f>
        <v>2000</v>
      </c>
      <c r="I81" s="23">
        <f>I22*Assumptions!I70</f>
        <v>3000</v>
      </c>
      <c r="J81" s="17" t="s">
        <v>426</v>
      </c>
    </row>
    <row r="82" spans="1:10" ht="32" customHeight="1">
      <c r="A82" s="1"/>
      <c r="B82" s="1"/>
      <c r="C82" s="1" t="s">
        <v>430</v>
      </c>
      <c r="D82" s="17" t="s">
        <v>431</v>
      </c>
      <c r="E82" s="1" t="s">
        <v>385</v>
      </c>
      <c r="F82" s="23">
        <f>F24*Assumptions!F71</f>
        <v>1800</v>
      </c>
      <c r="G82" s="23">
        <f>G24*Assumptions!G71</f>
        <v>2600</v>
      </c>
      <c r="H82" s="23">
        <f>H24*Assumptions!H71</f>
        <v>5700</v>
      </c>
      <c r="I82" s="23">
        <f>I24*Assumptions!I71</f>
        <v>8400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800</v>
      </c>
      <c r="G84" s="23">
        <f>G34*Assumptions!G73</f>
        <v>1200</v>
      </c>
      <c r="H84" s="23">
        <f>H34*Assumptions!H73</f>
        <v>1700</v>
      </c>
      <c r="I84" s="23">
        <f>I34*Assumptions!I73</f>
        <v>2400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8300</v>
      </c>
      <c r="G86" s="9">
        <f>SUM(G79:G85)</f>
        <v>14450</v>
      </c>
      <c r="H86" s="9">
        <f>SUM(H79:H85)</f>
        <v>29300</v>
      </c>
      <c r="I86" s="9">
        <f>SUM(I79:I85)</f>
        <v>57800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4050</v>
      </c>
      <c r="G89" s="23">
        <f>G12*Assumptions!G75</f>
        <v>11000</v>
      </c>
      <c r="H89" s="23">
        <f>H12*Assumptions!H75</f>
        <v>26400</v>
      </c>
      <c r="I89" s="23">
        <f>I12*Assumptions!I75</f>
        <v>77000</v>
      </c>
      <c r="J89" s="17" t="s">
        <v>442</v>
      </c>
    </row>
    <row r="90" spans="1:10" ht="32" customHeight="1">
      <c r="A90" s="1"/>
      <c r="B90" s="1"/>
      <c r="C90" s="1" t="s">
        <v>443</v>
      </c>
      <c r="D90" s="17" t="s">
        <v>444</v>
      </c>
      <c r="E90" s="1" t="s">
        <v>441</v>
      </c>
      <c r="F90" s="23">
        <f>F12*Assumptions!F76</f>
        <v>3150</v>
      </c>
      <c r="G90" s="23">
        <f>G12*Assumptions!G76</f>
        <v>9900</v>
      </c>
      <c r="H90" s="23">
        <f>H12*Assumptions!H76</f>
        <v>26400</v>
      </c>
      <c r="I90" s="23">
        <f>I12*Assumptions!I76</f>
        <v>77000</v>
      </c>
      <c r="J90" s="17" t="s">
        <v>442</v>
      </c>
    </row>
    <row r="91" spans="1:10" ht="32" customHeight="1">
      <c r="A91" s="1"/>
      <c r="B91" s="1"/>
      <c r="C91" s="1" t="s">
        <v>445</v>
      </c>
      <c r="D91" s="17" t="s">
        <v>446</v>
      </c>
      <c r="E91" s="1" t="s">
        <v>441</v>
      </c>
      <c r="F91" s="23">
        <f>F12*Assumptions!F77</f>
        <v>1350</v>
      </c>
      <c r="G91" s="23">
        <f>G12*Assumptions!G77</f>
        <v>2750</v>
      </c>
      <c r="H91" s="23">
        <f>H12*Assumptions!H77</f>
        <v>6000</v>
      </c>
      <c r="I91" s="23">
        <f>I12*Assumptions!I77</f>
        <v>14000</v>
      </c>
      <c r="J91" s="17" t="s">
        <v>442</v>
      </c>
    </row>
    <row r="92" spans="1:10" ht="32" customHeight="1">
      <c r="A92" s="1"/>
      <c r="B92" s="1"/>
      <c r="C92" s="1" t="s">
        <v>447</v>
      </c>
      <c r="D92" s="17" t="s">
        <v>448</v>
      </c>
      <c r="E92" s="1" t="s">
        <v>449</v>
      </c>
      <c r="F92" s="23">
        <f>F29*Assumptions!F79</f>
        <v>1300</v>
      </c>
      <c r="G92" s="23">
        <f>G29*Assumptions!G79</f>
        <v>3000</v>
      </c>
      <c r="H92" s="23">
        <f>H29*Assumptions!H79</f>
        <v>7000</v>
      </c>
      <c r="I92" s="23">
        <f>I29*Assumptions!I79</f>
        <v>19000</v>
      </c>
      <c r="J92" s="17" t="s">
        <v>442</v>
      </c>
    </row>
    <row r="93" spans="1:10" ht="32" customHeight="1">
      <c r="A93" s="1"/>
      <c r="B93" s="1"/>
      <c r="C93" s="1" t="s">
        <v>450</v>
      </c>
      <c r="D93" s="17" t="s">
        <v>451</v>
      </c>
      <c r="E93" s="1" t="s">
        <v>452</v>
      </c>
      <c r="F93" s="23">
        <f>F23*Assumptions!F80</f>
        <v>1000</v>
      </c>
      <c r="G93" s="23">
        <f>G23*Assumptions!G80</f>
        <v>2500</v>
      </c>
      <c r="H93" s="23">
        <f>H23*Assumptions!H80</f>
        <v>12000</v>
      </c>
      <c r="I93" s="23">
        <f>I23*Assumptions!I80</f>
        <v>30000</v>
      </c>
      <c r="J93" s="17" t="s">
        <v>442</v>
      </c>
    </row>
    <row r="94" spans="1:10" ht="32" customHeight="1">
      <c r="A94" s="1"/>
      <c r="B94" s="1"/>
      <c r="C94" s="1" t="s">
        <v>453</v>
      </c>
      <c r="D94" s="17" t="s">
        <v>454</v>
      </c>
      <c r="E94" s="1" t="s">
        <v>455</v>
      </c>
      <c r="F94" s="23">
        <f>F25*Assumptions!F81</f>
        <v>1500</v>
      </c>
      <c r="G94" s="23">
        <f>G25*Assumptions!G81</f>
        <v>9000</v>
      </c>
      <c r="H94" s="23">
        <f>H25*Assumptions!H81</f>
        <v>24000</v>
      </c>
      <c r="I94" s="23">
        <f>I25*Assumptions!I81</f>
        <v>78000</v>
      </c>
      <c r="J94" s="17" t="s">
        <v>442</v>
      </c>
    </row>
    <row r="95" spans="1:10" ht="32" customHeight="1">
      <c r="A95" s="1"/>
      <c r="B95" s="1"/>
      <c r="C95" s="1" t="s">
        <v>456</v>
      </c>
      <c r="D95" s="17" t="s">
        <v>457</v>
      </c>
      <c r="E95" s="1" t="s">
        <v>455</v>
      </c>
      <c r="F95" s="23">
        <f>F26*Assumptions!F82</f>
        <v>3400</v>
      </c>
      <c r="G95" s="23">
        <f>G26*Assumptions!G82</f>
        <v>13500</v>
      </c>
      <c r="H95" s="23">
        <f>H26*Assumptions!H82</f>
        <v>30000</v>
      </c>
      <c r="I95" s="23">
        <f>I26*Assumptions!I82</f>
        <v>120000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18650</v>
      </c>
      <c r="G99" s="9">
        <f>SUM(G89:G98)</f>
        <v>59650</v>
      </c>
      <c r="H99" s="9">
        <f>SUM(H89:H98)</f>
        <v>152300</v>
      </c>
      <c r="I99" s="9">
        <f>SUM(I89:I98)</f>
        <v>471000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4400</v>
      </c>
      <c r="G102" s="23">
        <f>G36*Assumptions!G85</f>
        <v>13000</v>
      </c>
      <c r="H102" s="23">
        <f>H36*Assumptions!H85</f>
        <v>36000</v>
      </c>
      <c r="I102" s="23">
        <f>I36*Assumptions!I85</f>
        <v>130000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660</v>
      </c>
      <c r="G104" s="23">
        <f>G19*Assumptions!G87</f>
        <v>2200</v>
      </c>
      <c r="H104" s="23">
        <f>H19*Assumptions!H87</f>
        <v>7200</v>
      </c>
      <c r="I104" s="23">
        <f>I19*Assumptions!I87</f>
        <v>21000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763</v>
      </c>
      <c r="E106" s="1" t="s">
        <v>764</v>
      </c>
      <c r="F106" s="13">
        <v>1200</v>
      </c>
      <c r="G106" s="13">
        <v>3500</v>
      </c>
      <c r="H106" s="13">
        <v>10000</v>
      </c>
      <c r="I106" s="13">
        <v>30000</v>
      </c>
      <c r="J106" s="17" t="s">
        <v>765</v>
      </c>
    </row>
    <row r="107" spans="1:10" ht="32" customHeight="1">
      <c r="A107" s="1"/>
      <c r="B107" s="1"/>
      <c r="C107" s="1" t="s">
        <v>487</v>
      </c>
      <c r="D107" s="17" t="s">
        <v>492</v>
      </c>
      <c r="E107" s="1" t="s">
        <v>501</v>
      </c>
      <c r="F107" s="13">
        <v>450</v>
      </c>
      <c r="G107" s="13">
        <v>900</v>
      </c>
      <c r="H107" s="13">
        <v>1800</v>
      </c>
      <c r="I107" s="13">
        <v>3900</v>
      </c>
      <c r="J107" s="17" t="s">
        <v>766</v>
      </c>
    </row>
    <row r="108" spans="1:10" ht="32" customHeight="1">
      <c r="A108" s="1"/>
      <c r="B108" s="1"/>
      <c r="C108" s="1" t="s">
        <v>491</v>
      </c>
      <c r="D108" s="17" t="s">
        <v>767</v>
      </c>
      <c r="E108" s="1" t="s">
        <v>629</v>
      </c>
      <c r="F108" s="13">
        <v>550</v>
      </c>
      <c r="G108" s="13">
        <v>1250</v>
      </c>
      <c r="H108" s="13">
        <v>3250</v>
      </c>
      <c r="I108" s="13">
        <v>7500</v>
      </c>
      <c r="J108" s="17" t="s">
        <v>768</v>
      </c>
    </row>
    <row r="109" spans="1:10" ht="32" customHeight="1">
      <c r="A109" s="1"/>
      <c r="B109" s="1"/>
      <c r="C109" s="1" t="s">
        <v>495</v>
      </c>
      <c r="D109" s="17" t="s">
        <v>769</v>
      </c>
      <c r="E109" s="1" t="s">
        <v>501</v>
      </c>
      <c r="F109" s="13">
        <v>210</v>
      </c>
      <c r="G109" s="13">
        <v>420</v>
      </c>
      <c r="H109" s="13">
        <v>840</v>
      </c>
      <c r="I109" s="13">
        <v>1680</v>
      </c>
      <c r="J109" s="17" t="s">
        <v>770</v>
      </c>
    </row>
    <row r="110" spans="1:10" ht="32" customHeight="1">
      <c r="A110" s="1"/>
      <c r="B110" s="1"/>
      <c r="C110" s="1" t="s">
        <v>499</v>
      </c>
      <c r="D110" s="17" t="s">
        <v>771</v>
      </c>
      <c r="E110" s="1" t="s">
        <v>629</v>
      </c>
      <c r="F110" s="13">
        <v>225</v>
      </c>
      <c r="G110" s="13">
        <v>450</v>
      </c>
      <c r="H110" s="13">
        <v>900</v>
      </c>
      <c r="I110" s="13">
        <v>2000</v>
      </c>
      <c r="J110" s="17" t="s">
        <v>772</v>
      </c>
    </row>
    <row r="111" spans="1:10" ht="32" customHeight="1">
      <c r="A111" s="1"/>
      <c r="B111" s="1"/>
      <c r="C111" s="1" t="s">
        <v>503</v>
      </c>
      <c r="D111" s="17" t="s">
        <v>773</v>
      </c>
      <c r="E111" s="1" t="s">
        <v>629</v>
      </c>
      <c r="F111" s="13">
        <v>325</v>
      </c>
      <c r="G111" s="13">
        <v>650</v>
      </c>
      <c r="H111" s="13">
        <v>1375</v>
      </c>
      <c r="I111" s="13">
        <v>2750</v>
      </c>
      <c r="J111" s="17" t="s">
        <v>774</v>
      </c>
    </row>
    <row r="112" spans="1:10" ht="24" customHeight="1">
      <c r="A112" s="1"/>
      <c r="B112" s="1"/>
      <c r="C112" s="8"/>
      <c r="D112" s="18" t="s">
        <v>506</v>
      </c>
      <c r="E112" s="8"/>
      <c r="F112" s="9">
        <f>SUM(F102:F111)</f>
        <v>9860</v>
      </c>
      <c r="G112" s="9">
        <f>SUM(G102:G111)</f>
        <v>27870</v>
      </c>
      <c r="H112" s="9">
        <f>SUM(H102:H111)</f>
        <v>76365</v>
      </c>
      <c r="I112" s="9">
        <f>SUM(I102:I111)</f>
        <v>240430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3600</v>
      </c>
      <c r="G115" s="23">
        <f>G12*Assumptions!G89</f>
        <v>12100</v>
      </c>
      <c r="H115" s="23">
        <f>H12*Assumptions!H89</f>
        <v>30000</v>
      </c>
      <c r="I115" s="23">
        <f>I12*Assumptions!I89</f>
        <v>91000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1080</v>
      </c>
      <c r="G117" s="23">
        <f>G12*Assumptions!G91</f>
        <v>3300</v>
      </c>
      <c r="H117" s="23">
        <f>H12*Assumptions!H91</f>
        <v>7800</v>
      </c>
      <c r="I117" s="23">
        <f>I12*Assumptions!I91</f>
        <v>21000</v>
      </c>
      <c r="J117" s="17" t="s">
        <v>514</v>
      </c>
    </row>
    <row r="118" spans="1:10" ht="32" customHeight="1">
      <c r="A118" s="1"/>
      <c r="B118" s="1"/>
      <c r="C118" s="1" t="s">
        <v>515</v>
      </c>
      <c r="D118" s="17" t="s">
        <v>228</v>
      </c>
      <c r="E118" s="1" t="s">
        <v>385</v>
      </c>
      <c r="F118" s="23">
        <f>(F12*(Assumptions!F141+2)+F16+F17+F19+F21+F20+F22+F24+F33+F34+F37)*Assumptions!F92</f>
        <v>10045</v>
      </c>
      <c r="G118" s="23">
        <f>(G12*(Assumptions!G141+2)+G16+G17+G19+G21+G20+G22+G24+G33+G34+G37)*Assumptions!G92</f>
        <v>20520</v>
      </c>
      <c r="H118" s="23">
        <f>(H12*(Assumptions!H141+2)+H16+H17+H19+H21+H20+H22+H24+H33+H34+H37)*Assumptions!H92</f>
        <v>43140</v>
      </c>
      <c r="I118" s="23">
        <f>(I12*(Assumptions!I141+2)+I16+I17+I19+I21+I20+I22+I24+I33+I34+I37)*Assumptions!I92</f>
        <v>99280</v>
      </c>
      <c r="J118" s="17" t="s">
        <v>516</v>
      </c>
    </row>
    <row r="119" spans="1:10" ht="32" customHeight="1">
      <c r="A119" s="1"/>
      <c r="B119" s="1"/>
      <c r="C119" s="1" t="s">
        <v>517</v>
      </c>
      <c r="D119" s="17" t="s">
        <v>240</v>
      </c>
      <c r="E119" s="1" t="s">
        <v>441</v>
      </c>
      <c r="F119" s="23">
        <f>F12*Assumptions!F97</f>
        <v>1620</v>
      </c>
      <c r="G119" s="23">
        <f>G12*Assumptions!G97</f>
        <v>4400</v>
      </c>
      <c r="H119" s="23">
        <f>H12*Assumptions!H97</f>
        <v>10200</v>
      </c>
      <c r="I119" s="23">
        <f>I12*Assumptions!I97</f>
        <v>28000</v>
      </c>
      <c r="J119" s="17" t="s">
        <v>518</v>
      </c>
    </row>
    <row r="120" spans="1:10" ht="24" customHeight="1">
      <c r="A120" s="1"/>
      <c r="B120" s="1"/>
      <c r="C120" s="8"/>
      <c r="D120" s="18" t="s">
        <v>519</v>
      </c>
      <c r="E120" s="8"/>
      <c r="F120" s="9">
        <f>SUM(F115:F119)</f>
        <v>17545</v>
      </c>
      <c r="G120" s="9">
        <f>SUM(G115:G119)</f>
        <v>44320</v>
      </c>
      <c r="H120" s="9">
        <f>SUM(H115:H119)</f>
        <v>103140</v>
      </c>
      <c r="I120" s="9">
        <f>SUM(I115:I119)</f>
        <v>274280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1400</v>
      </c>
      <c r="G123" s="23">
        <f>G30*Assumptions!G96</f>
        <v>3000</v>
      </c>
      <c r="H123" s="23">
        <f>H30*Assumptions!H96</f>
        <v>10000</v>
      </c>
      <c r="I123" s="23">
        <f>I30*Assumptions!I96</f>
        <v>36000</v>
      </c>
      <c r="J123" s="17" t="s">
        <v>524</v>
      </c>
    </row>
    <row r="124" spans="1:10" ht="32" customHeight="1">
      <c r="A124" s="1"/>
      <c r="B124" s="1"/>
      <c r="C124" s="1" t="s">
        <v>525</v>
      </c>
      <c r="D124" s="17" t="s">
        <v>526</v>
      </c>
      <c r="E124" s="1" t="s">
        <v>527</v>
      </c>
      <c r="F124" s="23">
        <f>F30*(F31+1)*Assumptions!F93</f>
        <v>2080</v>
      </c>
      <c r="G124" s="23">
        <f>G30*(G31+1)*Assumptions!G93</f>
        <v>4250</v>
      </c>
      <c r="H124" s="23">
        <f>H30*(H31+1)*Assumptions!H93</f>
        <v>13800</v>
      </c>
      <c r="I124" s="23">
        <f>I30*(I31+1)*Assumptions!I93</f>
        <v>51200</v>
      </c>
      <c r="J124" s="17" t="s">
        <v>528</v>
      </c>
    </row>
    <row r="125" spans="1:10" ht="32" customHeight="1">
      <c r="A125" s="1"/>
      <c r="B125" s="1"/>
      <c r="C125" s="1" t="s">
        <v>529</v>
      </c>
      <c r="D125" s="17" t="s">
        <v>530</v>
      </c>
      <c r="E125" s="1" t="s">
        <v>385</v>
      </c>
      <c r="F125" s="23">
        <f>F30*(2*Assumptions!F94+F31*Assumptions!F95)</f>
        <v>504</v>
      </c>
      <c r="G125" s="23">
        <f>G30*(2*Assumptions!G94+G31*Assumptions!G95)</f>
        <v>900</v>
      </c>
      <c r="H125" s="23">
        <f>H30*(2*Assumptions!H94+H31*Assumptions!H95)</f>
        <v>2500</v>
      </c>
      <c r="I125" s="23">
        <f>I30*(2*Assumptions!I94+I31*Assumptions!I95)</f>
        <v>7300</v>
      </c>
      <c r="J125" s="17" t="s">
        <v>531</v>
      </c>
    </row>
    <row r="126" spans="1:10" ht="24" customHeight="1">
      <c r="A126" s="1"/>
      <c r="B126" s="1"/>
      <c r="C126" s="8"/>
      <c r="D126" s="18" t="s">
        <v>532</v>
      </c>
      <c r="E126" s="8"/>
      <c r="F126" s="9">
        <f>SUM(F123:F125)</f>
        <v>3984</v>
      </c>
      <c r="G126" s="9">
        <f>SUM(G123:G125)</f>
        <v>8150</v>
      </c>
      <c r="H126" s="9">
        <f>SUM(H123:H125)</f>
        <v>26300</v>
      </c>
      <c r="I126" s="9">
        <f>SUM(I123:I125)</f>
        <v>94500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2210</v>
      </c>
      <c r="G135" s="23">
        <f>G27*Assumptions!G103</f>
        <v>6600</v>
      </c>
      <c r="H135" s="23">
        <f>H27*Assumptions!H103</f>
        <v>20300</v>
      </c>
      <c r="I135" s="23">
        <f>I27*Assumptions!I103</f>
        <v>64000</v>
      </c>
      <c r="J135" s="17" t="s">
        <v>558</v>
      </c>
    </row>
    <row r="136" spans="1:10" ht="32" customHeight="1">
      <c r="A136" s="1"/>
      <c r="B136" s="1"/>
      <c r="C136" s="1" t="s">
        <v>559</v>
      </c>
      <c r="D136" s="17" t="s">
        <v>560</v>
      </c>
      <c r="E136" s="1" t="s">
        <v>557</v>
      </c>
      <c r="F136" s="23">
        <f>F28*Assumptions!F104</f>
        <v>2250</v>
      </c>
      <c r="G136" s="23">
        <f>G28*Assumptions!G104</f>
        <v>9900</v>
      </c>
      <c r="H136" s="23">
        <f>H28*Assumptions!H104</f>
        <v>42000</v>
      </c>
      <c r="I136" s="23">
        <f>I28*Assumptions!I104</f>
        <v>175000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22810</v>
      </c>
      <c r="G140" s="9">
        <f>SUM(G129:G139)</f>
        <v>54375</v>
      </c>
      <c r="H140" s="9">
        <f>SUM(H129:H139)</f>
        <v>141250</v>
      </c>
      <c r="I140" s="9">
        <f>SUM(I129:I139)</f>
        <v>409150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73300</v>
      </c>
      <c r="G150" s="2">
        <f>SUM(G48,G49,G51,G56,G57,G58,G59,G60,G61,G62,G63,G64,G65,G66,G67,G68,G69,G70,G71,G72,G73,G74,G75,G79,G80,G81,G82,G83,G84,G85)</f>
        <v>174285</v>
      </c>
      <c r="H150" s="2">
        <f>SUM(H48,H49,H51,H56,H57,H58,H59,H60,H61,H62,H63,H64,H65,H66,H67,H68,H69,H70,H71,H72,H73,H74,H75,H79,H80,H81,H82,H83,H84,H85)</f>
        <v>424125</v>
      </c>
      <c r="I150" s="2">
        <f>SUM(I48,I49,I51,I56,I57,I58,I59,I60,I61,I62,I63,I64,I65,I66,I67,I68,I69,I70,I71,I72,I73,I74,I75,I79,I80,I81,I82,I83,I84,I85)</f>
        <v>1075750</v>
      </c>
      <c r="J150" s="17" t="s">
        <v>582</v>
      </c>
    </row>
    <row r="151" spans="1:10" ht="32" customHeight="1">
      <c r="A151" s="1"/>
      <c r="B151" s="1"/>
      <c r="C151" s="1" t="s">
        <v>583</v>
      </c>
      <c r="D151" s="17" t="s">
        <v>584</v>
      </c>
      <c r="E151" s="1" t="s">
        <v>585</v>
      </c>
      <c r="F151" s="23">
        <f>F150*Assumptions!F108</f>
        <v>27487.5</v>
      </c>
      <c r="G151" s="23">
        <f>G150*Assumptions!G108</f>
        <v>65356.875</v>
      </c>
      <c r="H151" s="23">
        <f>H150*Assumptions!H108</f>
        <v>159046.875</v>
      </c>
      <c r="I151" s="23">
        <f>I150*Assumptions!I108</f>
        <v>403406.25</v>
      </c>
      <c r="J151" s="17" t="s">
        <v>586</v>
      </c>
    </row>
    <row r="152" spans="1:10" ht="32" customHeight="1">
      <c r="A152" s="1"/>
      <c r="B152" s="1"/>
      <c r="C152" s="1" t="s">
        <v>587</v>
      </c>
      <c r="D152" s="17" t="s">
        <v>588</v>
      </c>
      <c r="E152" s="1" t="s">
        <v>589</v>
      </c>
      <c r="F152" s="23">
        <f>F150*F38/F12*Assumptions!F109</f>
        <v>1140.2222222222224</v>
      </c>
      <c r="G152" s="23">
        <f>G150*G38/G12*Assumptions!G109</f>
        <v>3802.5818181818181</v>
      </c>
      <c r="H152" s="23">
        <f>H150*H38/H12*Assumptions!H109</f>
        <v>10603.125</v>
      </c>
      <c r="I152" s="23">
        <f>I150*I38/I12*Assumptions!I109</f>
        <v>27662.142857142855</v>
      </c>
      <c r="J152" s="17" t="s">
        <v>590</v>
      </c>
    </row>
    <row r="153" spans="1:10" ht="32" customHeight="1">
      <c r="A153" s="1"/>
      <c r="B153" s="1"/>
      <c r="C153" s="1" t="s">
        <v>591</v>
      </c>
      <c r="D153" s="17" t="s">
        <v>592</v>
      </c>
      <c r="E153" s="1" t="s">
        <v>593</v>
      </c>
      <c r="F153" s="23">
        <f>SUM(F150,F151,F152,F44,F45,F46,F47,F50,F52)*Assumptions!F110</f>
        <v>20179.39</v>
      </c>
      <c r="G153" s="23">
        <f>SUM(G150,G151,G152,G44,G45,G46,G47,G50,G52)*Assumptions!G110</f>
        <v>60217.180499999995</v>
      </c>
      <c r="H153" s="23">
        <f>SUM(H150,H151,H152,H44,H45,H46,H47,H50,H52)*Assumptions!H110</f>
        <v>191794.12000000002</v>
      </c>
      <c r="I153" s="23">
        <f>SUM(I150,I151,I152,I44,I45,I46,I47,I50,I52)*Assumptions!I110</f>
        <v>672226.98928571434</v>
      </c>
      <c r="J153" s="17" t="s">
        <v>594</v>
      </c>
    </row>
    <row r="154" spans="1:10" ht="32" customHeight="1">
      <c r="A154" s="1"/>
      <c r="B154" s="1"/>
      <c r="C154" s="1" t="s">
        <v>595</v>
      </c>
      <c r="D154" s="17" t="s">
        <v>596</v>
      </c>
      <c r="E154" s="1" t="s">
        <v>597</v>
      </c>
      <c r="F154" s="23">
        <f>SUM(F89,F90,F91,F92,F93,F94,F95,F96,F97,F98,F102,F103,F104,F105,F106,F107,F108,F109,F110,F111)*Assumptions!F111</f>
        <v>1995.7000000000003</v>
      </c>
      <c r="G154" s="23">
        <f>SUM(G89,G90,G91,G92,G93,G94,G95,G96,G97,G98,G102,G103,G104,G105,G106,G107,G108,G109,G110,G111)*Assumptions!G111</f>
        <v>6126.4000000000005</v>
      </c>
      <c r="H154" s="23">
        <f>SUM(H89,H90,H91,H92,H93,H94,H95,H96,H97,H98,H102,H103,H104,H105,H106,H107,H108,H109,H110,H111)*Assumptions!H111</f>
        <v>16006.550000000001</v>
      </c>
      <c r="I154" s="23">
        <f>SUM(I89,I90,I91,I92,I93,I94,I95,I96,I97,I98,I102,I103,I104,I105,I106,I107,I108,I109,I110,I111)*Assumptions!I111</f>
        <v>49800.100000000006</v>
      </c>
      <c r="J154" s="17" t="s">
        <v>598</v>
      </c>
    </row>
    <row r="155" spans="1:10" ht="32" customHeight="1">
      <c r="A155" s="1"/>
      <c r="B155" s="1"/>
      <c r="C155" s="8"/>
      <c r="D155" s="18" t="s">
        <v>599</v>
      </c>
      <c r="E155" s="8"/>
      <c r="F155" s="9">
        <f>SUM(F151:F154)</f>
        <v>50802.812222222215</v>
      </c>
      <c r="G155" s="9">
        <f>SUM(G151:G154)</f>
        <v>135503.0373181818</v>
      </c>
      <c r="H155" s="9">
        <f>SUM(H151:H154)</f>
        <v>377450.67</v>
      </c>
      <c r="I155" s="9">
        <f>SUM(I151:I154)</f>
        <v>1153095.4821428573</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212531.81222222222</v>
      </c>
      <c r="G157" s="9">
        <f>SUM(G53,G76,G86,G99,G112,G120,G126,G140,G147,G155)</f>
        <v>551173.03731818183</v>
      </c>
      <c r="H157" s="9">
        <f>SUM(H53,H76,H86,H99,H112,H120,H126,H140,H147,H155)</f>
        <v>1445134.67</v>
      </c>
      <c r="I157" s="9">
        <f>SUM(I53,I76,I86,I99,I112,I120,I126,I140,I147,I155)</f>
        <v>4147905.4821428573</v>
      </c>
      <c r="J157" s="17"/>
    </row>
    <row r="158" spans="1:10" ht="32" customHeight="1">
      <c r="A158" s="1"/>
      <c r="B158" s="1"/>
      <c r="C158" s="1" t="s">
        <v>601</v>
      </c>
      <c r="D158" s="17" t="s">
        <v>276</v>
      </c>
      <c r="E158" s="1" t="s">
        <v>602</v>
      </c>
      <c r="F158" s="23">
        <f>F157*Assumptions!F112</f>
        <v>3825.5726199999995</v>
      </c>
      <c r="G158" s="23">
        <f>G157*Assumptions!G112</f>
        <v>11023.460746363637</v>
      </c>
      <c r="H158" s="23">
        <f>H157*Assumptions!H112</f>
        <v>31792.962739999995</v>
      </c>
      <c r="I158" s="23">
        <f>I157*Assumptions!I112</f>
        <v>103697.63705357144</v>
      </c>
      <c r="J158" s="17" t="s">
        <v>603</v>
      </c>
    </row>
    <row r="159" spans="1:10" ht="32" customHeight="1">
      <c r="A159" s="1"/>
      <c r="B159" s="1"/>
      <c r="C159" s="1" t="s">
        <v>604</v>
      </c>
      <c r="D159" s="17" t="s">
        <v>605</v>
      </c>
      <c r="E159" s="1" t="s">
        <v>602</v>
      </c>
      <c r="F159" s="23">
        <f>F157*Assumptions!F113</f>
        <v>8501.2724888888879</v>
      </c>
      <c r="G159" s="23">
        <f>G157*Assumptions!G113</f>
        <v>27558.651865909094</v>
      </c>
      <c r="H159" s="23">
        <f>H157*Assumptions!H113</f>
        <v>101159.42690000001</v>
      </c>
      <c r="I159" s="23">
        <f>I157*Assumptions!I113</f>
        <v>414790.54821428575</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23671.305894600002</v>
      </c>
      <c r="I160" s="23">
        <f>SUM(I157:I159)*Assumptions!I114</f>
        <v>93327.8733482143</v>
      </c>
      <c r="J160" s="17" t="s">
        <v>609</v>
      </c>
    </row>
    <row r="161" spans="1:10" ht="32" customHeight="1">
      <c r="A161" s="1"/>
      <c r="B161" s="1"/>
      <c r="C161" s="8"/>
      <c r="D161" s="18" t="s">
        <v>610</v>
      </c>
      <c r="E161" s="8"/>
      <c r="F161" s="9">
        <f>SUM(F157:F160)</f>
        <v>224858.65733111108</v>
      </c>
      <c r="G161" s="9">
        <f>SUM(G157:G160)</f>
        <v>589755.14993045456</v>
      </c>
      <c r="H161" s="9">
        <f>SUM(H157:H160)</f>
        <v>1601758.3655346001</v>
      </c>
      <c r="I161" s="9">
        <f>SUM(I157:I160)</f>
        <v>4759721.5407589292</v>
      </c>
      <c r="J161" s="17"/>
    </row>
    <row r="162" spans="1:10" ht="32" customHeight="1">
      <c r="A162" s="1"/>
      <c r="B162" s="1"/>
      <c r="C162" s="1" t="s">
        <v>611</v>
      </c>
      <c r="D162" s="17" t="s">
        <v>284</v>
      </c>
      <c r="E162" s="1" t="s">
        <v>612</v>
      </c>
      <c r="F162" s="23">
        <f>F161*Assumptions!F115</f>
        <v>33728.798599666661</v>
      </c>
      <c r="G162" s="23">
        <f>G161*Assumptions!G115</f>
        <v>88463.272489568175</v>
      </c>
      <c r="H162" s="23">
        <f>H161*Assumptions!H115</f>
        <v>200219.79569182501</v>
      </c>
      <c r="I162" s="23">
        <f>I161*Assumptions!I115</f>
        <v>571166.58489107143</v>
      </c>
      <c r="J162" s="17" t="s">
        <v>613</v>
      </c>
    </row>
    <row r="163" spans="1:10" ht="32" customHeight="1">
      <c r="A163" s="1"/>
      <c r="B163" s="1"/>
      <c r="C163" s="1" t="s">
        <v>614</v>
      </c>
      <c r="D163" s="17" t="s">
        <v>615</v>
      </c>
      <c r="E163" s="1" t="s">
        <v>616</v>
      </c>
      <c r="F163" s="2">
        <f>CEILING(SUM(F161:F162),1000)-SUM(F161:F162)</f>
        <v>412.5440692222619</v>
      </c>
      <c r="G163" s="2">
        <f>CEILING(SUM(G161:G162),1000)-SUM(G161:G162)</f>
        <v>781.57757997722365</v>
      </c>
      <c r="H163" s="2">
        <f>CEILING(SUM(H161:H162),1000)-SUM(H161:H162)</f>
        <v>21.838773574912921</v>
      </c>
      <c r="I163" s="2">
        <f>CEILING(SUM(I161:I162),1000)-SUM(I161:I162)</f>
        <v>111.87434999924153</v>
      </c>
      <c r="J163" s="17" t="s">
        <v>617</v>
      </c>
    </row>
    <row r="164" spans="1:10" ht="32" customHeight="1">
      <c r="A164" s="1"/>
      <c r="B164" s="1"/>
      <c r="C164" s="20"/>
      <c r="D164" s="24" t="s">
        <v>325</v>
      </c>
      <c r="E164" s="20"/>
      <c r="F164" s="21">
        <f>SUM(F161:F163)</f>
        <v>259000</v>
      </c>
      <c r="G164" s="21">
        <f>SUM(G161:G163)</f>
        <v>679000</v>
      </c>
      <c r="H164" s="21">
        <f>SUM(H161:H163)</f>
        <v>1802000</v>
      </c>
      <c r="I164" s="21">
        <f>SUM(I161:I163)</f>
        <v>5331000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775</v>
      </c>
      <c r="D168" s="1"/>
      <c r="E168" s="1"/>
      <c r="F168" s="2"/>
      <c r="G168" s="2"/>
      <c r="H168" s="2"/>
      <c r="I168" s="2"/>
      <c r="J168" s="1"/>
    </row>
    <row r="169" spans="1:10" ht="22" customHeight="1">
      <c r="A169" s="1"/>
      <c r="B169" s="1"/>
      <c r="C169" s="1" t="s">
        <v>776</v>
      </c>
      <c r="D169" s="1"/>
      <c r="E169" s="1"/>
      <c r="F169" s="2"/>
      <c r="G169" s="2"/>
      <c r="H169" s="2"/>
      <c r="I169" s="2"/>
      <c r="J169" s="1"/>
    </row>
    <row r="170" spans="1:10" ht="22" customHeight="1">
      <c r="A170" s="1"/>
      <c r="B170" s="1"/>
      <c r="C170" s="1" t="s">
        <v>777</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79A9"/>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778</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244000</v>
      </c>
      <c r="G6" s="21">
        <f>G164</f>
        <v>600000</v>
      </c>
      <c r="H6" s="21">
        <f>H164</f>
        <v>1587000</v>
      </c>
      <c r="I6" s="21">
        <f>I164</f>
        <v>4708000</v>
      </c>
      <c r="J6" s="1"/>
    </row>
    <row r="7" spans="1:10" ht="21" customHeight="1">
      <c r="A7" s="1"/>
      <c r="B7" s="1"/>
      <c r="C7" s="1"/>
      <c r="D7" s="1" t="s">
        <v>326</v>
      </c>
      <c r="E7" s="1"/>
      <c r="F7" s="2">
        <f>F6/F14</f>
        <v>4436.363636363636</v>
      </c>
      <c r="G7" s="2">
        <f>G6/G14</f>
        <v>10909.09090909091</v>
      </c>
      <c r="H7" s="2">
        <f>H6/H14</f>
        <v>28854.545454545456</v>
      </c>
      <c r="I7" s="2">
        <f>I6/I14</f>
        <v>85600</v>
      </c>
      <c r="J7" s="1"/>
    </row>
    <row r="8" spans="1:10" ht="21" customHeight="1">
      <c r="A8" s="1"/>
      <c r="B8" s="1"/>
      <c r="C8" s="1"/>
      <c r="D8" s="1" t="s">
        <v>327</v>
      </c>
      <c r="E8" s="1"/>
      <c r="F8" s="2">
        <f>FLOOR(F6*(1-Assumptions!F116),1000)</f>
        <v>183000</v>
      </c>
      <c r="G8" s="2">
        <f>FLOOR(G6*(1-Assumptions!G116),1000)</f>
        <v>450000</v>
      </c>
      <c r="H8" s="2">
        <f>FLOOR(H6*(1-Assumptions!H116),1000)</f>
        <v>1269000</v>
      </c>
      <c r="I8" s="2">
        <f>FLOOR(I6*(1-Assumptions!I116),1000)</f>
        <v>3766000</v>
      </c>
      <c r="J8" s="1"/>
    </row>
    <row r="9" spans="1:10" ht="21" customHeight="1">
      <c r="A9" s="1"/>
      <c r="B9" s="1"/>
      <c r="C9" s="1"/>
      <c r="D9" s="1" t="s">
        <v>328</v>
      </c>
      <c r="E9" s="1"/>
      <c r="F9" s="2">
        <f>CEILING(F6*(1+Assumptions!F117),1000)</f>
        <v>330000</v>
      </c>
      <c r="G9" s="2">
        <f>CEILING(G6*(1+Assumptions!G117),1000)</f>
        <v>810000</v>
      </c>
      <c r="H9" s="2">
        <f>CEILING(H6*(1+Assumptions!H117),1000)</f>
        <v>2064000</v>
      </c>
      <c r="I9" s="2">
        <f>CEILING(I6*(1+Assumptions!I117),1000)</f>
        <v>6121000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9</v>
      </c>
      <c r="G12" s="15">
        <v>10</v>
      </c>
      <c r="H12" s="15">
        <v>11</v>
      </c>
      <c r="I12" s="15">
        <v>13</v>
      </c>
      <c r="J12" s="22" t="s">
        <v>779</v>
      </c>
    </row>
    <row r="13" spans="1:10" ht="33" customHeight="1">
      <c r="A13" s="1"/>
      <c r="B13" s="1"/>
      <c r="C13" s="1"/>
      <c r="D13" s="1" t="s">
        <v>332</v>
      </c>
      <c r="E13" s="1"/>
      <c r="F13" s="15">
        <v>3</v>
      </c>
      <c r="G13" s="15">
        <v>5</v>
      </c>
      <c r="H13" s="15">
        <v>7</v>
      </c>
      <c r="I13" s="15">
        <v>10</v>
      </c>
      <c r="J13" s="22" t="s">
        <v>780</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ROUNDUP(F12*1.6,0)</f>
        <v>15</v>
      </c>
      <c r="G16" s="10">
        <f>ROUNDUP(G12*1.6,0)</f>
        <v>16</v>
      </c>
      <c r="H16" s="10">
        <f>ROUNDUP(H12*1.6,0)</f>
        <v>18</v>
      </c>
      <c r="I16" s="10">
        <f>ROUNDUP(I12*1.6,0)</f>
        <v>21</v>
      </c>
      <c r="J16" s="22" t="s">
        <v>668</v>
      </c>
    </row>
    <row r="17" spans="1:10" ht="33" customHeight="1">
      <c r="A17" s="1"/>
      <c r="B17" s="1"/>
      <c r="C17" s="1"/>
      <c r="D17" s="1" t="s">
        <v>340</v>
      </c>
      <c r="E17" s="1"/>
      <c r="F17" s="15">
        <v>24</v>
      </c>
      <c r="G17" s="15">
        <v>27</v>
      </c>
      <c r="H17" s="15">
        <v>30</v>
      </c>
      <c r="I17" s="15">
        <v>36</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55</v>
      </c>
      <c r="G19" s="15">
        <v>95</v>
      </c>
      <c r="H19" s="15">
        <v>170</v>
      </c>
      <c r="I19" s="15">
        <v>300</v>
      </c>
      <c r="J19" s="22" t="s">
        <v>344</v>
      </c>
    </row>
    <row r="20" spans="1:10" ht="33" customHeight="1">
      <c r="A20" s="1"/>
      <c r="B20" s="1"/>
      <c r="C20" s="1"/>
      <c r="D20" s="1" t="s">
        <v>345</v>
      </c>
      <c r="E20" s="1"/>
      <c r="F20" s="15">
        <v>3</v>
      </c>
      <c r="G20" s="15">
        <v>3</v>
      </c>
      <c r="H20" s="15">
        <v>3</v>
      </c>
      <c r="I20" s="15">
        <v>4</v>
      </c>
      <c r="J20" s="22"/>
    </row>
    <row r="21" spans="1:10" ht="33" customHeight="1">
      <c r="A21" s="1"/>
      <c r="B21" s="1"/>
      <c r="C21" s="1"/>
      <c r="D21" s="1" t="s">
        <v>346</v>
      </c>
      <c r="E21" s="1"/>
      <c r="F21" s="15">
        <v>4</v>
      </c>
      <c r="G21" s="15">
        <v>5</v>
      </c>
      <c r="H21" s="15">
        <v>7</v>
      </c>
      <c r="I21" s="15">
        <v>9</v>
      </c>
      <c r="J21" s="22"/>
    </row>
    <row r="22" spans="1:10" ht="33" customHeight="1">
      <c r="A22" s="1"/>
      <c r="B22" s="1"/>
      <c r="C22" s="1"/>
      <c r="D22" s="1" t="s">
        <v>347</v>
      </c>
      <c r="E22" s="1"/>
      <c r="F22" s="15">
        <v>2</v>
      </c>
      <c r="G22" s="15">
        <v>2</v>
      </c>
      <c r="H22" s="15">
        <v>3</v>
      </c>
      <c r="I22" s="15">
        <v>3</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2*F23+2</f>
        <v>2</v>
      </c>
      <c r="G24" s="10">
        <f>2*G23+2</f>
        <v>2</v>
      </c>
      <c r="H24" s="10">
        <f>2*H23+2</f>
        <v>2</v>
      </c>
      <c r="I24" s="10">
        <f>2*I23+2</f>
        <v>2</v>
      </c>
      <c r="J24" s="22"/>
    </row>
    <row r="25" spans="1:10" ht="33" customHeight="1">
      <c r="A25" s="1"/>
      <c r="B25" s="1"/>
      <c r="C25" s="1"/>
      <c r="D25" s="1" t="s">
        <v>351</v>
      </c>
      <c r="E25" s="1"/>
      <c r="F25" s="15">
        <v>2</v>
      </c>
      <c r="G25" s="15">
        <v>3</v>
      </c>
      <c r="H25" s="15">
        <v>3</v>
      </c>
      <c r="I25" s="15">
        <v>5</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15</v>
      </c>
      <c r="G27" s="15">
        <v>20</v>
      </c>
      <c r="H27" s="15">
        <v>26</v>
      </c>
      <c r="I27" s="15">
        <v>36</v>
      </c>
      <c r="J27" s="22"/>
    </row>
    <row r="28" spans="1:10" ht="33" customHeight="1">
      <c r="A28" s="1"/>
      <c r="B28" s="1"/>
      <c r="C28" s="1"/>
      <c r="D28" s="1" t="s">
        <v>355</v>
      </c>
      <c r="E28" s="1"/>
      <c r="F28" s="15">
        <v>2</v>
      </c>
      <c r="G28" s="15">
        <v>4</v>
      </c>
      <c r="H28" s="15">
        <v>7</v>
      </c>
      <c r="I28" s="15">
        <v>12</v>
      </c>
      <c r="J28" s="22"/>
    </row>
    <row r="29" spans="1:10" ht="33" customHeight="1">
      <c r="A29" s="1"/>
      <c r="B29" s="1"/>
      <c r="C29" s="1"/>
      <c r="D29" s="1" t="s">
        <v>356</v>
      </c>
      <c r="E29" s="1"/>
      <c r="F29" s="15">
        <v>13</v>
      </c>
      <c r="G29" s="15">
        <v>16</v>
      </c>
      <c r="H29" s="15">
        <v>18</v>
      </c>
      <c r="I29" s="15">
        <v>24</v>
      </c>
      <c r="J29" s="22"/>
    </row>
    <row r="30" spans="1:10" ht="33" customHeight="1">
      <c r="A30" s="1"/>
      <c r="B30" s="1"/>
      <c r="C30" s="1"/>
      <c r="D30" s="1" t="s">
        <v>357</v>
      </c>
      <c r="E30" s="1"/>
      <c r="F30" s="15">
        <v>4</v>
      </c>
      <c r="G30" s="15">
        <v>5</v>
      </c>
      <c r="H30" s="15">
        <v>10</v>
      </c>
      <c r="I30" s="15">
        <v>20</v>
      </c>
      <c r="J30" s="22"/>
    </row>
    <row r="31" spans="1:10" ht="33" customHeight="1">
      <c r="A31" s="1"/>
      <c r="B31" s="1"/>
      <c r="C31" s="1"/>
      <c r="D31" s="1" t="s">
        <v>358</v>
      </c>
      <c r="E31" s="1"/>
      <c r="F31" s="15">
        <v>3</v>
      </c>
      <c r="G31" s="15">
        <v>4</v>
      </c>
      <c r="H31" s="15">
        <v>5</v>
      </c>
      <c r="I31" s="15">
        <v>7</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1</v>
      </c>
      <c r="G33" s="15">
        <v>1</v>
      </c>
      <c r="H33" s="15">
        <v>1</v>
      </c>
      <c r="I33" s="15">
        <v>1</v>
      </c>
      <c r="J33" s="22"/>
    </row>
    <row r="34" spans="1:10" ht="33" customHeight="1">
      <c r="A34" s="1"/>
      <c r="B34" s="1"/>
      <c r="C34" s="1"/>
      <c r="D34" s="1" t="s">
        <v>361</v>
      </c>
      <c r="E34" s="1"/>
      <c r="F34" s="15">
        <v>1</v>
      </c>
      <c r="G34" s="15">
        <v>1</v>
      </c>
      <c r="H34" s="15">
        <v>1</v>
      </c>
      <c r="I34" s="15">
        <v>1</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3</v>
      </c>
      <c r="G38" s="15">
        <v>3</v>
      </c>
      <c r="H38" s="15">
        <v>3</v>
      </c>
      <c r="I38" s="15">
        <v>4</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3750</v>
      </c>
      <c r="G48" s="23">
        <f>G16*Assumptions!G43</f>
        <v>8000</v>
      </c>
      <c r="H48" s="23">
        <f>H16*Assumptions!H43</f>
        <v>18000</v>
      </c>
      <c r="I48" s="23">
        <f>I16*Assumptions!I43</f>
        <v>84000</v>
      </c>
      <c r="J48" s="17" t="s">
        <v>386</v>
      </c>
    </row>
    <row r="49" spans="1:10" ht="32" customHeight="1">
      <c r="A49" s="1"/>
      <c r="B49" s="1"/>
      <c r="C49" s="1" t="s">
        <v>387</v>
      </c>
      <c r="D49" s="17" t="s">
        <v>388</v>
      </c>
      <c r="E49" s="1" t="s">
        <v>385</v>
      </c>
      <c r="F49" s="23">
        <f>F17*Assumptions!F44</f>
        <v>4800</v>
      </c>
      <c r="G49" s="23">
        <f>G17*Assumptions!G44</f>
        <v>10800</v>
      </c>
      <c r="H49" s="23">
        <f>H17*Assumptions!H44</f>
        <v>27000</v>
      </c>
      <c r="I49" s="23">
        <f>I17*Assumptions!I44</f>
        <v>57600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6875</v>
      </c>
      <c r="G51" s="23">
        <f>G19*Assumptions!G46</f>
        <v>15200</v>
      </c>
      <c r="H51" s="23">
        <f>H19*Assumptions!H46</f>
        <v>35700</v>
      </c>
      <c r="I51" s="23">
        <f>I19*Assumptions!I46</f>
        <v>75000</v>
      </c>
      <c r="J51" s="17" t="s">
        <v>396</v>
      </c>
    </row>
    <row r="52" spans="1:10" ht="32" customHeight="1">
      <c r="A52" s="1"/>
      <c r="B52" s="1"/>
      <c r="C52" s="1" t="s">
        <v>397</v>
      </c>
      <c r="D52" s="17" t="s">
        <v>130</v>
      </c>
      <c r="E52" s="1" t="s">
        <v>398</v>
      </c>
      <c r="F52" s="23">
        <f>SUM(F48:F49)*Assumptions!F47</f>
        <v>684</v>
      </c>
      <c r="G52" s="23">
        <f>SUM(G48:G49)*Assumptions!G47</f>
        <v>1880</v>
      </c>
      <c r="H52" s="23">
        <f>SUM(H48:H49)*Assumptions!H47</f>
        <v>5400</v>
      </c>
      <c r="I52" s="23">
        <f>SUM(I48:I49)*Assumptions!I47</f>
        <v>21240</v>
      </c>
      <c r="J52" s="17" t="s">
        <v>399</v>
      </c>
    </row>
    <row r="53" spans="1:10" ht="24" customHeight="1">
      <c r="A53" s="1"/>
      <c r="B53" s="1"/>
      <c r="C53" s="8"/>
      <c r="D53" s="18" t="s">
        <v>400</v>
      </c>
      <c r="E53" s="8"/>
      <c r="F53" s="9">
        <f>SUM(F44:F52)</f>
        <v>25509</v>
      </c>
      <c r="G53" s="9">
        <f>SUM(G44:G52)</f>
        <v>63930</v>
      </c>
      <c r="H53" s="9">
        <f>SUM(H44:H52)</f>
        <v>170800</v>
      </c>
      <c r="I53" s="9">
        <f>SUM(I44:I52)</f>
        <v>475440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3900</v>
      </c>
      <c r="G56" s="23">
        <f>(G12+ROUNDUP(G13*Assumptions!$E$121,0))*Assumptions!G121*Assumptions!G48</f>
        <v>7500</v>
      </c>
      <c r="H56" s="23">
        <f>(H12+ROUNDUP(H13*Assumptions!$E$121,0))*Assumptions!H121*Assumptions!H48</f>
        <v>13500</v>
      </c>
      <c r="I56" s="23">
        <f>(I12+ROUNDUP(I13*Assumptions!$E$121,0))*Assumptions!I121*Assumptions!I48</f>
        <v>27600</v>
      </c>
      <c r="J56" s="17" t="s">
        <v>403</v>
      </c>
    </row>
    <row r="57" spans="1:10" ht="32" customHeight="1">
      <c r="A57" s="1"/>
      <c r="B57" s="1"/>
      <c r="C57" s="1" t="s">
        <v>404</v>
      </c>
      <c r="D57" s="17" t="s">
        <v>136</v>
      </c>
      <c r="E57" s="1" t="s">
        <v>385</v>
      </c>
      <c r="F57" s="23">
        <f>(F12+ROUNDUP(F13*Assumptions!$E$122,0))*Assumptions!F122*Assumptions!F49</f>
        <v>3300</v>
      </c>
      <c r="G57" s="23">
        <f>(G12+ROUNDUP(G13*Assumptions!$E$122,0))*Assumptions!G122*Assumptions!G49</f>
        <v>5850</v>
      </c>
      <c r="H57" s="23">
        <f>(H12+ROUNDUP(H13*Assumptions!$E$122,0))*Assumptions!H122*Assumptions!H49</f>
        <v>10500</v>
      </c>
      <c r="I57" s="23">
        <f>(I12+ROUNDUP(I13*Assumptions!$E$122,0))*Assumptions!I122*Assumptions!I49</f>
        <v>18900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4200</v>
      </c>
      <c r="H58" s="23">
        <f>(H12+ROUNDUP(H13*Assumptions!$E$123,0))*Assumptions!H123*Assumptions!H50</f>
        <v>7150</v>
      </c>
      <c r="I58" s="23">
        <f>(I12+ROUNDUP(I13*Assumptions!$E$123,0))*Assumptions!I123*Assumptions!I50</f>
        <v>25600</v>
      </c>
      <c r="J58" s="17" t="s">
        <v>403</v>
      </c>
    </row>
    <row r="59" spans="1:10" ht="32" customHeight="1">
      <c r="A59" s="1"/>
      <c r="B59" s="1"/>
      <c r="C59" s="1" t="s">
        <v>406</v>
      </c>
      <c r="D59" s="17" t="s">
        <v>140</v>
      </c>
      <c r="E59" s="1" t="s">
        <v>385</v>
      </c>
      <c r="F59" s="23">
        <f>(F12+ROUNDUP(F13*Assumptions!$E$124,0))*Assumptions!F124*Assumptions!F51</f>
        <v>4400</v>
      </c>
      <c r="G59" s="23">
        <f>(G12+ROUNDUP(G13*Assumptions!$E$124,0))*Assumptions!G124*Assumptions!G51</f>
        <v>8450</v>
      </c>
      <c r="H59" s="23">
        <f>(H12+ROUNDUP(H13*Assumptions!$E$124,0))*Assumptions!H124*Assumptions!H51</f>
        <v>15000</v>
      </c>
      <c r="I59" s="23">
        <f>(I12+ROUNDUP(I13*Assumptions!$E$124,0))*Assumptions!I124*Assumptions!I51</f>
        <v>28800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7700</v>
      </c>
      <c r="I60" s="23">
        <f>(I12+ROUNDUP(I13*Assumptions!$E$125,0))*Assumptions!I125*Assumptions!I52</f>
        <v>28600</v>
      </c>
      <c r="J60" s="17" t="s">
        <v>403</v>
      </c>
    </row>
    <row r="61" spans="1:10" ht="32" customHeight="1">
      <c r="A61" s="1"/>
      <c r="B61" s="1"/>
      <c r="C61" s="1" t="s">
        <v>408</v>
      </c>
      <c r="D61" s="17" t="s">
        <v>144</v>
      </c>
      <c r="E61" s="1" t="s">
        <v>385</v>
      </c>
      <c r="F61" s="23">
        <f>(F12+ROUNDUP(F13*Assumptions!$E$126,0))*Assumptions!F126*Assumptions!F53</f>
        <v>2500</v>
      </c>
      <c r="G61" s="23">
        <f>(G12+ROUNDUP(G13*Assumptions!$E$126,0))*Assumptions!G126*Assumptions!G53</f>
        <v>8800</v>
      </c>
      <c r="H61" s="23">
        <f>(H12+ROUNDUP(H13*Assumptions!$E$126,0))*Assumptions!H126*Assumptions!H53</f>
        <v>23400</v>
      </c>
      <c r="I61" s="23">
        <f>(I12+ROUNDUP(I13*Assumptions!$E$126,0))*Assumptions!I126*Assumptions!I53</f>
        <v>54000</v>
      </c>
      <c r="J61" s="17" t="s">
        <v>403</v>
      </c>
    </row>
    <row r="62" spans="1:10" ht="32" customHeight="1">
      <c r="A62" s="1"/>
      <c r="B62" s="1"/>
      <c r="C62" s="1" t="s">
        <v>409</v>
      </c>
      <c r="D62" s="17" t="s">
        <v>146</v>
      </c>
      <c r="E62" s="1" t="s">
        <v>385</v>
      </c>
      <c r="F62" s="23">
        <f>(F12+ROUNDUP(F13*Assumptions!$E$127,0))*Assumptions!F127*Assumptions!F54</f>
        <v>3150</v>
      </c>
      <c r="G62" s="23">
        <f>(G12+ROUNDUP(G13*Assumptions!$E$127,0))*Assumptions!G127*Assumptions!G54</f>
        <v>5000</v>
      </c>
      <c r="H62" s="23">
        <f>(H12+ROUNDUP(H13*Assumptions!$E$127,0))*Assumptions!H127*Assumptions!H54</f>
        <v>8250</v>
      </c>
      <c r="I62" s="23">
        <f>(I12+ROUNDUP(I13*Assumptions!$E$127,0))*Assumptions!I127*Assumptions!I54</f>
        <v>14300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3500</v>
      </c>
      <c r="H63" s="23">
        <f>(H12+ROUNDUP(H13*Assumptions!$E$128,0))*Assumptions!H128*Assumptions!H55</f>
        <v>6050</v>
      </c>
      <c r="I63" s="23">
        <f>(I12+ROUNDUP(I13*Assumptions!$E$128,0))*Assumptions!I128*Assumptions!I55</f>
        <v>20800</v>
      </c>
      <c r="J63" s="17" t="s">
        <v>403</v>
      </c>
    </row>
    <row r="64" spans="1:10" ht="32" customHeight="1">
      <c r="A64" s="1"/>
      <c r="B64" s="1"/>
      <c r="C64" s="1" t="s">
        <v>411</v>
      </c>
      <c r="D64" s="17" t="s">
        <v>150</v>
      </c>
      <c r="E64" s="1" t="s">
        <v>385</v>
      </c>
      <c r="F64" s="23">
        <f>(F12+ROUNDUP(F13*Assumptions!$E$129,0))*Assumptions!F129*Assumptions!F56</f>
        <v>3000</v>
      </c>
      <c r="G64" s="23">
        <f>(G12+ROUNDUP(G13*Assumptions!$E$129,0))*Assumptions!G129*Assumptions!G56</f>
        <v>5400</v>
      </c>
      <c r="H64" s="23">
        <f>(H12+ROUNDUP(H13*Assumptions!$E$129,0))*Assumptions!H129*Assumptions!H56</f>
        <v>8450</v>
      </c>
      <c r="I64" s="23">
        <f>(I12+ROUNDUP(I13*Assumptions!$E$129,0))*Assumptions!I129*Assumptions!I56</f>
        <v>16000</v>
      </c>
      <c r="J64" s="17" t="s">
        <v>403</v>
      </c>
    </row>
    <row r="65" spans="1:10" ht="32" customHeight="1">
      <c r="A65" s="1"/>
      <c r="B65" s="1"/>
      <c r="C65" s="1" t="s">
        <v>412</v>
      </c>
      <c r="D65" s="17" t="s">
        <v>152</v>
      </c>
      <c r="E65" s="1" t="s">
        <v>385</v>
      </c>
      <c r="F65" s="23">
        <f>(F12+ROUNDUP(F13*Assumptions!$E$130,0))*Assumptions!F130*Assumptions!F57</f>
        <v>2250</v>
      </c>
      <c r="G65" s="23">
        <f>(G12+ROUNDUP(G13*Assumptions!$E$130,0))*Assumptions!G130*Assumptions!G57</f>
        <v>7700</v>
      </c>
      <c r="H65" s="23">
        <f>(H12+ROUNDUP(H13*Assumptions!$E$130,0))*Assumptions!H130*Assumptions!H57</f>
        <v>26400</v>
      </c>
      <c r="I65" s="23">
        <f>(I12+ROUNDUP(I13*Assumptions!$E$130,0))*Assumptions!I130*Assumptions!I57</f>
        <v>71400</v>
      </c>
      <c r="J65" s="17" t="s">
        <v>403</v>
      </c>
    </row>
    <row r="66" spans="1:10" ht="32" customHeight="1">
      <c r="A66" s="1"/>
      <c r="B66" s="1"/>
      <c r="C66" s="1" t="s">
        <v>413</v>
      </c>
      <c r="D66" s="17" t="s">
        <v>154</v>
      </c>
      <c r="E66" s="1" t="s">
        <v>385</v>
      </c>
      <c r="F66" s="23">
        <f>(F12+ROUNDUP(F13*Assumptions!$E$131,0))*Assumptions!F131*Assumptions!F58</f>
        <v>3000</v>
      </c>
      <c r="G66" s="23">
        <f>(G12+ROUNDUP(G13*Assumptions!$E$131,0))*Assumptions!G131*Assumptions!G58</f>
        <v>11250</v>
      </c>
      <c r="H66" s="23">
        <f>(H12+ROUNDUP(H13*Assumptions!$E$131,0))*Assumptions!H131*Assumptions!H58</f>
        <v>31050</v>
      </c>
      <c r="I66" s="23">
        <f>(I12+ROUNDUP(I13*Assumptions!$E$131,0))*Assumptions!I131*Assumptions!I58</f>
        <v>97750</v>
      </c>
      <c r="J66" s="17" t="s">
        <v>403</v>
      </c>
    </row>
    <row r="67" spans="1:10" ht="32" customHeight="1">
      <c r="A67" s="1"/>
      <c r="B67" s="1"/>
      <c r="C67" s="1" t="s">
        <v>414</v>
      </c>
      <c r="D67" s="17" t="s">
        <v>156</v>
      </c>
      <c r="E67" s="1" t="s">
        <v>385</v>
      </c>
      <c r="F67" s="23">
        <f>(F12+ROUNDUP(F13*Assumptions!$E$132,0))*Assumptions!F132*Assumptions!F59</f>
        <v>2475</v>
      </c>
      <c r="G67" s="23">
        <f>(G12+ROUNDUP(G13*Assumptions!$E$132,0))*Assumptions!G132*Assumptions!G59</f>
        <v>4550</v>
      </c>
      <c r="H67" s="23">
        <f>(H12+ROUNDUP(H13*Assumptions!$E$132,0))*Assumptions!H132*Assumptions!H59</f>
        <v>16500</v>
      </c>
      <c r="I67" s="23">
        <f>(I12+ROUNDUP(I13*Assumptions!$E$132,0))*Assumptions!I132*Assumptions!I59</f>
        <v>43200</v>
      </c>
      <c r="J67" s="17" t="s">
        <v>403</v>
      </c>
    </row>
    <row r="68" spans="1:10" ht="32" customHeight="1">
      <c r="A68" s="1"/>
      <c r="B68" s="1"/>
      <c r="C68" s="1" t="s">
        <v>415</v>
      </c>
      <c r="D68" s="17" t="s">
        <v>158</v>
      </c>
      <c r="E68" s="1" t="s">
        <v>385</v>
      </c>
      <c r="F68" s="23">
        <f>(F12+ROUNDUP(F13*Assumptions!$E$133,0))*Assumptions!F133*Assumptions!F60</f>
        <v>2500</v>
      </c>
      <c r="G68" s="23">
        <f>(G12+ROUNDUP(G13*Assumptions!$E$133,0))*Assumptions!G133*Assumptions!G60</f>
        <v>4500</v>
      </c>
      <c r="H68" s="23">
        <f>(H12+ROUNDUP(H13*Assumptions!$E$133,0))*Assumptions!H133*Assumptions!H60</f>
        <v>14950</v>
      </c>
      <c r="I68" s="23">
        <f>(I12+ROUNDUP(I13*Assumptions!$E$133,0))*Assumptions!I133*Assumptions!I60</f>
        <v>40800</v>
      </c>
      <c r="J68" s="17" t="s">
        <v>403</v>
      </c>
    </row>
    <row r="69" spans="1:10" ht="32" customHeight="1">
      <c r="A69" s="1"/>
      <c r="B69" s="1"/>
      <c r="C69" s="1" t="s">
        <v>416</v>
      </c>
      <c r="D69" s="17" t="s">
        <v>160</v>
      </c>
      <c r="E69" s="1" t="s">
        <v>385</v>
      </c>
      <c r="F69" s="23">
        <f>(F12+ROUNDUP(F13*Assumptions!$E$134,0))*Assumptions!F134*Assumptions!F61</f>
        <v>2500</v>
      </c>
      <c r="G69" s="23">
        <f>(G12+ROUNDUP(G13*Assumptions!$E$134,0))*Assumptions!G134*Assumptions!G61</f>
        <v>4500</v>
      </c>
      <c r="H69" s="23">
        <f>(H12+ROUNDUP(H13*Assumptions!$E$134,0))*Assumptions!H134*Assumptions!H61</f>
        <v>7800</v>
      </c>
      <c r="I69" s="23">
        <f>(I12+ROUNDUP(I13*Assumptions!$E$134,0))*Assumptions!I134*Assumptions!I61</f>
        <v>14400</v>
      </c>
      <c r="J69" s="17" t="s">
        <v>403</v>
      </c>
    </row>
    <row r="70" spans="1:10" ht="32" customHeight="1">
      <c r="A70" s="1"/>
      <c r="B70" s="1"/>
      <c r="C70" s="1" t="s">
        <v>417</v>
      </c>
      <c r="D70" s="17" t="s">
        <v>162</v>
      </c>
      <c r="E70" s="1" t="s">
        <v>385</v>
      </c>
      <c r="F70" s="23">
        <f>(F12+ROUNDUP(F13*Assumptions!$E$135,0))*Assumptions!F135*Assumptions!F62</f>
        <v>3000</v>
      </c>
      <c r="G70" s="23">
        <f>(G12+ROUNDUP(G13*Assumptions!$E$135,0))*Assumptions!G135*Assumptions!G62</f>
        <v>5625</v>
      </c>
      <c r="H70" s="23">
        <f>(H12+ROUNDUP(H13*Assumptions!$E$135,0))*Assumptions!H135*Assumptions!H62</f>
        <v>20700</v>
      </c>
      <c r="I70" s="23">
        <f>(I12+ROUNDUP(I13*Assumptions!$E$135,0))*Assumptions!I135*Assumptions!I62</f>
        <v>58650</v>
      </c>
      <c r="J70" s="17" t="s">
        <v>403</v>
      </c>
    </row>
    <row r="71" spans="1:10" ht="32" customHeight="1">
      <c r="A71" s="1"/>
      <c r="B71" s="1"/>
      <c r="C71" s="1" t="s">
        <v>418</v>
      </c>
      <c r="D71" s="17" t="s">
        <v>164</v>
      </c>
      <c r="E71" s="1" t="s">
        <v>385</v>
      </c>
      <c r="F71" s="23">
        <f>(F12+ROUNDUP(F13*Assumptions!$E$136,0))*Assumptions!F136*Assumptions!F63</f>
        <v>3000</v>
      </c>
      <c r="G71" s="23">
        <f>(G12+ROUNDUP(G13*Assumptions!$E$136,0))*Assumptions!G136*Assumptions!G63</f>
        <v>5625</v>
      </c>
      <c r="H71" s="23">
        <f>(H12+ROUNDUP(H13*Assumptions!$E$136,0))*Assumptions!H136*Assumptions!H63</f>
        <v>20700</v>
      </c>
      <c r="I71" s="23">
        <f>(I12+ROUNDUP(I13*Assumptions!$E$136,0))*Assumptions!I136*Assumptions!I63</f>
        <v>58650</v>
      </c>
      <c r="J71" s="17" t="s">
        <v>403</v>
      </c>
    </row>
    <row r="72" spans="1:10" ht="32" customHeight="1">
      <c r="A72" s="1"/>
      <c r="B72" s="1"/>
      <c r="C72" s="1" t="s">
        <v>419</v>
      </c>
      <c r="D72" s="17" t="s">
        <v>166</v>
      </c>
      <c r="E72" s="1" t="s">
        <v>385</v>
      </c>
      <c r="F72" s="23">
        <f>(F12+ROUNDUP(F13*Assumptions!$E$137,0))*Assumptions!F137*Assumptions!F64</f>
        <v>4000</v>
      </c>
      <c r="G72" s="23">
        <f>(G12+ROUNDUP(G13*Assumptions!$E$137,0))*Assumptions!G137*Assumptions!G64</f>
        <v>8640</v>
      </c>
      <c r="H72" s="23">
        <f>(H12+ROUNDUP(H13*Assumptions!$E$137,0))*Assumptions!H137*Assumptions!H64</f>
        <v>15600</v>
      </c>
      <c r="I72" s="23">
        <f>(I12+ROUNDUP(I13*Assumptions!$E$137,0))*Assumptions!I137*Assumptions!I64</f>
        <v>36000</v>
      </c>
      <c r="J72" s="17" t="s">
        <v>403</v>
      </c>
    </row>
    <row r="73" spans="1:10" ht="32" customHeight="1">
      <c r="A73" s="1"/>
      <c r="B73" s="1"/>
      <c r="C73" s="1" t="s">
        <v>420</v>
      </c>
      <c r="D73" s="17" t="s">
        <v>168</v>
      </c>
      <c r="E73" s="1" t="s">
        <v>385</v>
      </c>
      <c r="F73" s="23">
        <f>(F12+ROUNDUP(F13*Assumptions!$E$138,0))*Assumptions!F138*Assumptions!F65</f>
        <v>3150</v>
      </c>
      <c r="G73" s="23">
        <f>(G12+ROUNDUP(G13*Assumptions!$E$138,0))*Assumptions!G138*Assumptions!G65</f>
        <v>5000</v>
      </c>
      <c r="H73" s="23">
        <f>(H12+ROUNDUP(H13*Assumptions!$E$138,0))*Assumptions!H138*Assumptions!H65</f>
        <v>8250</v>
      </c>
      <c r="I73" s="23">
        <f>(I12+ROUNDUP(I13*Assumptions!$E$138,0))*Assumptions!I138*Assumptions!I65</f>
        <v>13000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2500</v>
      </c>
      <c r="H74" s="23">
        <f>(H12+ROUNDUP(H13*Assumptions!$E$139,0))*Assumptions!H139*Assumptions!H66</f>
        <v>7700</v>
      </c>
      <c r="I74" s="23">
        <f>(I12+ROUNDUP(I13*Assumptions!$E$139,0))*Assumptions!I139*Assumptions!I66</f>
        <v>19500</v>
      </c>
      <c r="J74" s="17" t="s">
        <v>403</v>
      </c>
    </row>
    <row r="75" spans="1:10" ht="32" customHeight="1">
      <c r="A75" s="1"/>
      <c r="B75" s="1"/>
      <c r="C75" s="1" t="s">
        <v>422</v>
      </c>
      <c r="D75" s="17" t="s">
        <v>172</v>
      </c>
      <c r="E75" s="1" t="s">
        <v>385</v>
      </c>
      <c r="F75" s="23">
        <f>(F12+ROUNDUP(F13*Assumptions!$E$140,0))*Assumptions!F140*Assumptions!F67</f>
        <v>2250</v>
      </c>
      <c r="G75" s="23">
        <f>(G12+ROUNDUP(G13*Assumptions!$E$140,0))*Assumptions!G140*Assumptions!G67</f>
        <v>3900</v>
      </c>
      <c r="H75" s="23">
        <f>(H12+ROUNDUP(H13*Assumptions!$E$140,0))*Assumptions!H140*Assumptions!H67</f>
        <v>13000</v>
      </c>
      <c r="I75" s="23">
        <f>(I12+ROUNDUP(I13*Assumptions!$E$140,0))*Assumptions!I140*Assumptions!I67</f>
        <v>48000</v>
      </c>
      <c r="J75" s="17" t="s">
        <v>403</v>
      </c>
    </row>
    <row r="76" spans="1:10" ht="24" customHeight="1">
      <c r="A76" s="1"/>
      <c r="B76" s="1"/>
      <c r="C76" s="8"/>
      <c r="D76" s="18" t="s">
        <v>423</v>
      </c>
      <c r="E76" s="8"/>
      <c r="F76" s="9">
        <f>SUM(F56:F75)</f>
        <v>48375</v>
      </c>
      <c r="G76" s="9">
        <f>SUM(G56:G75)</f>
        <v>112490</v>
      </c>
      <c r="H76" s="9">
        <f>SUM(H56:H75)</f>
        <v>282650</v>
      </c>
      <c r="I76" s="9">
        <f>SUM(I56:I75)</f>
        <v>735950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2700</v>
      </c>
      <c r="H79" s="23">
        <f>H20*Assumptions!H68</f>
        <v>4200</v>
      </c>
      <c r="I79" s="23">
        <f>I20*Assumptions!I68</f>
        <v>8800</v>
      </c>
      <c r="J79" s="17" t="s">
        <v>426</v>
      </c>
    </row>
    <row r="80" spans="1:10" ht="32" customHeight="1">
      <c r="A80" s="1"/>
      <c r="B80" s="1"/>
      <c r="C80" s="1" t="s">
        <v>427</v>
      </c>
      <c r="D80" s="17" t="s">
        <v>428</v>
      </c>
      <c r="E80" s="1" t="s">
        <v>385</v>
      </c>
      <c r="F80" s="23">
        <f>F21*Assumptions!F69</f>
        <v>2200</v>
      </c>
      <c r="G80" s="23">
        <f>G21*Assumptions!G69</f>
        <v>4000</v>
      </c>
      <c r="H80" s="23">
        <f>H21*Assumptions!H69</f>
        <v>9100</v>
      </c>
      <c r="I80" s="23">
        <f>I21*Assumptions!I69</f>
        <v>19800</v>
      </c>
      <c r="J80" s="17" t="s">
        <v>426</v>
      </c>
    </row>
    <row r="81" spans="1:10" ht="32" customHeight="1">
      <c r="A81" s="1"/>
      <c r="B81" s="1"/>
      <c r="C81" s="1" t="s">
        <v>429</v>
      </c>
      <c r="D81" s="17" t="s">
        <v>178</v>
      </c>
      <c r="E81" s="1" t="s">
        <v>385</v>
      </c>
      <c r="F81" s="23">
        <f>F22*Assumptions!F70</f>
        <v>900</v>
      </c>
      <c r="G81" s="23">
        <f>G22*Assumptions!G70</f>
        <v>1300</v>
      </c>
      <c r="H81" s="23">
        <f>H22*Assumptions!H70</f>
        <v>3000</v>
      </c>
      <c r="I81" s="23">
        <f>I22*Assumptions!I70</f>
        <v>4500</v>
      </c>
      <c r="J81" s="17" t="s">
        <v>426</v>
      </c>
    </row>
    <row r="82" spans="1:10" ht="32" customHeight="1">
      <c r="A82" s="1"/>
      <c r="B82" s="1"/>
      <c r="C82" s="1" t="s">
        <v>430</v>
      </c>
      <c r="D82" s="17" t="s">
        <v>431</v>
      </c>
      <c r="E82" s="1" t="s">
        <v>385</v>
      </c>
      <c r="F82" s="23">
        <f>F24*Assumptions!F71</f>
        <v>900</v>
      </c>
      <c r="G82" s="23">
        <f>G24*Assumptions!G71</f>
        <v>1300</v>
      </c>
      <c r="H82" s="23">
        <f>H24*Assumptions!H71</f>
        <v>1900</v>
      </c>
      <c r="I82" s="23">
        <f>I24*Assumptions!I71</f>
        <v>2800</v>
      </c>
      <c r="J82" s="17" t="s">
        <v>426</v>
      </c>
    </row>
    <row r="83" spans="1:10" ht="32" customHeight="1">
      <c r="A83" s="1"/>
      <c r="B83" s="1"/>
      <c r="C83" s="1" t="s">
        <v>432</v>
      </c>
      <c r="D83" s="17" t="s">
        <v>182</v>
      </c>
      <c r="E83" s="1" t="s">
        <v>385</v>
      </c>
      <c r="F83" s="23">
        <f>F33*Assumptions!F72</f>
        <v>600</v>
      </c>
      <c r="G83" s="23">
        <f>G33*Assumptions!G72</f>
        <v>850</v>
      </c>
      <c r="H83" s="23">
        <f>H33*Assumptions!H72</f>
        <v>1250</v>
      </c>
      <c r="I83" s="23">
        <f>I33*Assumptions!I72</f>
        <v>1800</v>
      </c>
      <c r="J83" s="17" t="s">
        <v>426</v>
      </c>
    </row>
    <row r="84" spans="1:10" ht="32" customHeight="1">
      <c r="A84" s="1"/>
      <c r="B84" s="1"/>
      <c r="C84" s="1" t="s">
        <v>433</v>
      </c>
      <c r="D84" s="17" t="s">
        <v>434</v>
      </c>
      <c r="E84" s="1" t="s">
        <v>385</v>
      </c>
      <c r="F84" s="23">
        <f>F34*Assumptions!F73</f>
        <v>400</v>
      </c>
      <c r="G84" s="23">
        <f>G34*Assumptions!G73</f>
        <v>600</v>
      </c>
      <c r="H84" s="23">
        <f>H34*Assumptions!H73</f>
        <v>850</v>
      </c>
      <c r="I84" s="23">
        <f>I34*Assumptions!I73</f>
        <v>1200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6950</v>
      </c>
      <c r="G86" s="9">
        <f>SUM(G79:G85)</f>
        <v>10750</v>
      </c>
      <c r="H86" s="9">
        <f>SUM(H79:H85)</f>
        <v>20300</v>
      </c>
      <c r="I86" s="9">
        <f>SUM(I79:I85)</f>
        <v>38900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4050</v>
      </c>
      <c r="G89" s="23">
        <f>G12*Assumptions!G75</f>
        <v>10000</v>
      </c>
      <c r="H89" s="23">
        <f>H12*Assumptions!H75</f>
        <v>24200</v>
      </c>
      <c r="I89" s="23">
        <f>I12*Assumptions!I75</f>
        <v>71500</v>
      </c>
      <c r="J89" s="17" t="s">
        <v>442</v>
      </c>
    </row>
    <row r="90" spans="1:10" ht="32" customHeight="1">
      <c r="A90" s="1"/>
      <c r="B90" s="1"/>
      <c r="C90" s="1" t="s">
        <v>443</v>
      </c>
      <c r="D90" s="17" t="s">
        <v>444</v>
      </c>
      <c r="E90" s="1" t="s">
        <v>441</v>
      </c>
      <c r="F90" s="23">
        <f>F12*Assumptions!F76</f>
        <v>3150</v>
      </c>
      <c r="G90" s="23">
        <f>G12*Assumptions!G76</f>
        <v>9000</v>
      </c>
      <c r="H90" s="23">
        <f>H12*Assumptions!H76</f>
        <v>24200</v>
      </c>
      <c r="I90" s="23">
        <f>I12*Assumptions!I76</f>
        <v>71500</v>
      </c>
      <c r="J90" s="17" t="s">
        <v>442</v>
      </c>
    </row>
    <row r="91" spans="1:10" ht="32" customHeight="1">
      <c r="A91" s="1"/>
      <c r="B91" s="1"/>
      <c r="C91" s="1" t="s">
        <v>445</v>
      </c>
      <c r="D91" s="17" t="s">
        <v>446</v>
      </c>
      <c r="E91" s="1" t="s">
        <v>441</v>
      </c>
      <c r="F91" s="23">
        <f>F12*Assumptions!F77</f>
        <v>1350</v>
      </c>
      <c r="G91" s="23">
        <f>G12*Assumptions!G77</f>
        <v>2500</v>
      </c>
      <c r="H91" s="23">
        <f>H12*Assumptions!H77</f>
        <v>5500</v>
      </c>
      <c r="I91" s="23">
        <f>I12*Assumptions!I77</f>
        <v>13000</v>
      </c>
      <c r="J91" s="17" t="s">
        <v>442</v>
      </c>
    </row>
    <row r="92" spans="1:10" ht="32" customHeight="1">
      <c r="A92" s="1"/>
      <c r="B92" s="1"/>
      <c r="C92" s="1" t="s">
        <v>447</v>
      </c>
      <c r="D92" s="17" t="s">
        <v>448</v>
      </c>
      <c r="E92" s="1" t="s">
        <v>449</v>
      </c>
      <c r="F92" s="23">
        <f>F29*Assumptions!F79</f>
        <v>1690</v>
      </c>
      <c r="G92" s="23">
        <f>G29*Assumptions!G79</f>
        <v>4000</v>
      </c>
      <c r="H92" s="23">
        <f>H29*Assumptions!H79</f>
        <v>9000</v>
      </c>
      <c r="I92" s="23">
        <f>I29*Assumptions!I79</f>
        <v>24000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3000</v>
      </c>
      <c r="G94" s="23">
        <f>G25*Assumptions!G81</f>
        <v>13500</v>
      </c>
      <c r="H94" s="23">
        <f>H25*Assumptions!H81</f>
        <v>36000</v>
      </c>
      <c r="I94" s="23">
        <f>I25*Assumptions!I81</f>
        <v>130000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16140</v>
      </c>
      <c r="G99" s="9">
        <f>SUM(G89:G98)</f>
        <v>47000</v>
      </c>
      <c r="H99" s="9">
        <f>SUM(H89:H98)</f>
        <v>119400</v>
      </c>
      <c r="I99" s="9">
        <f>SUM(I89:I98)</f>
        <v>366000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660</v>
      </c>
      <c r="G104" s="23">
        <f>G19*Assumptions!G87</f>
        <v>2090</v>
      </c>
      <c r="H104" s="23">
        <f>H19*Assumptions!H87</f>
        <v>6800</v>
      </c>
      <c r="I104" s="23">
        <f>I19*Assumptions!I87</f>
        <v>21000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781</v>
      </c>
      <c r="E106" s="1" t="s">
        <v>489</v>
      </c>
      <c r="F106" s="13">
        <v>200</v>
      </c>
      <c r="G106" s="13">
        <v>440</v>
      </c>
      <c r="H106" s="13">
        <v>1040</v>
      </c>
      <c r="I106" s="13">
        <v>2400</v>
      </c>
      <c r="J106" s="17" t="s">
        <v>782</v>
      </c>
    </row>
    <row r="107" spans="1:10" ht="32" customHeight="1">
      <c r="A107" s="1"/>
      <c r="B107" s="1"/>
      <c r="C107" s="1" t="s">
        <v>487</v>
      </c>
      <c r="D107" s="17" t="s">
        <v>783</v>
      </c>
      <c r="E107" s="1" t="s">
        <v>629</v>
      </c>
      <c r="F107" s="13">
        <v>225</v>
      </c>
      <c r="G107" s="13">
        <v>425</v>
      </c>
      <c r="H107" s="13">
        <v>850</v>
      </c>
      <c r="I107" s="13">
        <v>1700</v>
      </c>
      <c r="J107" s="17" t="s">
        <v>784</v>
      </c>
    </row>
    <row r="108" spans="1:10" ht="32" customHeight="1">
      <c r="A108" s="1"/>
      <c r="B108" s="1"/>
      <c r="C108" s="1" t="s">
        <v>491</v>
      </c>
      <c r="D108" s="17" t="s">
        <v>785</v>
      </c>
      <c r="E108" s="1" t="s">
        <v>629</v>
      </c>
      <c r="F108" s="13">
        <v>175</v>
      </c>
      <c r="G108" s="13">
        <v>350</v>
      </c>
      <c r="H108" s="13">
        <v>700</v>
      </c>
      <c r="I108" s="13">
        <v>1400</v>
      </c>
      <c r="J108" s="17" t="s">
        <v>786</v>
      </c>
    </row>
    <row r="109" spans="1:10" ht="32" customHeight="1">
      <c r="A109" s="1"/>
      <c r="B109" s="1"/>
      <c r="C109" s="1" t="s">
        <v>495</v>
      </c>
      <c r="D109" s="17" t="s">
        <v>787</v>
      </c>
      <c r="E109" s="1" t="s">
        <v>629</v>
      </c>
      <c r="F109" s="13">
        <v>175</v>
      </c>
      <c r="G109" s="13">
        <v>350</v>
      </c>
      <c r="H109" s="13">
        <v>700</v>
      </c>
      <c r="I109" s="13">
        <v>1400</v>
      </c>
      <c r="J109" s="17" t="s">
        <v>788</v>
      </c>
    </row>
    <row r="110" spans="1:10" ht="32" customHeight="1">
      <c r="A110" s="1"/>
      <c r="B110" s="1"/>
      <c r="C110" s="1" t="s">
        <v>499</v>
      </c>
      <c r="D110" s="17" t="s">
        <v>789</v>
      </c>
      <c r="E110" s="1" t="s">
        <v>629</v>
      </c>
      <c r="F110" s="13">
        <v>375</v>
      </c>
      <c r="G110" s="13">
        <v>750</v>
      </c>
      <c r="H110" s="13">
        <v>1500</v>
      </c>
      <c r="I110" s="13">
        <v>3250</v>
      </c>
      <c r="J110" s="17" t="s">
        <v>790</v>
      </c>
    </row>
    <row r="111" spans="1:10" ht="32" customHeight="1">
      <c r="A111" s="1"/>
      <c r="B111" s="1"/>
      <c r="C111" s="1" t="s">
        <v>503</v>
      </c>
      <c r="D111" s="17" t="s">
        <v>791</v>
      </c>
      <c r="E111" s="1" t="s">
        <v>629</v>
      </c>
      <c r="F111" s="13">
        <v>325</v>
      </c>
      <c r="G111" s="13">
        <v>650</v>
      </c>
      <c r="H111" s="13">
        <v>1375</v>
      </c>
      <c r="I111" s="13">
        <v>2750</v>
      </c>
      <c r="J111" s="17" t="s">
        <v>792</v>
      </c>
    </row>
    <row r="112" spans="1:10" ht="24" customHeight="1">
      <c r="A112" s="1"/>
      <c r="B112" s="1"/>
      <c r="C112" s="8"/>
      <c r="D112" s="18" t="s">
        <v>506</v>
      </c>
      <c r="E112" s="8"/>
      <c r="F112" s="9">
        <f>SUM(F102:F111)</f>
        <v>6175</v>
      </c>
      <c r="G112" s="9">
        <f>SUM(G102:G111)</f>
        <v>17055</v>
      </c>
      <c r="H112" s="9">
        <f>SUM(H102:H111)</f>
        <v>45965</v>
      </c>
      <c r="I112" s="9">
        <f>SUM(I102:I111)</f>
        <v>140500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3600</v>
      </c>
      <c r="G115" s="23">
        <f>G12*Assumptions!G89</f>
        <v>11000</v>
      </c>
      <c r="H115" s="23">
        <f>H12*Assumptions!H89</f>
        <v>27500</v>
      </c>
      <c r="I115" s="23">
        <f>I12*Assumptions!I89</f>
        <v>84500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1080</v>
      </c>
      <c r="G117" s="23">
        <f>G12*Assumptions!G91</f>
        <v>3000</v>
      </c>
      <c r="H117" s="23">
        <f>H12*Assumptions!H91</f>
        <v>7150</v>
      </c>
      <c r="I117" s="23">
        <f>I12*Assumptions!I91</f>
        <v>19500</v>
      </c>
      <c r="J117" s="17" t="s">
        <v>514</v>
      </c>
    </row>
    <row r="118" spans="1:10" ht="32" customHeight="1">
      <c r="A118" s="1"/>
      <c r="B118" s="1"/>
      <c r="C118" s="1" t="s">
        <v>515</v>
      </c>
      <c r="D118" s="17" t="s">
        <v>228</v>
      </c>
      <c r="E118" s="1" t="s">
        <v>385</v>
      </c>
      <c r="F118" s="23">
        <f>(F12*(Assumptions!F141+2)+F16+F17+F19+F21+F20+F22+F24+F33+F34+F37)*Assumptions!F92</f>
        <v>9730</v>
      </c>
      <c r="G118" s="23">
        <f>(G12*(Assumptions!G141+2)+G16+G17+G19+G21+G20+G22+G24+G33+G34+G37)*Assumptions!G92</f>
        <v>18540</v>
      </c>
      <c r="H118" s="23">
        <f>(H12*(Assumptions!H141+2)+H16+H17+H19+H21+H20+H22+H24+H33+H34+H37)*Assumptions!H92</f>
        <v>39180</v>
      </c>
      <c r="I118" s="23">
        <f>(I12*(Assumptions!I141+2)+I16+I17+I19+I21+I20+I22+I24+I33+I34+I37)*Assumptions!I92</f>
        <v>92820</v>
      </c>
      <c r="J118" s="17" t="s">
        <v>516</v>
      </c>
    </row>
    <row r="119" spans="1:10" ht="32" customHeight="1">
      <c r="A119" s="1"/>
      <c r="B119" s="1"/>
      <c r="C119" s="1" t="s">
        <v>517</v>
      </c>
      <c r="D119" s="17" t="s">
        <v>240</v>
      </c>
      <c r="E119" s="1" t="s">
        <v>441</v>
      </c>
      <c r="F119" s="23">
        <f>F12*Assumptions!F97</f>
        <v>1620</v>
      </c>
      <c r="G119" s="23">
        <f>G12*Assumptions!G97</f>
        <v>4000</v>
      </c>
      <c r="H119" s="23">
        <f>H12*Assumptions!H97</f>
        <v>9350</v>
      </c>
      <c r="I119" s="23">
        <f>I12*Assumptions!I97</f>
        <v>26000</v>
      </c>
      <c r="J119" s="17" t="s">
        <v>518</v>
      </c>
    </row>
    <row r="120" spans="1:10" ht="24" customHeight="1">
      <c r="A120" s="1"/>
      <c r="B120" s="1"/>
      <c r="C120" s="8"/>
      <c r="D120" s="18" t="s">
        <v>519</v>
      </c>
      <c r="E120" s="8"/>
      <c r="F120" s="9">
        <f>SUM(F115:F119)</f>
        <v>17230</v>
      </c>
      <c r="G120" s="9">
        <f>SUM(G115:G119)</f>
        <v>40540</v>
      </c>
      <c r="H120" s="9">
        <f>SUM(H115:H119)</f>
        <v>95180</v>
      </c>
      <c r="I120" s="9">
        <f>SUM(I115:I119)</f>
        <v>257820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1400</v>
      </c>
      <c r="G123" s="23">
        <f>G30*Assumptions!G96</f>
        <v>3000</v>
      </c>
      <c r="H123" s="23">
        <f>H30*Assumptions!H96</f>
        <v>10000</v>
      </c>
      <c r="I123" s="23">
        <f>I30*Assumptions!I96</f>
        <v>36000</v>
      </c>
      <c r="J123" s="17" t="s">
        <v>524</v>
      </c>
    </row>
    <row r="124" spans="1:10" ht="32" customHeight="1">
      <c r="A124" s="1"/>
      <c r="B124" s="1"/>
      <c r="C124" s="1" t="s">
        <v>525</v>
      </c>
      <c r="D124" s="17" t="s">
        <v>526</v>
      </c>
      <c r="E124" s="1" t="s">
        <v>527</v>
      </c>
      <c r="F124" s="23">
        <f>F30*(F31+1)*Assumptions!F93</f>
        <v>2080</v>
      </c>
      <c r="G124" s="23">
        <f>G30*(G31+1)*Assumptions!G93</f>
        <v>4250</v>
      </c>
      <c r="H124" s="23">
        <f>H30*(H31+1)*Assumptions!H93</f>
        <v>13800</v>
      </c>
      <c r="I124" s="23">
        <f>I30*(I31+1)*Assumptions!I93</f>
        <v>51200</v>
      </c>
      <c r="J124" s="17" t="s">
        <v>528</v>
      </c>
    </row>
    <row r="125" spans="1:10" ht="32" customHeight="1">
      <c r="A125" s="1"/>
      <c r="B125" s="1"/>
      <c r="C125" s="1" t="s">
        <v>529</v>
      </c>
      <c r="D125" s="17" t="s">
        <v>530</v>
      </c>
      <c r="E125" s="1" t="s">
        <v>385</v>
      </c>
      <c r="F125" s="23">
        <f>F30*(2*Assumptions!F94+F31*Assumptions!F95)</f>
        <v>504</v>
      </c>
      <c r="G125" s="23">
        <f>G30*(2*Assumptions!G94+G31*Assumptions!G95)</f>
        <v>900</v>
      </c>
      <c r="H125" s="23">
        <f>H30*(2*Assumptions!H94+H31*Assumptions!H95)</f>
        <v>2500</v>
      </c>
      <c r="I125" s="23">
        <f>I30*(2*Assumptions!I94+I31*Assumptions!I95)</f>
        <v>7300</v>
      </c>
      <c r="J125" s="17" t="s">
        <v>531</v>
      </c>
    </row>
    <row r="126" spans="1:10" ht="24" customHeight="1">
      <c r="A126" s="1"/>
      <c r="B126" s="1"/>
      <c r="C126" s="8"/>
      <c r="D126" s="18" t="s">
        <v>532</v>
      </c>
      <c r="E126" s="8"/>
      <c r="F126" s="9">
        <f>SUM(F123:F125)</f>
        <v>3984</v>
      </c>
      <c r="G126" s="9">
        <f>SUM(G123:G125)</f>
        <v>8150</v>
      </c>
      <c r="H126" s="9">
        <f>SUM(H123:H125)</f>
        <v>26300</v>
      </c>
      <c r="I126" s="9">
        <f>SUM(I123:I125)</f>
        <v>94500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1950</v>
      </c>
      <c r="G135" s="23">
        <f>G27*Assumptions!G103</f>
        <v>6000</v>
      </c>
      <c r="H135" s="23">
        <f>H27*Assumptions!H103</f>
        <v>18200</v>
      </c>
      <c r="I135" s="23">
        <f>I27*Assumptions!I103</f>
        <v>57600</v>
      </c>
      <c r="J135" s="17" t="s">
        <v>558</v>
      </c>
    </row>
    <row r="136" spans="1:10" ht="32" customHeight="1">
      <c r="A136" s="1"/>
      <c r="B136" s="1"/>
      <c r="C136" s="1" t="s">
        <v>559</v>
      </c>
      <c r="D136" s="17" t="s">
        <v>560</v>
      </c>
      <c r="E136" s="1" t="s">
        <v>557</v>
      </c>
      <c r="F136" s="23">
        <f>F28*Assumptions!F104</f>
        <v>900</v>
      </c>
      <c r="G136" s="23">
        <f>G28*Assumptions!G104</f>
        <v>4400</v>
      </c>
      <c r="H136" s="23">
        <f>H28*Assumptions!H104</f>
        <v>19600</v>
      </c>
      <c r="I136" s="23">
        <f>I28*Assumptions!I104</f>
        <v>84000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21200</v>
      </c>
      <c r="G140" s="9">
        <f>SUM(G129:G139)</f>
        <v>48275</v>
      </c>
      <c r="H140" s="9">
        <f>SUM(H129:H139)</f>
        <v>116750</v>
      </c>
      <c r="I140" s="9">
        <f>SUM(I129:I139)</f>
        <v>311750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70750</v>
      </c>
      <c r="G150" s="2">
        <f>SUM(G48,G49,G51,G56,G57,G58,G59,G60,G61,G62,G63,G64,G65,G66,G67,G68,G69,G70,G71,G72,G73,G74,G75,G79,G80,G81,G82,G83,G84,G85)</f>
        <v>157240</v>
      </c>
      <c r="H150" s="2">
        <f>SUM(H48,H49,H51,H56,H57,H58,H59,H60,H61,H62,H63,H64,H65,H66,H67,H68,H69,H70,H71,H72,H73,H74,H75,H79,H80,H81,H82,H83,H84,H85)</f>
        <v>383650</v>
      </c>
      <c r="I150" s="2">
        <f>SUM(I48,I49,I51,I56,I57,I58,I59,I60,I61,I62,I63,I64,I65,I66,I67,I68,I69,I70,I71,I72,I73,I74,I75,I79,I80,I81,I82,I83,I84,I85)</f>
        <v>991450</v>
      </c>
      <c r="J150" s="17" t="s">
        <v>582</v>
      </c>
    </row>
    <row r="151" spans="1:10" ht="32" customHeight="1">
      <c r="A151" s="1"/>
      <c r="B151" s="1"/>
      <c r="C151" s="1" t="s">
        <v>583</v>
      </c>
      <c r="D151" s="17" t="s">
        <v>584</v>
      </c>
      <c r="E151" s="1" t="s">
        <v>585</v>
      </c>
      <c r="F151" s="23">
        <f>F150*Assumptions!F108</f>
        <v>26531.25</v>
      </c>
      <c r="G151" s="23">
        <f>G150*Assumptions!G108</f>
        <v>58965</v>
      </c>
      <c r="H151" s="23">
        <f>H150*Assumptions!H108</f>
        <v>143868.75</v>
      </c>
      <c r="I151" s="23">
        <f>I150*Assumptions!I108</f>
        <v>371793.75</v>
      </c>
      <c r="J151" s="17" t="s">
        <v>586</v>
      </c>
    </row>
    <row r="152" spans="1:10" ht="32" customHeight="1">
      <c r="A152" s="1"/>
      <c r="B152" s="1"/>
      <c r="C152" s="1" t="s">
        <v>587</v>
      </c>
      <c r="D152" s="17" t="s">
        <v>588</v>
      </c>
      <c r="E152" s="1" t="s">
        <v>589</v>
      </c>
      <c r="F152" s="23">
        <f>F150*F38/F12*Assumptions!F109</f>
        <v>1650.8333333333335</v>
      </c>
      <c r="G152" s="23">
        <f>G150*G38/G12*Assumptions!G109</f>
        <v>3773.76</v>
      </c>
      <c r="H152" s="23">
        <f>H150*H38/H12*Assumptions!H109</f>
        <v>10463.181818181818</v>
      </c>
      <c r="I152" s="23">
        <f>I150*I38/I12*Assumptions!I109</f>
        <v>36607.38461538461</v>
      </c>
      <c r="J152" s="17" t="s">
        <v>590</v>
      </c>
    </row>
    <row r="153" spans="1:10" ht="32" customHeight="1">
      <c r="A153" s="1"/>
      <c r="B153" s="1"/>
      <c r="C153" s="1" t="s">
        <v>591</v>
      </c>
      <c r="D153" s="17" t="s">
        <v>592</v>
      </c>
      <c r="E153" s="1" t="s">
        <v>593</v>
      </c>
      <c r="F153" s="23">
        <f>SUM(F150,F151,F152,F44,F45,F46,F47,F50,F52)*Assumptions!F110</f>
        <v>19622.894999999997</v>
      </c>
      <c r="G153" s="23">
        <f>SUM(G150,G151,G152,G44,G45,G46,G47,G50,G52)*Assumptions!G110</f>
        <v>54979.927200000006</v>
      </c>
      <c r="H153" s="23">
        <f>SUM(H150,H151,H152,H44,H45,H46,H47,H50,H52)*Assumptions!H110</f>
        <v>175862.94090909092</v>
      </c>
      <c r="I153" s="23">
        <f>SUM(I150,I151,I152,I44,I45,I46,I47,I50,I52)*Assumptions!I110</f>
        <v>630302.63115384616</v>
      </c>
      <c r="J153" s="17" t="s">
        <v>594</v>
      </c>
    </row>
    <row r="154" spans="1:10" ht="32" customHeight="1">
      <c r="A154" s="1"/>
      <c r="B154" s="1"/>
      <c r="C154" s="1" t="s">
        <v>595</v>
      </c>
      <c r="D154" s="17" t="s">
        <v>596</v>
      </c>
      <c r="E154" s="1" t="s">
        <v>597</v>
      </c>
      <c r="F154" s="23">
        <f>SUM(F89,F90,F91,F92,F93,F94,F95,F96,F97,F98,F102,F103,F104,F105,F106,F107,F108,F109,F110,F111)*Assumptions!F111</f>
        <v>1562.0500000000002</v>
      </c>
      <c r="G154" s="23">
        <f>SUM(G89,G90,G91,G92,G93,G94,G95,G96,G97,G98,G102,G103,G104,G105,G106,G107,G108,G109,G110,G111)*Assumptions!G111</f>
        <v>4483.8500000000004</v>
      </c>
      <c r="H154" s="23">
        <f>SUM(H89,H90,H91,H92,H93,H94,H95,H96,H97,H98,H102,H103,H104,H105,H106,H107,H108,H109,H110,H111)*Assumptions!H111</f>
        <v>11575.550000000001</v>
      </c>
      <c r="I154" s="23">
        <f>SUM(I89,I90,I91,I92,I93,I94,I95,I96,I97,I98,I102,I103,I104,I105,I106,I107,I108,I109,I110,I111)*Assumptions!I111</f>
        <v>35455</v>
      </c>
      <c r="J154" s="17" t="s">
        <v>598</v>
      </c>
    </row>
    <row r="155" spans="1:10" ht="32" customHeight="1">
      <c r="A155" s="1"/>
      <c r="B155" s="1"/>
      <c r="C155" s="8"/>
      <c r="D155" s="18" t="s">
        <v>599</v>
      </c>
      <c r="E155" s="8"/>
      <c r="F155" s="9">
        <f>SUM(F151:F154)</f>
        <v>49367.028333333335</v>
      </c>
      <c r="G155" s="9">
        <f>SUM(G151:G154)</f>
        <v>122202.53720000002</v>
      </c>
      <c r="H155" s="9">
        <f>SUM(H151:H154)</f>
        <v>341770.42272727273</v>
      </c>
      <c r="I155" s="9">
        <f>SUM(I151:I154)</f>
        <v>1074158.7657692307</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200330.02833333332</v>
      </c>
      <c r="G157" s="9">
        <f>SUM(G53,G76,G86,G99,G112,G120,G126,G140,G147,G155)</f>
        <v>487142.53720000002</v>
      </c>
      <c r="H157" s="9">
        <f>SUM(H53,H76,H86,H99,H112,H120,H126,H140,H147,H155)</f>
        <v>1272115.4227272728</v>
      </c>
      <c r="I157" s="9">
        <f>SUM(I53,I76,I86,I99,I112,I120,I126,I140,I147,I155)</f>
        <v>3662518.7657692307</v>
      </c>
      <c r="J157" s="17"/>
    </row>
    <row r="158" spans="1:10" ht="32" customHeight="1">
      <c r="A158" s="1"/>
      <c r="B158" s="1"/>
      <c r="C158" s="1" t="s">
        <v>601</v>
      </c>
      <c r="D158" s="17" t="s">
        <v>276</v>
      </c>
      <c r="E158" s="1" t="s">
        <v>602</v>
      </c>
      <c r="F158" s="23">
        <f>F157*Assumptions!F112</f>
        <v>3605.9405099999994</v>
      </c>
      <c r="G158" s="23">
        <f>G157*Assumptions!G112</f>
        <v>9742.8507440000012</v>
      </c>
      <c r="H158" s="23">
        <f>H157*Assumptions!H112</f>
        <v>27986.5393</v>
      </c>
      <c r="I158" s="23">
        <f>I157*Assumptions!I112</f>
        <v>91562.969144230767</v>
      </c>
      <c r="J158" s="17" t="s">
        <v>603</v>
      </c>
    </row>
    <row r="159" spans="1:10" ht="32" customHeight="1">
      <c r="A159" s="1"/>
      <c r="B159" s="1"/>
      <c r="C159" s="1" t="s">
        <v>604</v>
      </c>
      <c r="D159" s="17" t="s">
        <v>605</v>
      </c>
      <c r="E159" s="1" t="s">
        <v>602</v>
      </c>
      <c r="F159" s="23">
        <f>F157*Assumptions!F113</f>
        <v>8013.201133333333</v>
      </c>
      <c r="G159" s="23">
        <f>G157*Assumptions!G113</f>
        <v>24357.126860000004</v>
      </c>
      <c r="H159" s="23">
        <f>H157*Assumptions!H113</f>
        <v>89048.07959090911</v>
      </c>
      <c r="I159" s="23">
        <f>I157*Assumptions!I113</f>
        <v>366251.87657692307</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20837.250624272732</v>
      </c>
      <c r="I160" s="23">
        <f>SUM(I157:I159)*Assumptions!I114</f>
        <v>82406.672229807693</v>
      </c>
      <c r="J160" s="17" t="s">
        <v>609</v>
      </c>
    </row>
    <row r="161" spans="1:10" ht="32" customHeight="1">
      <c r="A161" s="1"/>
      <c r="B161" s="1"/>
      <c r="C161" s="8"/>
      <c r="D161" s="18" t="s">
        <v>610</v>
      </c>
      <c r="E161" s="8"/>
      <c r="F161" s="9">
        <f>SUM(F157:F160)</f>
        <v>211949.16997666663</v>
      </c>
      <c r="G161" s="9">
        <f>SUM(G157:G160)</f>
        <v>521242.51480400003</v>
      </c>
      <c r="H161" s="9">
        <f>SUM(H157:H160)</f>
        <v>1409987.2922424548</v>
      </c>
      <c r="I161" s="9">
        <f>SUM(I157:I160)</f>
        <v>4202740.2837201925</v>
      </c>
      <c r="J161" s="17"/>
    </row>
    <row r="162" spans="1:10" ht="32" customHeight="1">
      <c r="A162" s="1"/>
      <c r="B162" s="1"/>
      <c r="C162" s="1" t="s">
        <v>611</v>
      </c>
      <c r="D162" s="17" t="s">
        <v>284</v>
      </c>
      <c r="E162" s="1" t="s">
        <v>612</v>
      </c>
      <c r="F162" s="23">
        <f>F161*Assumptions!F115</f>
        <v>31792.375496499993</v>
      </c>
      <c r="G162" s="23">
        <f>G161*Assumptions!G115</f>
        <v>78186.377220599999</v>
      </c>
      <c r="H162" s="23">
        <f>H161*Assumptions!H115</f>
        <v>176248.41153030685</v>
      </c>
      <c r="I162" s="23">
        <f>I161*Assumptions!I115</f>
        <v>504328.83404642309</v>
      </c>
      <c r="J162" s="17" t="s">
        <v>613</v>
      </c>
    </row>
    <row r="163" spans="1:10" ht="32" customHeight="1">
      <c r="A163" s="1"/>
      <c r="B163" s="1"/>
      <c r="C163" s="1" t="s">
        <v>614</v>
      </c>
      <c r="D163" s="17" t="s">
        <v>615</v>
      </c>
      <c r="E163" s="1" t="s">
        <v>616</v>
      </c>
      <c r="F163" s="2">
        <f>CEILING(SUM(F161:F162),1000)-SUM(F161:F162)</f>
        <v>258.45452683337498</v>
      </c>
      <c r="G163" s="2">
        <f>CEILING(SUM(G161:G162),1000)-SUM(G161:G162)</f>
        <v>571.10797539993655</v>
      </c>
      <c r="H163" s="2">
        <f>CEILING(SUM(H161:H162),1000)-SUM(H161:H162)</f>
        <v>764.29622723837383</v>
      </c>
      <c r="I163" s="2">
        <f>CEILING(SUM(I161:I162),1000)-SUM(I161:I162)</f>
        <v>930.88223338406533</v>
      </c>
      <c r="J163" s="17" t="s">
        <v>617</v>
      </c>
    </row>
    <row r="164" spans="1:10" ht="32" customHeight="1">
      <c r="A164" s="1"/>
      <c r="B164" s="1"/>
      <c r="C164" s="20"/>
      <c r="D164" s="24" t="s">
        <v>325</v>
      </c>
      <c r="E164" s="20"/>
      <c r="F164" s="21">
        <f>SUM(F161:F163)</f>
        <v>244000</v>
      </c>
      <c r="G164" s="21">
        <f>SUM(G161:G163)</f>
        <v>600000</v>
      </c>
      <c r="H164" s="21">
        <f>SUM(H161:H163)</f>
        <v>1587000</v>
      </c>
      <c r="I164" s="21">
        <f>SUM(I161:I163)</f>
        <v>4708000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793</v>
      </c>
      <c r="D168" s="1"/>
      <c r="E168" s="1"/>
      <c r="F168" s="2"/>
      <c r="G168" s="2"/>
      <c r="H168" s="2"/>
      <c r="I168" s="2"/>
      <c r="J168" s="1"/>
    </row>
    <row r="169" spans="1:10" ht="22" customHeight="1">
      <c r="A169" s="1"/>
      <c r="B169" s="1"/>
      <c r="C169" s="1" t="s">
        <v>794</v>
      </c>
      <c r="D169" s="1"/>
      <c r="E169" s="1"/>
      <c r="F169" s="2"/>
      <c r="G169" s="2"/>
      <c r="H169" s="2"/>
      <c r="I169" s="2"/>
      <c r="J169" s="1"/>
    </row>
    <row r="170" spans="1:10" ht="22" customHeight="1">
      <c r="A170" s="1"/>
      <c r="B170" s="1"/>
      <c r="C170" s="1" t="s">
        <v>795</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8E79A9"/>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796</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278000</v>
      </c>
      <c r="G6" s="21">
        <f>G164</f>
        <v>702000</v>
      </c>
      <c r="H6" s="21">
        <f>H164</f>
        <v>1929000</v>
      </c>
      <c r="I6" s="21">
        <f>I164</f>
        <v>5607000</v>
      </c>
      <c r="J6" s="1"/>
    </row>
    <row r="7" spans="1:10" ht="21" customHeight="1">
      <c r="A7" s="1"/>
      <c r="B7" s="1"/>
      <c r="C7" s="1"/>
      <c r="D7" s="1" t="s">
        <v>326</v>
      </c>
      <c r="E7" s="1"/>
      <c r="F7" s="2">
        <f>F6/F14</f>
        <v>5054.545454545455</v>
      </c>
      <c r="G7" s="2">
        <f>G6/G14</f>
        <v>12763.636363636364</v>
      </c>
      <c r="H7" s="2">
        <f>H6/H14</f>
        <v>35072.727272727272</v>
      </c>
      <c r="I7" s="2">
        <f>I6/I14</f>
        <v>101945.45454545454</v>
      </c>
      <c r="J7" s="1"/>
    </row>
    <row r="8" spans="1:10" ht="21" customHeight="1">
      <c r="A8" s="1"/>
      <c r="B8" s="1"/>
      <c r="C8" s="1"/>
      <c r="D8" s="1" t="s">
        <v>327</v>
      </c>
      <c r="E8" s="1"/>
      <c r="F8" s="2">
        <f>FLOOR(F6*(1-Assumptions!F116),1000)</f>
        <v>208000</v>
      </c>
      <c r="G8" s="2">
        <f>FLOOR(G6*(1-Assumptions!G116),1000)</f>
        <v>526000</v>
      </c>
      <c r="H8" s="2">
        <f>FLOOR(H6*(1-Assumptions!H116),1000)</f>
        <v>1543000</v>
      </c>
      <c r="I8" s="2">
        <f>FLOOR(I6*(1-Assumptions!I116),1000)</f>
        <v>4485000</v>
      </c>
      <c r="J8" s="1"/>
    </row>
    <row r="9" spans="1:10" ht="21" customHeight="1">
      <c r="A9" s="1"/>
      <c r="B9" s="1"/>
      <c r="C9" s="1"/>
      <c r="D9" s="1" t="s">
        <v>328</v>
      </c>
      <c r="E9" s="1"/>
      <c r="F9" s="2">
        <f>CEILING(F6*(1+Assumptions!F117),1000)</f>
        <v>376000</v>
      </c>
      <c r="G9" s="2">
        <f>CEILING(G6*(1+Assumptions!G117),1000)</f>
        <v>948000</v>
      </c>
      <c r="H9" s="2">
        <f>CEILING(H6*(1+Assumptions!H117),1000)</f>
        <v>2508000</v>
      </c>
      <c r="I9" s="2">
        <f>CEILING(I6*(1+Assumptions!I117),1000)</f>
        <v>7290000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12</v>
      </c>
      <c r="H12" s="15">
        <v>14</v>
      </c>
      <c r="I12" s="15">
        <v>16</v>
      </c>
      <c r="J12" s="22" t="s">
        <v>797</v>
      </c>
    </row>
    <row r="13" spans="1:10" ht="33" customHeight="1">
      <c r="A13" s="1"/>
      <c r="B13" s="1"/>
      <c r="C13" s="1"/>
      <c r="D13" s="1" t="s">
        <v>332</v>
      </c>
      <c r="E13" s="1"/>
      <c r="F13" s="15">
        <v>3</v>
      </c>
      <c r="G13" s="15">
        <v>5</v>
      </c>
      <c r="H13" s="15">
        <v>7</v>
      </c>
      <c r="I13" s="15">
        <v>10</v>
      </c>
      <c r="J13" s="22" t="s">
        <v>798</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10</v>
      </c>
      <c r="G15" s="15">
        <v>12</v>
      </c>
      <c r="H15" s="15">
        <v>14</v>
      </c>
      <c r="I15" s="15">
        <v>17</v>
      </c>
      <c r="J15" s="22" t="s">
        <v>337</v>
      </c>
    </row>
    <row r="16" spans="1:10" ht="33" customHeight="1">
      <c r="A16" s="1"/>
      <c r="B16" s="1"/>
      <c r="C16" s="1"/>
      <c r="D16" s="1" t="s">
        <v>338</v>
      </c>
      <c r="E16" s="1"/>
      <c r="F16" s="10">
        <f>ROUNDUP(F12*1.4,0)</f>
        <v>14</v>
      </c>
      <c r="G16" s="10">
        <f>ROUNDUP(G12*1.4,0)</f>
        <v>17</v>
      </c>
      <c r="H16" s="10">
        <f>ROUNDUP(H12*1.4,0)</f>
        <v>20</v>
      </c>
      <c r="I16" s="10">
        <f>ROUNDUP(I12*1.4,0)</f>
        <v>23</v>
      </c>
      <c r="J16" s="22" t="s">
        <v>799</v>
      </c>
    </row>
    <row r="17" spans="1:10" ht="33" customHeight="1">
      <c r="A17" s="1"/>
      <c r="B17" s="1"/>
      <c r="C17" s="1"/>
      <c r="D17" s="1" t="s">
        <v>340</v>
      </c>
      <c r="E17" s="1"/>
      <c r="F17" s="15">
        <v>28</v>
      </c>
      <c r="G17" s="15">
        <v>31</v>
      </c>
      <c r="H17" s="15">
        <v>35</v>
      </c>
      <c r="I17" s="15">
        <v>42</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65</v>
      </c>
      <c r="G19" s="15">
        <v>120</v>
      </c>
      <c r="H19" s="15">
        <v>230</v>
      </c>
      <c r="I19" s="15">
        <v>400</v>
      </c>
      <c r="J19" s="22" t="s">
        <v>344</v>
      </c>
    </row>
    <row r="20" spans="1:10" ht="33" customHeight="1">
      <c r="A20" s="1"/>
      <c r="B20" s="1"/>
      <c r="C20" s="1"/>
      <c r="D20" s="1" t="s">
        <v>345</v>
      </c>
      <c r="E20" s="1"/>
      <c r="F20" s="15">
        <v>5</v>
      </c>
      <c r="G20" s="15">
        <v>6</v>
      </c>
      <c r="H20" s="15">
        <v>6</v>
      </c>
      <c r="I20" s="15">
        <v>8</v>
      </c>
      <c r="J20" s="22"/>
    </row>
    <row r="21" spans="1:10" ht="33" customHeight="1">
      <c r="A21" s="1"/>
      <c r="B21" s="1"/>
      <c r="C21" s="1"/>
      <c r="D21" s="1" t="s">
        <v>346</v>
      </c>
      <c r="E21" s="1"/>
      <c r="F21" s="15">
        <v>9</v>
      </c>
      <c r="G21" s="15">
        <v>12</v>
      </c>
      <c r="H21" s="15">
        <v>16</v>
      </c>
      <c r="I21" s="15">
        <v>22</v>
      </c>
      <c r="J21" s="22"/>
    </row>
    <row r="22" spans="1:10" ht="33" customHeight="1">
      <c r="A22" s="1"/>
      <c r="B22" s="1"/>
      <c r="C22" s="1"/>
      <c r="D22" s="1" t="s">
        <v>347</v>
      </c>
      <c r="E22" s="1"/>
      <c r="F22" s="15">
        <v>0</v>
      </c>
      <c r="G22" s="15">
        <v>0</v>
      </c>
      <c r="H22" s="15">
        <v>0</v>
      </c>
      <c r="I22" s="15">
        <v>0</v>
      </c>
      <c r="J22" s="22"/>
    </row>
    <row r="23" spans="1:10" ht="33" customHeight="1">
      <c r="A23" s="1"/>
      <c r="B23" s="1"/>
      <c r="C23" s="1"/>
      <c r="D23" s="1" t="s">
        <v>348</v>
      </c>
      <c r="E23" s="1"/>
      <c r="F23" s="15">
        <v>4</v>
      </c>
      <c r="G23" s="15">
        <v>5</v>
      </c>
      <c r="H23" s="15">
        <v>7</v>
      </c>
      <c r="I23" s="15">
        <v>8</v>
      </c>
      <c r="J23" s="22" t="s">
        <v>349</v>
      </c>
    </row>
    <row r="24" spans="1:10" ht="33" customHeight="1">
      <c r="A24" s="1"/>
      <c r="B24" s="1"/>
      <c r="C24" s="1"/>
      <c r="D24" s="1" t="s">
        <v>350</v>
      </c>
      <c r="E24" s="1"/>
      <c r="F24" s="10">
        <f>2*F23</f>
        <v>8</v>
      </c>
      <c r="G24" s="10">
        <f>2*G23</f>
        <v>10</v>
      </c>
      <c r="H24" s="10">
        <f>2*H23</f>
        <v>14</v>
      </c>
      <c r="I24" s="10">
        <f>2*I23</f>
        <v>16</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1</v>
      </c>
      <c r="G26" s="15">
        <v>1</v>
      </c>
      <c r="H26" s="15">
        <v>1</v>
      </c>
      <c r="I26" s="15">
        <v>2</v>
      </c>
      <c r="J26" s="22"/>
    </row>
    <row r="27" spans="1:10" ht="33" customHeight="1">
      <c r="A27" s="1"/>
      <c r="B27" s="1"/>
      <c r="C27" s="1"/>
      <c r="D27" s="1" t="s">
        <v>354</v>
      </c>
      <c r="E27" s="1"/>
      <c r="F27" s="15">
        <v>18</v>
      </c>
      <c r="G27" s="15">
        <v>24</v>
      </c>
      <c r="H27" s="15">
        <v>32</v>
      </c>
      <c r="I27" s="15">
        <v>44</v>
      </c>
      <c r="J27" s="22"/>
    </row>
    <row r="28" spans="1:10" ht="33" customHeight="1">
      <c r="A28" s="1"/>
      <c r="B28" s="1"/>
      <c r="C28" s="1"/>
      <c r="D28" s="1" t="s">
        <v>355</v>
      </c>
      <c r="E28" s="1"/>
      <c r="F28" s="15">
        <v>5</v>
      </c>
      <c r="G28" s="15">
        <v>9</v>
      </c>
      <c r="H28" s="15">
        <v>16</v>
      </c>
      <c r="I28" s="15">
        <v>28</v>
      </c>
      <c r="J28" s="22"/>
    </row>
    <row r="29" spans="1:10" ht="33" customHeight="1">
      <c r="A29" s="1"/>
      <c r="B29" s="1"/>
      <c r="C29" s="1"/>
      <c r="D29" s="1" t="s">
        <v>356</v>
      </c>
      <c r="E29" s="1"/>
      <c r="F29" s="15">
        <v>7</v>
      </c>
      <c r="G29" s="15">
        <v>9</v>
      </c>
      <c r="H29" s="15">
        <v>10</v>
      </c>
      <c r="I29" s="15">
        <v>13</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5</v>
      </c>
      <c r="G31" s="15">
        <v>6</v>
      </c>
      <c r="H31" s="15">
        <v>7</v>
      </c>
      <c r="I31" s="15">
        <v>9</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4</v>
      </c>
      <c r="G38" s="15">
        <v>4</v>
      </c>
      <c r="H38" s="15">
        <v>5</v>
      </c>
      <c r="I38" s="15">
        <v>5</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3500</v>
      </c>
      <c r="G48" s="23">
        <f>G16*Assumptions!G43</f>
        <v>8500</v>
      </c>
      <c r="H48" s="23">
        <f>H16*Assumptions!H43</f>
        <v>20000</v>
      </c>
      <c r="I48" s="23">
        <f>I16*Assumptions!I43</f>
        <v>92000</v>
      </c>
      <c r="J48" s="17" t="s">
        <v>386</v>
      </c>
    </row>
    <row r="49" spans="1:10" ht="32" customHeight="1">
      <c r="A49" s="1"/>
      <c r="B49" s="1"/>
      <c r="C49" s="1" t="s">
        <v>387</v>
      </c>
      <c r="D49" s="17" t="s">
        <v>388</v>
      </c>
      <c r="E49" s="1" t="s">
        <v>385</v>
      </c>
      <c r="F49" s="23">
        <f>F17*Assumptions!F44</f>
        <v>5600</v>
      </c>
      <c r="G49" s="23">
        <f>G17*Assumptions!G44</f>
        <v>12400</v>
      </c>
      <c r="H49" s="23">
        <f>H17*Assumptions!H44</f>
        <v>31500</v>
      </c>
      <c r="I49" s="23">
        <f>I17*Assumptions!I44</f>
        <v>67200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8125</v>
      </c>
      <c r="G51" s="23">
        <f>G19*Assumptions!G46</f>
        <v>19200</v>
      </c>
      <c r="H51" s="23">
        <f>H19*Assumptions!H46</f>
        <v>48300</v>
      </c>
      <c r="I51" s="23">
        <f>I19*Assumptions!I46</f>
        <v>100000</v>
      </c>
      <c r="J51" s="17" t="s">
        <v>396</v>
      </c>
    </row>
    <row r="52" spans="1:10" ht="32" customHeight="1">
      <c r="A52" s="1"/>
      <c r="B52" s="1"/>
      <c r="C52" s="1" t="s">
        <v>397</v>
      </c>
      <c r="D52" s="17" t="s">
        <v>130</v>
      </c>
      <c r="E52" s="1" t="s">
        <v>398</v>
      </c>
      <c r="F52" s="23">
        <f>SUM(F48:F49)*Assumptions!F47</f>
        <v>728</v>
      </c>
      <c r="G52" s="23">
        <f>SUM(G48:G49)*Assumptions!G47</f>
        <v>2090</v>
      </c>
      <c r="H52" s="23">
        <f>SUM(H48:H49)*Assumptions!H47</f>
        <v>6180</v>
      </c>
      <c r="I52" s="23">
        <f>SUM(I48:I49)*Assumptions!I47</f>
        <v>23880</v>
      </c>
      <c r="J52" s="17" t="s">
        <v>399</v>
      </c>
    </row>
    <row r="53" spans="1:10" ht="24" customHeight="1">
      <c r="A53" s="1"/>
      <c r="B53" s="1"/>
      <c r="C53" s="8"/>
      <c r="D53" s="18" t="s">
        <v>400</v>
      </c>
      <c r="E53" s="8"/>
      <c r="F53" s="9">
        <f>SUM(F44:F52)</f>
        <v>27353</v>
      </c>
      <c r="G53" s="9">
        <f>SUM(G44:G52)</f>
        <v>70240</v>
      </c>
      <c r="H53" s="9">
        <f>SUM(H44:H52)</f>
        <v>190680</v>
      </c>
      <c r="I53" s="9">
        <f>SUM(I44:I52)</f>
        <v>520680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8500</v>
      </c>
      <c r="H56" s="23">
        <f>(H12+ROUNDUP(H13*Assumptions!$E$121,0))*Assumptions!H121*Assumptions!H48</f>
        <v>15750</v>
      </c>
      <c r="I56" s="23">
        <f>(I12+ROUNDUP(I13*Assumptions!$E$121,0))*Assumptions!I121*Assumptions!I48</f>
        <v>31200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6750</v>
      </c>
      <c r="H57" s="23">
        <f>(H12+ROUNDUP(H13*Assumptions!$E$122,0))*Assumptions!H122*Assumptions!H49</f>
        <v>12600</v>
      </c>
      <c r="I57" s="23">
        <f>(I12+ROUNDUP(I13*Assumptions!$E$122,0))*Assumptions!I122*Assumptions!I49</f>
        <v>22050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4900</v>
      </c>
      <c r="H58" s="23">
        <f>(H12+ROUNDUP(H13*Assumptions!$E$123,0))*Assumptions!H123*Assumptions!H50</f>
        <v>8800</v>
      </c>
      <c r="I58" s="23">
        <f>(I12+ROUNDUP(I13*Assumptions!$E$123,0))*Assumptions!I123*Assumptions!I50</f>
        <v>30400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9750</v>
      </c>
      <c r="H59" s="23">
        <f>(H12+ROUNDUP(H13*Assumptions!$E$124,0))*Assumptions!H124*Assumptions!H51</f>
        <v>18000</v>
      </c>
      <c r="I59" s="23">
        <f>(I12+ROUNDUP(I13*Assumptions!$E$124,0))*Assumptions!I124*Assumptions!I51</f>
        <v>33600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9800</v>
      </c>
      <c r="I60" s="23">
        <f>(I12+ROUNDUP(I13*Assumptions!$E$125,0))*Assumptions!I125*Assumptions!I52</f>
        <v>35200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10400</v>
      </c>
      <c r="H61" s="23">
        <f>(H12+ROUNDUP(H13*Assumptions!$E$126,0))*Assumptions!H126*Assumptions!H53</f>
        <v>28800</v>
      </c>
      <c r="I61" s="23">
        <f>(I12+ROUNDUP(I13*Assumptions!$E$126,0))*Assumptions!I126*Assumptions!I53</f>
        <v>64800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6000</v>
      </c>
      <c r="H62" s="23">
        <f>(H12+ROUNDUP(H13*Assumptions!$E$127,0))*Assumptions!H127*Assumptions!H54</f>
        <v>10500</v>
      </c>
      <c r="I62" s="23">
        <f>(I12+ROUNDUP(I13*Assumptions!$E$127,0))*Assumptions!I127*Assumptions!I54</f>
        <v>17600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4200</v>
      </c>
      <c r="H63" s="23">
        <f>(H12+ROUNDUP(H13*Assumptions!$E$128,0))*Assumptions!H128*Assumptions!H55</f>
        <v>7700</v>
      </c>
      <c r="I63" s="23">
        <f>(I12+ROUNDUP(I13*Assumptions!$E$128,0))*Assumptions!I128*Assumptions!I55</f>
        <v>25600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6300</v>
      </c>
      <c r="H64" s="23">
        <f>(H12+ROUNDUP(H13*Assumptions!$E$129,0))*Assumptions!H129*Assumptions!H56</f>
        <v>10400</v>
      </c>
      <c r="I64" s="23">
        <f>(I12+ROUNDUP(I13*Assumptions!$E$129,0))*Assumptions!I129*Assumptions!I56</f>
        <v>19000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9100</v>
      </c>
      <c r="H65" s="23">
        <f>(H12+ROUNDUP(H13*Assumptions!$E$130,0))*Assumptions!H130*Assumptions!H57</f>
        <v>33000</v>
      </c>
      <c r="I65" s="23">
        <f>(I12+ROUNDUP(I13*Assumptions!$E$130,0))*Assumptions!I130*Assumptions!I57</f>
        <v>86700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12750</v>
      </c>
      <c r="H66" s="23">
        <f>(H12+ROUNDUP(H13*Assumptions!$E$131,0))*Assumptions!H131*Assumptions!H58</f>
        <v>36225</v>
      </c>
      <c r="I66" s="23">
        <f>(I12+ROUNDUP(I13*Assumptions!$E$131,0))*Assumptions!I131*Assumptions!I58</f>
        <v>110500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5250</v>
      </c>
      <c r="H67" s="23">
        <f>(H12+ROUNDUP(H13*Assumptions!$E$132,0))*Assumptions!H132*Assumptions!H59</f>
        <v>19800</v>
      </c>
      <c r="I67" s="23">
        <f>(I12+ROUNDUP(I13*Assumptions!$E$132,0))*Assumptions!I132*Assumptions!I59</f>
        <v>50400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5250</v>
      </c>
      <c r="H68" s="23">
        <f>(H12+ROUNDUP(H13*Assumptions!$E$133,0))*Assumptions!H133*Assumptions!H60</f>
        <v>18400</v>
      </c>
      <c r="I68" s="23">
        <f>(I12+ROUNDUP(I13*Assumptions!$E$133,0))*Assumptions!I133*Assumptions!I60</f>
        <v>48450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5250</v>
      </c>
      <c r="H69" s="23">
        <f>(H12+ROUNDUP(H13*Assumptions!$E$134,0))*Assumptions!H134*Assumptions!H61</f>
        <v>9600</v>
      </c>
      <c r="I69" s="23">
        <f>(I12+ROUNDUP(I13*Assumptions!$E$134,0))*Assumptions!I134*Assumptions!I61</f>
        <v>17100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6375</v>
      </c>
      <c r="H70" s="23">
        <f>(H12+ROUNDUP(H13*Assumptions!$E$135,0))*Assumptions!H135*Assumptions!H62</f>
        <v>24150</v>
      </c>
      <c r="I70" s="23">
        <f>(I12+ROUNDUP(I13*Assumptions!$E$135,0))*Assumptions!I135*Assumptions!I62</f>
        <v>66300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6375</v>
      </c>
      <c r="H71" s="23">
        <f>(H12+ROUNDUP(H13*Assumptions!$E$136,0))*Assumptions!H136*Assumptions!H63</f>
        <v>24150</v>
      </c>
      <c r="I71" s="23">
        <f>(I12+ROUNDUP(I13*Assumptions!$E$136,0))*Assumptions!I136*Assumptions!I63</f>
        <v>66300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10080</v>
      </c>
      <c r="H72" s="23">
        <f>(H12+ROUNDUP(H13*Assumptions!$E$137,0))*Assumptions!H137*Assumptions!H64</f>
        <v>19200</v>
      </c>
      <c r="I72" s="23">
        <f>(I12+ROUNDUP(I13*Assumptions!$E$137,0))*Assumptions!I137*Assumptions!I64</f>
        <v>42750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6000</v>
      </c>
      <c r="H73" s="23">
        <f>(H12+ROUNDUP(H13*Assumptions!$E$138,0))*Assumptions!H138*Assumptions!H65</f>
        <v>10500</v>
      </c>
      <c r="I73" s="23">
        <f>(I12+ROUNDUP(I13*Assumptions!$E$138,0))*Assumptions!I138*Assumptions!I65</f>
        <v>16000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3000</v>
      </c>
      <c r="H74" s="23">
        <f>(H12+ROUNDUP(H13*Assumptions!$E$139,0))*Assumptions!H139*Assumptions!H66</f>
        <v>9800</v>
      </c>
      <c r="I74" s="23">
        <f>(I12+ROUNDUP(I13*Assumptions!$E$139,0))*Assumptions!I139*Assumptions!I66</f>
        <v>24000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4550</v>
      </c>
      <c r="H75" s="23">
        <f>(H12+ROUNDUP(H13*Assumptions!$E$140,0))*Assumptions!H140*Assumptions!H67</f>
        <v>16000</v>
      </c>
      <c r="I75" s="23">
        <f>(I12+ROUNDUP(I13*Assumptions!$E$140,0))*Assumptions!I140*Assumptions!I67</f>
        <v>57000</v>
      </c>
      <c r="J75" s="17" t="s">
        <v>403</v>
      </c>
    </row>
    <row r="76" spans="1:10" ht="24" customHeight="1">
      <c r="A76" s="1"/>
      <c r="B76" s="1"/>
      <c r="C76" s="8"/>
      <c r="D76" s="18" t="s">
        <v>423</v>
      </c>
      <c r="E76" s="8"/>
      <c r="F76" s="9">
        <f>SUM(F56:F75)</f>
        <v>52975</v>
      </c>
      <c r="G76" s="9">
        <f>SUM(G56:G75)</f>
        <v>130780</v>
      </c>
      <c r="H76" s="9">
        <f>SUM(H56:H75)</f>
        <v>343175</v>
      </c>
      <c r="I76" s="9">
        <f>SUM(I56:I75)</f>
        <v>864950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8400</v>
      </c>
      <c r="I79" s="23">
        <f>I20*Assumptions!I68</f>
        <v>17600</v>
      </c>
      <c r="J79" s="17" t="s">
        <v>426</v>
      </c>
    </row>
    <row r="80" spans="1:10" ht="32" customHeight="1">
      <c r="A80" s="1"/>
      <c r="B80" s="1"/>
      <c r="C80" s="1" t="s">
        <v>427</v>
      </c>
      <c r="D80" s="17" t="s">
        <v>428</v>
      </c>
      <c r="E80" s="1" t="s">
        <v>385</v>
      </c>
      <c r="F80" s="23">
        <f>F21*Assumptions!F69</f>
        <v>4950</v>
      </c>
      <c r="G80" s="23">
        <f>G21*Assumptions!G69</f>
        <v>9600</v>
      </c>
      <c r="H80" s="23">
        <f>H21*Assumptions!H69</f>
        <v>20800</v>
      </c>
      <c r="I80" s="23">
        <f>I21*Assumptions!I69</f>
        <v>48400</v>
      </c>
      <c r="J80" s="17" t="s">
        <v>426</v>
      </c>
    </row>
    <row r="81" spans="1:10" ht="32" customHeight="1">
      <c r="A81" s="1"/>
      <c r="B81" s="1"/>
      <c r="C81" s="1" t="s">
        <v>429</v>
      </c>
      <c r="D81" s="17" t="s">
        <v>178</v>
      </c>
      <c r="E81" s="1" t="s">
        <v>385</v>
      </c>
      <c r="F81" s="23">
        <f>F22*Assumptions!F70</f>
        <v>0</v>
      </c>
      <c r="G81" s="23">
        <f>G22*Assumptions!G70</f>
        <v>0</v>
      </c>
      <c r="H81" s="23">
        <f>H22*Assumptions!H70</f>
        <v>0</v>
      </c>
      <c r="I81" s="23">
        <f>I22*Assumptions!I70</f>
        <v>0</v>
      </c>
      <c r="J81" s="17" t="s">
        <v>426</v>
      </c>
    </row>
    <row r="82" spans="1:10" ht="32" customHeight="1">
      <c r="A82" s="1"/>
      <c r="B82" s="1"/>
      <c r="C82" s="1" t="s">
        <v>430</v>
      </c>
      <c r="D82" s="17" t="s">
        <v>431</v>
      </c>
      <c r="E82" s="1" t="s">
        <v>385</v>
      </c>
      <c r="F82" s="23">
        <f>F24*Assumptions!F71</f>
        <v>3600</v>
      </c>
      <c r="G82" s="23">
        <f>G24*Assumptions!G71</f>
        <v>6500</v>
      </c>
      <c r="H82" s="23">
        <f>H24*Assumptions!H71</f>
        <v>13300</v>
      </c>
      <c r="I82" s="23">
        <f>I24*Assumptions!I71</f>
        <v>22400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11800</v>
      </c>
      <c r="G86" s="9">
        <f>SUM(G79:G85)</f>
        <v>21500</v>
      </c>
      <c r="H86" s="9">
        <f>SUM(H79:H85)</f>
        <v>42500</v>
      </c>
      <c r="I86" s="9">
        <f>SUM(I79:I85)</f>
        <v>88400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12000</v>
      </c>
      <c r="H89" s="23">
        <f>H12*Assumptions!H75</f>
        <v>30800</v>
      </c>
      <c r="I89" s="23">
        <f>I12*Assumptions!I75</f>
        <v>88000</v>
      </c>
      <c r="J89" s="17" t="s">
        <v>442</v>
      </c>
    </row>
    <row r="90" spans="1:10" ht="32" customHeight="1">
      <c r="A90" s="1"/>
      <c r="B90" s="1"/>
      <c r="C90" s="1" t="s">
        <v>443</v>
      </c>
      <c r="D90" s="17" t="s">
        <v>444</v>
      </c>
      <c r="E90" s="1" t="s">
        <v>441</v>
      </c>
      <c r="F90" s="23">
        <f>F12*Assumptions!F76</f>
        <v>3500</v>
      </c>
      <c r="G90" s="23">
        <f>G12*Assumptions!G76</f>
        <v>10800</v>
      </c>
      <c r="H90" s="23">
        <f>H12*Assumptions!H76</f>
        <v>30800</v>
      </c>
      <c r="I90" s="23">
        <f>I12*Assumptions!I76</f>
        <v>88000</v>
      </c>
      <c r="J90" s="17" t="s">
        <v>442</v>
      </c>
    </row>
    <row r="91" spans="1:10" ht="32" customHeight="1">
      <c r="A91" s="1"/>
      <c r="B91" s="1"/>
      <c r="C91" s="1" t="s">
        <v>445</v>
      </c>
      <c r="D91" s="17" t="s">
        <v>446</v>
      </c>
      <c r="E91" s="1" t="s">
        <v>441</v>
      </c>
      <c r="F91" s="23">
        <f>F12*Assumptions!F77</f>
        <v>1500</v>
      </c>
      <c r="G91" s="23">
        <f>G12*Assumptions!G77</f>
        <v>3000</v>
      </c>
      <c r="H91" s="23">
        <f>H12*Assumptions!H77</f>
        <v>7000</v>
      </c>
      <c r="I91" s="23">
        <f>I12*Assumptions!I77</f>
        <v>16000</v>
      </c>
      <c r="J91" s="17" t="s">
        <v>442</v>
      </c>
    </row>
    <row r="92" spans="1:10" ht="32" customHeight="1">
      <c r="A92" s="1"/>
      <c r="B92" s="1"/>
      <c r="C92" s="1" t="s">
        <v>447</v>
      </c>
      <c r="D92" s="17" t="s">
        <v>448</v>
      </c>
      <c r="E92" s="1" t="s">
        <v>449</v>
      </c>
      <c r="F92" s="23">
        <f>F29*Assumptions!F79</f>
        <v>910</v>
      </c>
      <c r="G92" s="23">
        <f>G29*Assumptions!G79</f>
        <v>2250</v>
      </c>
      <c r="H92" s="23">
        <f>H29*Assumptions!H79</f>
        <v>5000</v>
      </c>
      <c r="I92" s="23">
        <f>I29*Assumptions!I79</f>
        <v>13000</v>
      </c>
      <c r="J92" s="17" t="s">
        <v>442</v>
      </c>
    </row>
    <row r="93" spans="1:10" ht="32" customHeight="1">
      <c r="A93" s="1"/>
      <c r="B93" s="1"/>
      <c r="C93" s="1" t="s">
        <v>450</v>
      </c>
      <c r="D93" s="17" t="s">
        <v>451</v>
      </c>
      <c r="E93" s="1" t="s">
        <v>452</v>
      </c>
      <c r="F93" s="23">
        <f>F23*Assumptions!F80</f>
        <v>4000</v>
      </c>
      <c r="G93" s="23">
        <f>G23*Assumptions!G80</f>
        <v>12500</v>
      </c>
      <c r="H93" s="23">
        <f>H23*Assumptions!H80</f>
        <v>42000</v>
      </c>
      <c r="I93" s="23">
        <f>I23*Assumptions!I80</f>
        <v>120000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1700</v>
      </c>
      <c r="G95" s="23">
        <f>G26*Assumptions!G82</f>
        <v>4500</v>
      </c>
      <c r="H95" s="23">
        <f>H26*Assumptions!H82</f>
        <v>10000</v>
      </c>
      <c r="I95" s="23">
        <f>I26*Assumptions!I82</f>
        <v>48000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16510</v>
      </c>
      <c r="G99" s="9">
        <f>SUM(G89:G98)</f>
        <v>46050</v>
      </c>
      <c r="H99" s="9">
        <f>SUM(H89:H98)</f>
        <v>128100</v>
      </c>
      <c r="I99" s="9">
        <f>SUM(I89:I98)</f>
        <v>379000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1800</v>
      </c>
      <c r="G103" s="23">
        <f>G15*Assumptions!G86</f>
        <v>5400</v>
      </c>
      <c r="H103" s="23">
        <f>H15*Assumptions!H86</f>
        <v>14000</v>
      </c>
      <c r="I103" s="23">
        <f>I15*Assumptions!I86</f>
        <v>40800</v>
      </c>
      <c r="J103" s="17" t="s">
        <v>475</v>
      </c>
    </row>
    <row r="104" spans="1:10" ht="32" customHeight="1">
      <c r="A104" s="1"/>
      <c r="B104" s="1"/>
      <c r="C104" s="1" t="s">
        <v>476</v>
      </c>
      <c r="D104" s="17" t="s">
        <v>477</v>
      </c>
      <c r="E104" s="1" t="s">
        <v>478</v>
      </c>
      <c r="F104" s="23">
        <f>F19*Assumptions!F87</f>
        <v>780</v>
      </c>
      <c r="G104" s="23">
        <f>G19*Assumptions!G87</f>
        <v>2640</v>
      </c>
      <c r="H104" s="23">
        <f>H19*Assumptions!H87</f>
        <v>9200</v>
      </c>
      <c r="I104" s="23">
        <f>I19*Assumptions!I87</f>
        <v>28000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800</v>
      </c>
      <c r="E106" s="1" t="s">
        <v>501</v>
      </c>
      <c r="F106" s="13">
        <v>480</v>
      </c>
      <c r="G106" s="13">
        <v>1020</v>
      </c>
      <c r="H106" s="13">
        <v>2400</v>
      </c>
      <c r="I106" s="13">
        <v>6000</v>
      </c>
      <c r="J106" s="17" t="s">
        <v>801</v>
      </c>
    </row>
    <row r="107" spans="1:10" ht="32" customHeight="1">
      <c r="A107" s="1"/>
      <c r="B107" s="1"/>
      <c r="C107" s="1" t="s">
        <v>487</v>
      </c>
      <c r="D107" s="17" t="s">
        <v>802</v>
      </c>
      <c r="E107" s="1" t="s">
        <v>489</v>
      </c>
      <c r="F107" s="13">
        <v>280</v>
      </c>
      <c r="G107" s="13">
        <v>560</v>
      </c>
      <c r="H107" s="13">
        <v>1120</v>
      </c>
      <c r="I107" s="13">
        <v>2240</v>
      </c>
      <c r="J107" s="17" t="s">
        <v>803</v>
      </c>
    </row>
    <row r="108" spans="1:10" ht="32" customHeight="1">
      <c r="A108" s="1"/>
      <c r="B108" s="1"/>
      <c r="C108" s="1" t="s">
        <v>491</v>
      </c>
      <c r="D108" s="17" t="s">
        <v>804</v>
      </c>
      <c r="E108" s="1" t="s">
        <v>489</v>
      </c>
      <c r="F108" s="13">
        <v>600</v>
      </c>
      <c r="G108" s="13">
        <v>1200</v>
      </c>
      <c r="H108" s="13">
        <v>2400</v>
      </c>
      <c r="I108" s="13">
        <v>5200</v>
      </c>
      <c r="J108" s="17" t="s">
        <v>805</v>
      </c>
    </row>
    <row r="109" spans="1:10" ht="32" customHeight="1">
      <c r="A109" s="1"/>
      <c r="B109" s="1"/>
      <c r="C109" s="1" t="s">
        <v>495</v>
      </c>
      <c r="D109" s="17" t="s">
        <v>806</v>
      </c>
      <c r="E109" s="1" t="s">
        <v>501</v>
      </c>
      <c r="F109" s="13">
        <v>390</v>
      </c>
      <c r="G109" s="13">
        <v>780</v>
      </c>
      <c r="H109" s="13">
        <v>1650</v>
      </c>
      <c r="I109" s="13">
        <v>3300</v>
      </c>
      <c r="J109" s="17" t="s">
        <v>807</v>
      </c>
    </row>
    <row r="110" spans="1:10" ht="32" customHeight="1">
      <c r="A110" s="1"/>
      <c r="B110" s="1"/>
      <c r="C110" s="1" t="s">
        <v>499</v>
      </c>
      <c r="D110" s="17" t="s">
        <v>808</v>
      </c>
      <c r="E110" s="1" t="s">
        <v>497</v>
      </c>
      <c r="F110" s="13">
        <v>100</v>
      </c>
      <c r="G110" s="13">
        <v>220</v>
      </c>
      <c r="H110" s="13">
        <v>520</v>
      </c>
      <c r="I110" s="13">
        <v>1200</v>
      </c>
      <c r="J110" s="17" t="s">
        <v>809</v>
      </c>
    </row>
    <row r="111" spans="1:10" ht="32" customHeight="1">
      <c r="A111" s="1"/>
      <c r="B111" s="1"/>
      <c r="C111" s="1" t="s">
        <v>503</v>
      </c>
      <c r="D111" s="17" t="s">
        <v>810</v>
      </c>
      <c r="E111" s="1" t="s">
        <v>497</v>
      </c>
      <c r="F111" s="13">
        <v>440</v>
      </c>
      <c r="G111" s="13">
        <v>1000</v>
      </c>
      <c r="H111" s="13">
        <v>2600</v>
      </c>
      <c r="I111" s="13">
        <v>6000</v>
      </c>
      <c r="J111" s="17" t="s">
        <v>811</v>
      </c>
    </row>
    <row r="112" spans="1:10" ht="24" customHeight="1">
      <c r="A112" s="1"/>
      <c r="B112" s="1"/>
      <c r="C112" s="8"/>
      <c r="D112" s="18" t="s">
        <v>506</v>
      </c>
      <c r="E112" s="8"/>
      <c r="F112" s="9">
        <f>SUM(F102:F111)</f>
        <v>7470</v>
      </c>
      <c r="G112" s="9">
        <f>SUM(G102:G111)</f>
        <v>20320</v>
      </c>
      <c r="H112" s="9">
        <f>SUM(H102:H111)</f>
        <v>54890</v>
      </c>
      <c r="I112" s="9">
        <f>SUM(I102:I111)</f>
        <v>165740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13200</v>
      </c>
      <c r="H115" s="23">
        <f>H12*Assumptions!H89</f>
        <v>35000</v>
      </c>
      <c r="I115" s="23">
        <f>I12*Assumptions!I89</f>
        <v>104000</v>
      </c>
      <c r="J115" s="17" t="s">
        <v>510</v>
      </c>
    </row>
    <row r="116" spans="1:10" ht="32" customHeight="1">
      <c r="A116" s="1"/>
      <c r="B116" s="1"/>
      <c r="C116" s="1" t="s">
        <v>511</v>
      </c>
      <c r="D116" s="17" t="s">
        <v>224</v>
      </c>
      <c r="E116" s="1" t="s">
        <v>474</v>
      </c>
      <c r="F116" s="23">
        <f>F15*Assumptions!F90</f>
        <v>1500</v>
      </c>
      <c r="G116" s="23">
        <f>G15*Assumptions!G90</f>
        <v>4800</v>
      </c>
      <c r="H116" s="23">
        <f>H15*Assumptions!H90</f>
        <v>14000</v>
      </c>
      <c r="I116" s="23">
        <f>I15*Assumptions!I90</f>
        <v>42500</v>
      </c>
      <c r="J116" s="17" t="s">
        <v>512</v>
      </c>
    </row>
    <row r="117" spans="1:10" ht="32" customHeight="1">
      <c r="A117" s="1"/>
      <c r="B117" s="1"/>
      <c r="C117" s="1" t="s">
        <v>513</v>
      </c>
      <c r="D117" s="17" t="s">
        <v>226</v>
      </c>
      <c r="E117" s="1" t="s">
        <v>441</v>
      </c>
      <c r="F117" s="23">
        <f>F12*Assumptions!F91</f>
        <v>1200</v>
      </c>
      <c r="G117" s="23">
        <f>G12*Assumptions!G91</f>
        <v>3600</v>
      </c>
      <c r="H117" s="23">
        <f>H12*Assumptions!H91</f>
        <v>9100</v>
      </c>
      <c r="I117" s="23">
        <f>I12*Assumptions!I91</f>
        <v>24000</v>
      </c>
      <c r="J117" s="17" t="s">
        <v>514</v>
      </c>
    </row>
    <row r="118" spans="1:10" ht="32" customHeight="1">
      <c r="A118" s="1"/>
      <c r="B118" s="1"/>
      <c r="C118" s="1" t="s">
        <v>515</v>
      </c>
      <c r="D118" s="17" t="s">
        <v>228</v>
      </c>
      <c r="E118" s="1" t="s">
        <v>385</v>
      </c>
      <c r="F118" s="23">
        <f>(F12*(Assumptions!F141+2)+F16+F17+F19+F21+F20+F22+F24+F33+F34+F37)*Assumptions!F92</f>
        <v>11165</v>
      </c>
      <c r="G118" s="23">
        <f>(G12*(Assumptions!G141+2)+G16+G17+G19+G21+G20+G22+G24+G33+G34+G37)*Assumptions!G92</f>
        <v>22860</v>
      </c>
      <c r="H118" s="23">
        <f>(H12*(Assumptions!H141+2)+H16+H17+H19+H21+H20+H22+H24+H33+H34+H37)*Assumptions!H92</f>
        <v>51180</v>
      </c>
      <c r="I118" s="23">
        <f>(I12*(Assumptions!I141+2)+I16+I17+I19+I21+I20+I22+I24+I33+I34+I37)*Assumptions!I92</f>
        <v>118235</v>
      </c>
      <c r="J118" s="17" t="s">
        <v>516</v>
      </c>
    </row>
    <row r="119" spans="1:10" ht="32" customHeight="1">
      <c r="A119" s="1"/>
      <c r="B119" s="1"/>
      <c r="C119" s="1" t="s">
        <v>517</v>
      </c>
      <c r="D119" s="17" t="s">
        <v>240</v>
      </c>
      <c r="E119" s="1" t="s">
        <v>441</v>
      </c>
      <c r="F119" s="23">
        <f>F12*Assumptions!F97</f>
        <v>1800</v>
      </c>
      <c r="G119" s="23">
        <f>G12*Assumptions!G97</f>
        <v>4800</v>
      </c>
      <c r="H119" s="23">
        <f>H12*Assumptions!H97</f>
        <v>11900</v>
      </c>
      <c r="I119" s="23">
        <f>I12*Assumptions!I97</f>
        <v>32000</v>
      </c>
      <c r="J119" s="17" t="s">
        <v>518</v>
      </c>
    </row>
    <row r="120" spans="1:10" ht="24" customHeight="1">
      <c r="A120" s="1"/>
      <c r="B120" s="1"/>
      <c r="C120" s="8"/>
      <c r="D120" s="18" t="s">
        <v>519</v>
      </c>
      <c r="E120" s="8"/>
      <c r="F120" s="9">
        <f>SUM(F115:F119)</f>
        <v>19665</v>
      </c>
      <c r="G120" s="9">
        <f>SUM(G115:G119)</f>
        <v>49260</v>
      </c>
      <c r="H120" s="9">
        <f>SUM(H115:H119)</f>
        <v>121180</v>
      </c>
      <c r="I120" s="9">
        <f>SUM(I115:I119)</f>
        <v>320735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3900</v>
      </c>
      <c r="G124" s="23">
        <f>G30*(G31+1)*Assumptions!G93</f>
        <v>7140</v>
      </c>
      <c r="H124" s="23">
        <f>H30*(H31+1)*Assumptions!H93</f>
        <v>22080</v>
      </c>
      <c r="I124" s="23">
        <f>I30*(I31+1)*Assumptions!I93</f>
        <v>76800</v>
      </c>
      <c r="J124" s="17" t="s">
        <v>528</v>
      </c>
    </row>
    <row r="125" spans="1:10" ht="32" customHeight="1">
      <c r="A125" s="1"/>
      <c r="B125" s="1"/>
      <c r="C125" s="1" t="s">
        <v>529</v>
      </c>
      <c r="D125" s="17" t="s">
        <v>530</v>
      </c>
      <c r="E125" s="1" t="s">
        <v>385</v>
      </c>
      <c r="F125" s="23">
        <f>F30*(2*Assumptions!F94+F31*Assumptions!F95)</f>
        <v>750</v>
      </c>
      <c r="G125" s="23">
        <f>G30*(2*Assumptions!G94+G31*Assumptions!G95)</f>
        <v>1260</v>
      </c>
      <c r="H125" s="23">
        <f>H30*(2*Assumptions!H94+H31*Assumptions!H95)</f>
        <v>3480</v>
      </c>
      <c r="I125" s="23">
        <f>I30*(2*Assumptions!I94+I31*Assumptions!I95)</f>
        <v>9960</v>
      </c>
      <c r="J125" s="17" t="s">
        <v>531</v>
      </c>
    </row>
    <row r="126" spans="1:10" ht="24" customHeight="1">
      <c r="A126" s="1"/>
      <c r="B126" s="1"/>
      <c r="C126" s="8"/>
      <c r="D126" s="18" t="s">
        <v>532</v>
      </c>
      <c r="E126" s="8"/>
      <c r="F126" s="9">
        <f>SUM(F123:F125)</f>
        <v>6400</v>
      </c>
      <c r="G126" s="9">
        <f>SUM(G123:G125)</f>
        <v>12000</v>
      </c>
      <c r="H126" s="9">
        <f>SUM(H123:H125)</f>
        <v>37560</v>
      </c>
      <c r="I126" s="9">
        <f>SUM(I123:I125)</f>
        <v>129960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2340</v>
      </c>
      <c r="G135" s="23">
        <f>G27*Assumptions!G103</f>
        <v>7200</v>
      </c>
      <c r="H135" s="23">
        <f>H27*Assumptions!H103</f>
        <v>22400</v>
      </c>
      <c r="I135" s="23">
        <f>I27*Assumptions!I103</f>
        <v>70400</v>
      </c>
      <c r="J135" s="17" t="s">
        <v>558</v>
      </c>
    </row>
    <row r="136" spans="1:10" ht="32" customHeight="1">
      <c r="A136" s="1"/>
      <c r="B136" s="1"/>
      <c r="C136" s="1" t="s">
        <v>559</v>
      </c>
      <c r="D136" s="17" t="s">
        <v>560</v>
      </c>
      <c r="E136" s="1" t="s">
        <v>557</v>
      </c>
      <c r="F136" s="23">
        <f>F28*Assumptions!F104</f>
        <v>2250</v>
      </c>
      <c r="G136" s="23">
        <f>G28*Assumptions!G104</f>
        <v>9900</v>
      </c>
      <c r="H136" s="23">
        <f>H28*Assumptions!H104</f>
        <v>44800</v>
      </c>
      <c r="I136" s="23">
        <f>I28*Assumptions!I104</f>
        <v>196000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22940</v>
      </c>
      <c r="G140" s="9">
        <f>SUM(G129:G139)</f>
        <v>54975</v>
      </c>
      <c r="H140" s="9">
        <f>SUM(H129:H139)</f>
        <v>146150</v>
      </c>
      <c r="I140" s="9">
        <f>SUM(I129:I139)</f>
        <v>436550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82000</v>
      </c>
      <c r="G150" s="2">
        <f>SUM(G48,G49,G51,G56,G57,G58,G59,G60,G61,G62,G63,G64,G65,G66,G67,G68,G69,G70,G71,G72,G73,G74,G75,G79,G80,G81,G82,G83,G84,G85)</f>
        <v>192380</v>
      </c>
      <c r="H150" s="2">
        <f>SUM(H48,H49,H51,H56,H57,H58,H59,H60,H61,H62,H63,H64,H65,H66,H67,H68,H69,H70,H71,H72,H73,H74,H75,H79,H80,H81,H82,H83,H84,H85)</f>
        <v>485475</v>
      </c>
      <c r="I150" s="2">
        <f>SUM(I48,I49,I51,I56,I57,I58,I59,I60,I61,I62,I63,I64,I65,I66,I67,I68,I69,I70,I71,I72,I73,I74,I75,I79,I80,I81,I82,I83,I84,I85)</f>
        <v>1212550</v>
      </c>
      <c r="J150" s="17" t="s">
        <v>582</v>
      </c>
    </row>
    <row r="151" spans="1:10" ht="32" customHeight="1">
      <c r="A151" s="1"/>
      <c r="B151" s="1"/>
      <c r="C151" s="1" t="s">
        <v>583</v>
      </c>
      <c r="D151" s="17" t="s">
        <v>584</v>
      </c>
      <c r="E151" s="1" t="s">
        <v>585</v>
      </c>
      <c r="F151" s="23">
        <f>F150*Assumptions!F108</f>
        <v>30750</v>
      </c>
      <c r="G151" s="23">
        <f>G150*Assumptions!G108</f>
        <v>72142.5</v>
      </c>
      <c r="H151" s="23">
        <f>H150*Assumptions!H108</f>
        <v>182053.125</v>
      </c>
      <c r="I151" s="23">
        <f>I150*Assumptions!I108</f>
        <v>454706.25</v>
      </c>
      <c r="J151" s="17" t="s">
        <v>586</v>
      </c>
    </row>
    <row r="152" spans="1:10" ht="32" customHeight="1">
      <c r="A152" s="1"/>
      <c r="B152" s="1"/>
      <c r="C152" s="1" t="s">
        <v>587</v>
      </c>
      <c r="D152" s="17" t="s">
        <v>588</v>
      </c>
      <c r="E152" s="1" t="s">
        <v>589</v>
      </c>
      <c r="F152" s="23">
        <f>F150*F38/F12*Assumptions!F109</f>
        <v>2296</v>
      </c>
      <c r="G152" s="23">
        <f>G150*G38/G12*Assumptions!G109</f>
        <v>5130.1333333333332</v>
      </c>
      <c r="H152" s="23">
        <f>H150*H38/H12*Assumptions!H109</f>
        <v>17338.392857142859</v>
      </c>
      <c r="I152" s="23">
        <f>I150*I38/I12*Assumptions!I109</f>
        <v>45470.625</v>
      </c>
      <c r="J152" s="17" t="s">
        <v>590</v>
      </c>
    </row>
    <row r="153" spans="1:10" ht="32" customHeight="1">
      <c r="A153" s="1"/>
      <c r="B153" s="1"/>
      <c r="C153" s="1" t="s">
        <v>591</v>
      </c>
      <c r="D153" s="17" t="s">
        <v>592</v>
      </c>
      <c r="E153" s="1" t="s">
        <v>593</v>
      </c>
      <c r="F153" s="23">
        <f>SUM(F150,F151,F152,F44,F45,F46,F47,F50,F52)*Assumptions!F110</f>
        <v>22531.32</v>
      </c>
      <c r="G153" s="23">
        <f>SUM(G150,G151,G152,G44,G45,G46,G47,G50,G52)*Assumptions!G110</f>
        <v>65954.379333333345</v>
      </c>
      <c r="H153" s="23">
        <f>SUM(H150,H151,H152,H44,H45,H46,H47,H50,H52)*Assumptions!H110</f>
        <v>217209.02500000002</v>
      </c>
      <c r="I153" s="23">
        <f>SUM(I150,I151,I152,I44,I45,I46,I47,I50,I52)*Assumptions!I110</f>
        <v>750198.61250000005</v>
      </c>
      <c r="J153" s="17" t="s">
        <v>594</v>
      </c>
    </row>
    <row r="154" spans="1:10" ht="32" customHeight="1">
      <c r="A154" s="1"/>
      <c r="B154" s="1"/>
      <c r="C154" s="1" t="s">
        <v>595</v>
      </c>
      <c r="D154" s="17" t="s">
        <v>596</v>
      </c>
      <c r="E154" s="1" t="s">
        <v>597</v>
      </c>
      <c r="F154" s="23">
        <f>SUM(F89,F90,F91,F92,F93,F94,F95,F96,F97,F98,F102,F103,F104,F105,F106,F107,F108,F109,F110,F111)*Assumptions!F111</f>
        <v>1678.6000000000001</v>
      </c>
      <c r="G154" s="23">
        <f>SUM(G89,G90,G91,G92,G93,G94,G95,G96,G97,G98,G102,G103,G104,G105,G106,G107,G108,G109,G110,G111)*Assumptions!G111</f>
        <v>4645.9000000000005</v>
      </c>
      <c r="H154" s="23">
        <f>SUM(H89,H90,H91,H92,H93,H94,H95,H96,H97,H98,H102,H103,H104,H105,H106,H107,H108,H109,H110,H111)*Assumptions!H111</f>
        <v>12809.300000000001</v>
      </c>
      <c r="I154" s="23">
        <f>SUM(I89,I90,I91,I92,I93,I94,I95,I96,I97,I98,I102,I103,I104,I105,I106,I107,I108,I109,I110,I111)*Assumptions!I111</f>
        <v>38131.800000000003</v>
      </c>
      <c r="J154" s="17" t="s">
        <v>598</v>
      </c>
    </row>
    <row r="155" spans="1:10" ht="32" customHeight="1">
      <c r="A155" s="1"/>
      <c r="B155" s="1"/>
      <c r="C155" s="8"/>
      <c r="D155" s="18" t="s">
        <v>599</v>
      </c>
      <c r="E155" s="8"/>
      <c r="F155" s="9">
        <f>SUM(F151:F154)</f>
        <v>57255.92</v>
      </c>
      <c r="G155" s="9">
        <f>SUM(G151:G154)</f>
        <v>147872.91266666667</v>
      </c>
      <c r="H155" s="9">
        <f>SUM(H151:H154)</f>
        <v>429409.84285714285</v>
      </c>
      <c r="I155" s="9">
        <f>SUM(I151:I154)</f>
        <v>1288507.2875000001</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227768.91999999998</v>
      </c>
      <c r="G157" s="9">
        <f>SUM(G53,G76,G86,G99,G112,G120,G126,G140,G147,G155)</f>
        <v>569747.91266666667</v>
      </c>
      <c r="H157" s="9">
        <f>SUM(H53,H76,H86,H99,H112,H120,H126,H140,H147,H155)</f>
        <v>1546644.8428571429</v>
      </c>
      <c r="I157" s="9">
        <f>SUM(I53,I76,I86,I99,I112,I120,I126,I140,I147,I155)</f>
        <v>4362022.2874999996</v>
      </c>
      <c r="J157" s="17"/>
    </row>
    <row r="158" spans="1:10" ht="32" customHeight="1">
      <c r="A158" s="1"/>
      <c r="B158" s="1"/>
      <c r="C158" s="1" t="s">
        <v>601</v>
      </c>
      <c r="D158" s="17" t="s">
        <v>276</v>
      </c>
      <c r="E158" s="1" t="s">
        <v>602</v>
      </c>
      <c r="F158" s="23">
        <f>F157*Assumptions!F112</f>
        <v>4099.8405599999996</v>
      </c>
      <c r="G158" s="23">
        <f>G157*Assumptions!G112</f>
        <v>11394.958253333334</v>
      </c>
      <c r="H158" s="23">
        <f>H157*Assumptions!H112</f>
        <v>34026.18654285714</v>
      </c>
      <c r="I158" s="23">
        <f>I157*Assumptions!I112</f>
        <v>109050.5571875</v>
      </c>
      <c r="J158" s="17" t="s">
        <v>603</v>
      </c>
    </row>
    <row r="159" spans="1:10" ht="32" customHeight="1">
      <c r="A159" s="1"/>
      <c r="B159" s="1"/>
      <c r="C159" s="1" t="s">
        <v>604</v>
      </c>
      <c r="D159" s="17" t="s">
        <v>605</v>
      </c>
      <c r="E159" s="1" t="s">
        <v>602</v>
      </c>
      <c r="F159" s="23">
        <f>F157*Assumptions!F113</f>
        <v>9110.7567999999992</v>
      </c>
      <c r="G159" s="23">
        <f>G157*Assumptions!G113</f>
        <v>28487.395633333334</v>
      </c>
      <c r="H159" s="23">
        <f>H157*Assumptions!H113</f>
        <v>108265.13900000001</v>
      </c>
      <c r="I159" s="23">
        <f>I157*Assumptions!I113</f>
        <v>436202.22875000001</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25334.042526000001</v>
      </c>
      <c r="I160" s="23">
        <f>SUM(I157:I159)*Assumptions!I114</f>
        <v>98145.501468749993</v>
      </c>
      <c r="J160" s="17" t="s">
        <v>609</v>
      </c>
    </row>
    <row r="161" spans="1:10" ht="32" customHeight="1">
      <c r="A161" s="1"/>
      <c r="B161" s="1"/>
      <c r="C161" s="8"/>
      <c r="D161" s="18" t="s">
        <v>610</v>
      </c>
      <c r="E161" s="8"/>
      <c r="F161" s="9">
        <f>SUM(F157:F160)</f>
        <v>240979.51736</v>
      </c>
      <c r="G161" s="9">
        <f>SUM(G157:G160)</f>
        <v>609630.26655333338</v>
      </c>
      <c r="H161" s="9">
        <f>SUM(H157:H160)</f>
        <v>1714270.210926</v>
      </c>
      <c r="I161" s="9">
        <f>SUM(I157:I160)</f>
        <v>5005420.5749062495</v>
      </c>
      <c r="J161" s="17"/>
    </row>
    <row r="162" spans="1:10" ht="32" customHeight="1">
      <c r="A162" s="1"/>
      <c r="B162" s="1"/>
      <c r="C162" s="1" t="s">
        <v>611</v>
      </c>
      <c r="D162" s="17" t="s">
        <v>284</v>
      </c>
      <c r="E162" s="1" t="s">
        <v>612</v>
      </c>
      <c r="F162" s="23">
        <f>F161*Assumptions!F115</f>
        <v>36146.927603999997</v>
      </c>
      <c r="G162" s="23">
        <f>G161*Assumptions!G115</f>
        <v>91444.53998300001</v>
      </c>
      <c r="H162" s="23">
        <f>H161*Assumptions!H115</f>
        <v>214283.77636575</v>
      </c>
      <c r="I162" s="23">
        <f>I161*Assumptions!I115</f>
        <v>600650.4689887499</v>
      </c>
      <c r="J162" s="17" t="s">
        <v>613</v>
      </c>
    </row>
    <row r="163" spans="1:10" ht="32" customHeight="1">
      <c r="A163" s="1"/>
      <c r="B163" s="1"/>
      <c r="C163" s="1" t="s">
        <v>614</v>
      </c>
      <c r="D163" s="17" t="s">
        <v>615</v>
      </c>
      <c r="E163" s="1" t="s">
        <v>616</v>
      </c>
      <c r="F163" s="2">
        <f>CEILING(SUM(F161:F162),1000)-SUM(F161:F162)</f>
        <v>873.5550359999761</v>
      </c>
      <c r="G163" s="2">
        <f>CEILING(SUM(G161:G162),1000)-SUM(G161:G162)</f>
        <v>925.19346366659738</v>
      </c>
      <c r="H163" s="2">
        <f>CEILING(SUM(H161:H162),1000)-SUM(H161:H162)</f>
        <v>446.01270824996755</v>
      </c>
      <c r="I163" s="2">
        <f>CEILING(SUM(I161:I162),1000)-SUM(I161:I162)</f>
        <v>928.95610500033945</v>
      </c>
      <c r="J163" s="17" t="s">
        <v>617</v>
      </c>
    </row>
    <row r="164" spans="1:10" ht="32" customHeight="1">
      <c r="A164" s="1"/>
      <c r="B164" s="1"/>
      <c r="C164" s="20"/>
      <c r="D164" s="24" t="s">
        <v>325</v>
      </c>
      <c r="E164" s="20"/>
      <c r="F164" s="21">
        <f>SUM(F161:F163)</f>
        <v>278000</v>
      </c>
      <c r="G164" s="21">
        <f>SUM(G161:G163)</f>
        <v>702000</v>
      </c>
      <c r="H164" s="21">
        <f>SUM(H161:H163)</f>
        <v>1929000</v>
      </c>
      <c r="I164" s="21">
        <f>SUM(I161:I163)</f>
        <v>5607000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812</v>
      </c>
      <c r="D168" s="1"/>
      <c r="E168" s="1"/>
      <c r="F168" s="2"/>
      <c r="G168" s="2"/>
      <c r="H168" s="2"/>
      <c r="I168" s="2"/>
      <c r="J168" s="1"/>
    </row>
    <row r="169" spans="1:10" ht="22" customHeight="1">
      <c r="A169" s="1"/>
      <c r="B169" s="1"/>
      <c r="C169" s="1" t="s">
        <v>813</v>
      </c>
      <c r="D169" s="1"/>
      <c r="E169" s="1"/>
      <c r="F169" s="2"/>
      <c r="G169" s="2"/>
      <c r="H169" s="2"/>
      <c r="I169" s="2"/>
      <c r="J169" s="1"/>
    </row>
    <row r="170" spans="1:10" ht="22" customHeight="1">
      <c r="A170" s="1"/>
      <c r="B170" s="1"/>
      <c r="C170" s="1" t="s">
        <v>814</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E79A9"/>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815</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268000</v>
      </c>
      <c r="G6" s="21">
        <f>G164</f>
        <v>654000</v>
      </c>
      <c r="H6" s="21">
        <f>H164</f>
        <v>1778000</v>
      </c>
      <c r="I6" s="21">
        <f>I164</f>
        <v>5206000</v>
      </c>
      <c r="J6" s="1"/>
    </row>
    <row r="7" spans="1:10" ht="21" customHeight="1">
      <c r="A7" s="1"/>
      <c r="B7" s="1"/>
      <c r="C7" s="1"/>
      <c r="D7" s="1" t="s">
        <v>326</v>
      </c>
      <c r="E7" s="1"/>
      <c r="F7" s="2">
        <f>F6/F14</f>
        <v>4872.727272727273</v>
      </c>
      <c r="G7" s="2">
        <f>G6/G14</f>
        <v>11890.90909090909</v>
      </c>
      <c r="H7" s="2">
        <f>H6/H14</f>
        <v>32327.272727272728</v>
      </c>
      <c r="I7" s="2">
        <f>I6/I14</f>
        <v>94654.545454545456</v>
      </c>
      <c r="J7" s="1"/>
    </row>
    <row r="8" spans="1:10" ht="21" customHeight="1">
      <c r="A8" s="1"/>
      <c r="B8" s="1"/>
      <c r="C8" s="1"/>
      <c r="D8" s="1" t="s">
        <v>327</v>
      </c>
      <c r="E8" s="1"/>
      <c r="F8" s="2">
        <f>FLOOR(F6*(1-Assumptions!F116),1000)</f>
        <v>201000</v>
      </c>
      <c r="G8" s="2">
        <f>FLOOR(G6*(1-Assumptions!G116),1000)</f>
        <v>490000</v>
      </c>
      <c r="H8" s="2">
        <f>FLOOR(H6*(1-Assumptions!H116),1000)</f>
        <v>1422000</v>
      </c>
      <c r="I8" s="2">
        <f>FLOOR(I6*(1-Assumptions!I116),1000)</f>
        <v>4164000</v>
      </c>
      <c r="J8" s="1"/>
    </row>
    <row r="9" spans="1:10" ht="21" customHeight="1">
      <c r="A9" s="1"/>
      <c r="B9" s="1"/>
      <c r="C9" s="1"/>
      <c r="D9" s="1" t="s">
        <v>328</v>
      </c>
      <c r="E9" s="1"/>
      <c r="F9" s="2">
        <f>CEILING(F6*(1+Assumptions!F117),1000)</f>
        <v>362000</v>
      </c>
      <c r="G9" s="2">
        <f>CEILING(G6*(1+Assumptions!G117),1000)</f>
        <v>883000</v>
      </c>
      <c r="H9" s="2">
        <f>CEILING(H6*(1+Assumptions!H117),1000)</f>
        <v>2312000</v>
      </c>
      <c r="I9" s="2">
        <f>CEILING(I6*(1+Assumptions!I117),1000)</f>
        <v>6768000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11</v>
      </c>
      <c r="H12" s="15">
        <v>13</v>
      </c>
      <c r="I12" s="15">
        <v>15</v>
      </c>
      <c r="J12" s="22" t="s">
        <v>816</v>
      </c>
    </row>
    <row r="13" spans="1:10" ht="33" customHeight="1">
      <c r="A13" s="1"/>
      <c r="B13" s="1"/>
      <c r="C13" s="1"/>
      <c r="D13" s="1" t="s">
        <v>332</v>
      </c>
      <c r="E13" s="1"/>
      <c r="F13" s="15">
        <v>3</v>
      </c>
      <c r="G13" s="15">
        <v>5</v>
      </c>
      <c r="H13" s="15">
        <v>7</v>
      </c>
      <c r="I13" s="15">
        <v>10</v>
      </c>
      <c r="J13" s="22" t="s">
        <v>817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ROUNDUP(F12*1.4,0)</f>
        <v>14</v>
      </c>
      <c r="G16" s="10">
        <f>ROUNDUP(G12*1.4,0)</f>
        <v>16</v>
      </c>
      <c r="H16" s="10">
        <f>ROUNDUP(H12*1.4,0)</f>
        <v>19</v>
      </c>
      <c r="I16" s="10">
        <f>ROUNDUP(I12*1.4,0)</f>
        <v>21</v>
      </c>
      <c r="J16" s="22" t="s">
        <v>799</v>
      </c>
    </row>
    <row r="17" spans="1:10" ht="33" customHeight="1">
      <c r="A17" s="1"/>
      <c r="B17" s="1"/>
      <c r="C17" s="1"/>
      <c r="D17" s="1" t="s">
        <v>340</v>
      </c>
      <c r="E17" s="1"/>
      <c r="F17" s="15">
        <v>27</v>
      </c>
      <c r="G17" s="15">
        <v>30</v>
      </c>
      <c r="H17" s="15">
        <v>34</v>
      </c>
      <c r="I17" s="15">
        <v>41</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45</v>
      </c>
      <c r="G19" s="15">
        <v>80</v>
      </c>
      <c r="H19" s="15">
        <v>145</v>
      </c>
      <c r="I19" s="15">
        <v>250</v>
      </c>
      <c r="J19" s="22" t="s">
        <v>344</v>
      </c>
    </row>
    <row r="20" spans="1:10" ht="33" customHeight="1">
      <c r="A20" s="1"/>
      <c r="B20" s="1"/>
      <c r="C20" s="1"/>
      <c r="D20" s="1" t="s">
        <v>345</v>
      </c>
      <c r="E20" s="1"/>
      <c r="F20" s="15">
        <v>4</v>
      </c>
      <c r="G20" s="15">
        <v>5</v>
      </c>
      <c r="H20" s="15">
        <v>5</v>
      </c>
      <c r="I20" s="15">
        <v>6</v>
      </c>
      <c r="J20" s="22"/>
    </row>
    <row r="21" spans="1:10" ht="33" customHeight="1">
      <c r="A21" s="1"/>
      <c r="B21" s="1"/>
      <c r="C21" s="1"/>
      <c r="D21" s="1" t="s">
        <v>346</v>
      </c>
      <c r="E21" s="1"/>
      <c r="F21" s="15">
        <v>8</v>
      </c>
      <c r="G21" s="15">
        <v>10</v>
      </c>
      <c r="H21" s="15">
        <v>13</v>
      </c>
      <c r="I21" s="15">
        <v>18</v>
      </c>
      <c r="J21" s="22"/>
    </row>
    <row r="22" spans="1:10" ht="33" customHeight="1">
      <c r="A22" s="1"/>
      <c r="B22" s="1"/>
      <c r="C22" s="1"/>
      <c r="D22" s="1" t="s">
        <v>347</v>
      </c>
      <c r="E22" s="1"/>
      <c r="F22" s="15">
        <v>1</v>
      </c>
      <c r="G22" s="15">
        <v>1</v>
      </c>
      <c r="H22" s="15">
        <v>2</v>
      </c>
      <c r="I22" s="15">
        <v>2</v>
      </c>
      <c r="J22" s="22"/>
    </row>
    <row r="23" spans="1:10" ht="33" customHeight="1">
      <c r="A23" s="1"/>
      <c r="B23" s="1"/>
      <c r="C23" s="1"/>
      <c r="D23" s="1" t="s">
        <v>348</v>
      </c>
      <c r="E23" s="1"/>
      <c r="F23" s="15">
        <v>3</v>
      </c>
      <c r="G23" s="15">
        <v>3</v>
      </c>
      <c r="H23" s="15">
        <v>4</v>
      </c>
      <c r="I23" s="15">
        <v>5</v>
      </c>
      <c r="J23" s="22" t="s">
        <v>349</v>
      </c>
    </row>
    <row r="24" spans="1:10" ht="33" customHeight="1">
      <c r="A24" s="1"/>
      <c r="B24" s="1"/>
      <c r="C24" s="1"/>
      <c r="D24" s="1" t="s">
        <v>350</v>
      </c>
      <c r="E24" s="1"/>
      <c r="F24" s="10">
        <f>2*F23</f>
        <v>6</v>
      </c>
      <c r="G24" s="10">
        <f>2*G23</f>
        <v>6</v>
      </c>
      <c r="H24" s="10">
        <f>2*H23</f>
        <v>8</v>
      </c>
      <c r="I24" s="10">
        <f>2*I23</f>
        <v>10</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2</v>
      </c>
      <c r="G26" s="15">
        <v>3</v>
      </c>
      <c r="H26" s="15">
        <v>3</v>
      </c>
      <c r="I26" s="15">
        <v>5</v>
      </c>
      <c r="J26" s="22"/>
    </row>
    <row r="27" spans="1:10" ht="33" customHeight="1">
      <c r="A27" s="1"/>
      <c r="B27" s="1"/>
      <c r="C27" s="1"/>
      <c r="D27" s="1" t="s">
        <v>354</v>
      </c>
      <c r="E27" s="1"/>
      <c r="F27" s="15">
        <v>15</v>
      </c>
      <c r="G27" s="15">
        <v>20</v>
      </c>
      <c r="H27" s="15">
        <v>26</v>
      </c>
      <c r="I27" s="15">
        <v>36</v>
      </c>
      <c r="J27" s="22"/>
    </row>
    <row r="28" spans="1:10" ht="33" customHeight="1">
      <c r="A28" s="1"/>
      <c r="B28" s="1"/>
      <c r="C28" s="1"/>
      <c r="D28" s="1" t="s">
        <v>355</v>
      </c>
      <c r="E28" s="1"/>
      <c r="F28" s="15">
        <v>3</v>
      </c>
      <c r="G28" s="15">
        <v>5</v>
      </c>
      <c r="H28" s="15">
        <v>9</v>
      </c>
      <c r="I28" s="15">
        <v>15</v>
      </c>
      <c r="J28" s="22"/>
    </row>
    <row r="29" spans="1:10" ht="33" customHeight="1">
      <c r="A29" s="1"/>
      <c r="B29" s="1"/>
      <c r="C29" s="1"/>
      <c r="D29" s="1" t="s">
        <v>356</v>
      </c>
      <c r="E29" s="1"/>
      <c r="F29" s="15">
        <v>9</v>
      </c>
      <c r="G29" s="15">
        <v>11</v>
      </c>
      <c r="H29" s="15">
        <v>12</v>
      </c>
      <c r="I29" s="15">
        <v>16</v>
      </c>
      <c r="J29" s="22"/>
    </row>
    <row r="30" spans="1:10" ht="33" customHeight="1">
      <c r="A30" s="1"/>
      <c r="B30" s="1"/>
      <c r="C30" s="1"/>
      <c r="D30" s="1" t="s">
        <v>357</v>
      </c>
      <c r="E30" s="1"/>
      <c r="F30" s="15">
        <v>4</v>
      </c>
      <c r="G30" s="15">
        <v>5</v>
      </c>
      <c r="H30" s="15">
        <v>10</v>
      </c>
      <c r="I30" s="15">
        <v>20</v>
      </c>
      <c r="J30" s="22"/>
    </row>
    <row r="31" spans="1:10" ht="33" customHeight="1">
      <c r="A31" s="1"/>
      <c r="B31" s="1"/>
      <c r="C31" s="1"/>
      <c r="D31" s="1" t="s">
        <v>358</v>
      </c>
      <c r="E31" s="1"/>
      <c r="F31" s="15">
        <v>4</v>
      </c>
      <c r="G31" s="15">
        <v>5</v>
      </c>
      <c r="H31" s="15">
        <v>6</v>
      </c>
      <c r="I31" s="15">
        <v>8</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2</v>
      </c>
      <c r="G34" s="15">
        <v>2</v>
      </c>
      <c r="H34" s="15">
        <v>2</v>
      </c>
      <c r="I34" s="15">
        <v>2</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4</v>
      </c>
      <c r="G38" s="15">
        <v>5</v>
      </c>
      <c r="H38" s="15">
        <v>5</v>
      </c>
      <c r="I38" s="15">
        <v>6</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3500</v>
      </c>
      <c r="G48" s="23">
        <f>G16*Assumptions!G43</f>
        <v>8000</v>
      </c>
      <c r="H48" s="23">
        <f>H16*Assumptions!H43</f>
        <v>19000</v>
      </c>
      <c r="I48" s="23">
        <f>I16*Assumptions!I43</f>
        <v>84000</v>
      </c>
      <c r="J48" s="17" t="s">
        <v>386</v>
      </c>
    </row>
    <row r="49" spans="1:10" ht="32" customHeight="1">
      <c r="A49" s="1"/>
      <c r="B49" s="1"/>
      <c r="C49" s="1" t="s">
        <v>387</v>
      </c>
      <c r="D49" s="17" t="s">
        <v>388</v>
      </c>
      <c r="E49" s="1" t="s">
        <v>385</v>
      </c>
      <c r="F49" s="23">
        <f>F17*Assumptions!F44</f>
        <v>5400</v>
      </c>
      <c r="G49" s="23">
        <f>G17*Assumptions!G44</f>
        <v>12000</v>
      </c>
      <c r="H49" s="23">
        <f>H17*Assumptions!H44</f>
        <v>30600</v>
      </c>
      <c r="I49" s="23">
        <f>I17*Assumptions!I44</f>
        <v>65600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5625</v>
      </c>
      <c r="G51" s="23">
        <f>G19*Assumptions!G46</f>
        <v>12800</v>
      </c>
      <c r="H51" s="23">
        <f>H19*Assumptions!H46</f>
        <v>30450</v>
      </c>
      <c r="I51" s="23">
        <f>I19*Assumptions!I46</f>
        <v>62500</v>
      </c>
      <c r="J51" s="17" t="s">
        <v>396</v>
      </c>
    </row>
    <row r="52" spans="1:10" ht="32" customHeight="1">
      <c r="A52" s="1"/>
      <c r="B52" s="1"/>
      <c r="C52" s="1" t="s">
        <v>397</v>
      </c>
      <c r="D52" s="17" t="s">
        <v>130</v>
      </c>
      <c r="E52" s="1" t="s">
        <v>398</v>
      </c>
      <c r="F52" s="23">
        <f>SUM(F48:F49)*Assumptions!F47</f>
        <v>712</v>
      </c>
      <c r="G52" s="23">
        <f>SUM(G48:G49)*Assumptions!G47</f>
        <v>2000</v>
      </c>
      <c r="H52" s="23">
        <f>SUM(H48:H49)*Assumptions!H47</f>
        <v>5952</v>
      </c>
      <c r="I52" s="23">
        <f>SUM(I48:I49)*Assumptions!I47</f>
        <v>22440</v>
      </c>
      <c r="J52" s="17" t="s">
        <v>399</v>
      </c>
    </row>
    <row r="53" spans="1:10" ht="24" customHeight="1">
      <c r="A53" s="1"/>
      <c r="B53" s="1"/>
      <c r="C53" s="8"/>
      <c r="D53" s="18" t="s">
        <v>400</v>
      </c>
      <c r="E53" s="8"/>
      <c r="F53" s="9">
        <f>SUM(F44:F52)</f>
        <v>24637</v>
      </c>
      <c r="G53" s="9">
        <f>SUM(G44:G52)</f>
        <v>62850</v>
      </c>
      <c r="H53" s="9">
        <f>SUM(H44:H52)</f>
        <v>170702</v>
      </c>
      <c r="I53" s="9">
        <f>SUM(I44:I52)</f>
        <v>472140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8000</v>
      </c>
      <c r="H56" s="23">
        <f>(H12+ROUNDUP(H13*Assumptions!$E$121,0))*Assumptions!H121*Assumptions!H48</f>
        <v>15000</v>
      </c>
      <c r="I56" s="23">
        <f>(I12+ROUNDUP(I13*Assumptions!$E$121,0))*Assumptions!I121*Assumptions!I48</f>
        <v>30000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6300</v>
      </c>
      <c r="H57" s="23">
        <f>(H12+ROUNDUP(H13*Assumptions!$E$122,0))*Assumptions!H122*Assumptions!H49</f>
        <v>11900</v>
      </c>
      <c r="I57" s="23">
        <f>(I12+ROUNDUP(I13*Assumptions!$E$122,0))*Assumptions!I122*Assumptions!I49</f>
        <v>21000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4550</v>
      </c>
      <c r="H58" s="23">
        <f>(H12+ROUNDUP(H13*Assumptions!$E$123,0))*Assumptions!H123*Assumptions!H50</f>
        <v>8250</v>
      </c>
      <c r="I58" s="23">
        <f>(I12+ROUNDUP(I13*Assumptions!$E$123,0))*Assumptions!I123*Assumptions!I50</f>
        <v>28800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9100</v>
      </c>
      <c r="H59" s="23">
        <f>(H12+ROUNDUP(H13*Assumptions!$E$124,0))*Assumptions!H124*Assumptions!H51</f>
        <v>17000</v>
      </c>
      <c r="I59" s="23">
        <f>(I12+ROUNDUP(I13*Assumptions!$E$124,0))*Assumptions!I124*Assumptions!I51</f>
        <v>32000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9100</v>
      </c>
      <c r="I60" s="23">
        <f>(I12+ROUNDUP(I13*Assumptions!$E$125,0))*Assumptions!I125*Assumptions!I52</f>
        <v>33000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9600</v>
      </c>
      <c r="H61" s="23">
        <f>(H12+ROUNDUP(H13*Assumptions!$E$126,0))*Assumptions!H126*Assumptions!H53</f>
        <v>27000</v>
      </c>
      <c r="I61" s="23">
        <f>(I12+ROUNDUP(I13*Assumptions!$E$126,0))*Assumptions!I126*Assumptions!I53</f>
        <v>61200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5500</v>
      </c>
      <c r="H62" s="23">
        <f>(H12+ROUNDUP(H13*Assumptions!$E$127,0))*Assumptions!H127*Assumptions!H54</f>
        <v>9750</v>
      </c>
      <c r="I62" s="23">
        <f>(I12+ROUNDUP(I13*Assumptions!$E$127,0))*Assumptions!I127*Assumptions!I54</f>
        <v>16500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3850</v>
      </c>
      <c r="H63" s="23">
        <f>(H12+ROUNDUP(H13*Assumptions!$E$128,0))*Assumptions!H128*Assumptions!H55</f>
        <v>7150</v>
      </c>
      <c r="I63" s="23">
        <f>(I12+ROUNDUP(I13*Assumptions!$E$128,0))*Assumptions!I128*Assumptions!I55</f>
        <v>24000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5850</v>
      </c>
      <c r="H64" s="23">
        <f>(H12+ROUNDUP(H13*Assumptions!$E$129,0))*Assumptions!H129*Assumptions!H56</f>
        <v>9750</v>
      </c>
      <c r="I64" s="23">
        <f>(I12+ROUNDUP(I13*Assumptions!$E$129,0))*Assumptions!I129*Assumptions!I56</f>
        <v>18000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8400</v>
      </c>
      <c r="H65" s="23">
        <f>(H12+ROUNDUP(H13*Assumptions!$E$130,0))*Assumptions!H130*Assumptions!H57</f>
        <v>30800</v>
      </c>
      <c r="I65" s="23">
        <f>(I12+ROUNDUP(I13*Assumptions!$E$130,0))*Assumptions!I130*Assumptions!I57</f>
        <v>81600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12000</v>
      </c>
      <c r="H66" s="23">
        <f>(H12+ROUNDUP(H13*Assumptions!$E$131,0))*Assumptions!H131*Assumptions!H58</f>
        <v>34500</v>
      </c>
      <c r="I66" s="23">
        <f>(I12+ROUNDUP(I13*Assumptions!$E$131,0))*Assumptions!I131*Assumptions!I58</f>
        <v>106250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4900</v>
      </c>
      <c r="H67" s="23">
        <f>(H12+ROUNDUP(H13*Assumptions!$E$132,0))*Assumptions!H132*Assumptions!H59</f>
        <v>18700</v>
      </c>
      <c r="I67" s="23">
        <f>(I12+ROUNDUP(I13*Assumptions!$E$132,0))*Assumptions!I132*Assumptions!I59</f>
        <v>48000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4875</v>
      </c>
      <c r="H68" s="23">
        <f>(H12+ROUNDUP(H13*Assumptions!$E$133,0))*Assumptions!H133*Assumptions!H60</f>
        <v>17250</v>
      </c>
      <c r="I68" s="23">
        <f>(I12+ROUNDUP(I13*Assumptions!$E$133,0))*Assumptions!I133*Assumptions!I60</f>
        <v>45900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4875</v>
      </c>
      <c r="H69" s="23">
        <f>(H12+ROUNDUP(H13*Assumptions!$E$134,0))*Assumptions!H134*Assumptions!H61</f>
        <v>9000</v>
      </c>
      <c r="I69" s="23">
        <f>(I12+ROUNDUP(I13*Assumptions!$E$134,0))*Assumptions!I134*Assumptions!I61</f>
        <v>16200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6000</v>
      </c>
      <c r="H70" s="23">
        <f>(H12+ROUNDUP(H13*Assumptions!$E$135,0))*Assumptions!H135*Assumptions!H62</f>
        <v>23000</v>
      </c>
      <c r="I70" s="23">
        <f>(I12+ROUNDUP(I13*Assumptions!$E$135,0))*Assumptions!I135*Assumptions!I62</f>
        <v>63750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6000</v>
      </c>
      <c r="H71" s="23">
        <f>(H12+ROUNDUP(H13*Assumptions!$E$136,0))*Assumptions!H136*Assumptions!H63</f>
        <v>23000</v>
      </c>
      <c r="I71" s="23">
        <f>(I12+ROUNDUP(I13*Assumptions!$E$136,0))*Assumptions!I136*Assumptions!I63</f>
        <v>63750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9360</v>
      </c>
      <c r="H72" s="23">
        <f>(H12+ROUNDUP(H13*Assumptions!$E$137,0))*Assumptions!H137*Assumptions!H64</f>
        <v>18000</v>
      </c>
      <c r="I72" s="23">
        <f>(I12+ROUNDUP(I13*Assumptions!$E$137,0))*Assumptions!I137*Assumptions!I64</f>
        <v>40500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5500</v>
      </c>
      <c r="H73" s="23">
        <f>(H12+ROUNDUP(H13*Assumptions!$E$138,0))*Assumptions!H138*Assumptions!H65</f>
        <v>9750</v>
      </c>
      <c r="I73" s="23">
        <f>(I12+ROUNDUP(I13*Assumptions!$E$138,0))*Assumptions!I138*Assumptions!I65</f>
        <v>15000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2750</v>
      </c>
      <c r="H74" s="23">
        <f>(H12+ROUNDUP(H13*Assumptions!$E$139,0))*Assumptions!H139*Assumptions!H66</f>
        <v>9100</v>
      </c>
      <c r="I74" s="23">
        <f>(I12+ROUNDUP(I13*Assumptions!$E$139,0))*Assumptions!I139*Assumptions!I66</f>
        <v>22500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4225</v>
      </c>
      <c r="H75" s="23">
        <f>(H12+ROUNDUP(H13*Assumptions!$E$140,0))*Assumptions!H140*Assumptions!H67</f>
        <v>15000</v>
      </c>
      <c r="I75" s="23">
        <f>(I12+ROUNDUP(I13*Assumptions!$E$140,0))*Assumptions!I140*Assumptions!I67</f>
        <v>54000</v>
      </c>
      <c r="J75" s="17" t="s">
        <v>403</v>
      </c>
    </row>
    <row r="76" spans="1:10" ht="24" customHeight="1">
      <c r="A76" s="1"/>
      <c r="B76" s="1"/>
      <c r="C76" s="8"/>
      <c r="D76" s="18" t="s">
        <v>423</v>
      </c>
      <c r="E76" s="8"/>
      <c r="F76" s="9">
        <f>SUM(F56:F75)</f>
        <v>52975</v>
      </c>
      <c r="G76" s="9">
        <f>SUM(G56:G75)</f>
        <v>121635</v>
      </c>
      <c r="H76" s="9">
        <f>SUM(H56:H75)</f>
        <v>323000</v>
      </c>
      <c r="I76" s="9">
        <f>SUM(I56:I75)</f>
        <v>821950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2600</v>
      </c>
      <c r="G79" s="23">
        <f>G20*Assumptions!G68</f>
        <v>4500</v>
      </c>
      <c r="H79" s="23">
        <f>H20*Assumptions!H68</f>
        <v>7000</v>
      </c>
      <c r="I79" s="23">
        <f>I20*Assumptions!I68</f>
        <v>13200</v>
      </c>
      <c r="J79" s="17" t="s">
        <v>426</v>
      </c>
    </row>
    <row r="80" spans="1:10" ht="32" customHeight="1">
      <c r="A80" s="1"/>
      <c r="B80" s="1"/>
      <c r="C80" s="1" t="s">
        <v>427</v>
      </c>
      <c r="D80" s="17" t="s">
        <v>428</v>
      </c>
      <c r="E80" s="1" t="s">
        <v>385</v>
      </c>
      <c r="F80" s="23">
        <f>F21*Assumptions!F69</f>
        <v>4400</v>
      </c>
      <c r="G80" s="23">
        <f>G21*Assumptions!G69</f>
        <v>8000</v>
      </c>
      <c r="H80" s="23">
        <f>H21*Assumptions!H69</f>
        <v>16900</v>
      </c>
      <c r="I80" s="23">
        <f>I21*Assumptions!I69</f>
        <v>39600</v>
      </c>
      <c r="J80" s="17" t="s">
        <v>426</v>
      </c>
    </row>
    <row r="81" spans="1:10" ht="32" customHeight="1">
      <c r="A81" s="1"/>
      <c r="B81" s="1"/>
      <c r="C81" s="1" t="s">
        <v>429</v>
      </c>
      <c r="D81" s="17" t="s">
        <v>178</v>
      </c>
      <c r="E81" s="1" t="s">
        <v>385</v>
      </c>
      <c r="F81" s="23">
        <f>F22*Assumptions!F70</f>
        <v>450</v>
      </c>
      <c r="G81" s="23">
        <f>G22*Assumptions!G70</f>
        <v>650</v>
      </c>
      <c r="H81" s="23">
        <f>H22*Assumptions!H70</f>
        <v>2000</v>
      </c>
      <c r="I81" s="23">
        <f>I22*Assumptions!I70</f>
        <v>3000</v>
      </c>
      <c r="J81" s="17" t="s">
        <v>426</v>
      </c>
    </row>
    <row r="82" spans="1:10" ht="32" customHeight="1">
      <c r="A82" s="1"/>
      <c r="B82" s="1"/>
      <c r="C82" s="1" t="s">
        <v>430</v>
      </c>
      <c r="D82" s="17" t="s">
        <v>431</v>
      </c>
      <c r="E82" s="1" t="s">
        <v>385</v>
      </c>
      <c r="F82" s="23">
        <f>F24*Assumptions!F71</f>
        <v>2700</v>
      </c>
      <c r="G82" s="23">
        <f>G24*Assumptions!G71</f>
        <v>3900</v>
      </c>
      <c r="H82" s="23">
        <f>H24*Assumptions!H71</f>
        <v>7600</v>
      </c>
      <c r="I82" s="23">
        <f>I24*Assumptions!I71</f>
        <v>14000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800</v>
      </c>
      <c r="G84" s="23">
        <f>G34*Assumptions!G73</f>
        <v>1200</v>
      </c>
      <c r="H84" s="23">
        <f>H34*Assumptions!H73</f>
        <v>1700</v>
      </c>
      <c r="I84" s="23">
        <f>I34*Assumptions!I73</f>
        <v>2400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10950</v>
      </c>
      <c r="G86" s="9">
        <f>SUM(G79:G85)</f>
        <v>18250</v>
      </c>
      <c r="H86" s="9">
        <f>SUM(H79:H85)</f>
        <v>35200</v>
      </c>
      <c r="I86" s="9">
        <f>SUM(I79:I85)</f>
        <v>72200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11000</v>
      </c>
      <c r="H89" s="23">
        <f>H12*Assumptions!H75</f>
        <v>28600</v>
      </c>
      <c r="I89" s="23">
        <f>I12*Assumptions!I75</f>
        <v>82500</v>
      </c>
      <c r="J89" s="17" t="s">
        <v>442</v>
      </c>
    </row>
    <row r="90" spans="1:10" ht="32" customHeight="1">
      <c r="A90" s="1"/>
      <c r="B90" s="1"/>
      <c r="C90" s="1" t="s">
        <v>443</v>
      </c>
      <c r="D90" s="17" t="s">
        <v>444</v>
      </c>
      <c r="E90" s="1" t="s">
        <v>441</v>
      </c>
      <c r="F90" s="23">
        <f>F12*Assumptions!F76</f>
        <v>3500</v>
      </c>
      <c r="G90" s="23">
        <f>G12*Assumptions!G76</f>
        <v>9900</v>
      </c>
      <c r="H90" s="23">
        <f>H12*Assumptions!H76</f>
        <v>28600</v>
      </c>
      <c r="I90" s="23">
        <f>I12*Assumptions!I76</f>
        <v>82500</v>
      </c>
      <c r="J90" s="17" t="s">
        <v>442</v>
      </c>
    </row>
    <row r="91" spans="1:10" ht="32" customHeight="1">
      <c r="A91" s="1"/>
      <c r="B91" s="1"/>
      <c r="C91" s="1" t="s">
        <v>445</v>
      </c>
      <c r="D91" s="17" t="s">
        <v>446</v>
      </c>
      <c r="E91" s="1" t="s">
        <v>441</v>
      </c>
      <c r="F91" s="23">
        <f>F12*Assumptions!F77</f>
        <v>1500</v>
      </c>
      <c r="G91" s="23">
        <f>G12*Assumptions!G77</f>
        <v>2750</v>
      </c>
      <c r="H91" s="23">
        <f>H12*Assumptions!H77</f>
        <v>6500</v>
      </c>
      <c r="I91" s="23">
        <f>I12*Assumptions!I77</f>
        <v>15000</v>
      </c>
      <c r="J91" s="17" t="s">
        <v>442</v>
      </c>
    </row>
    <row r="92" spans="1:10" ht="32" customHeight="1">
      <c r="A92" s="1"/>
      <c r="B92" s="1"/>
      <c r="C92" s="1" t="s">
        <v>447</v>
      </c>
      <c r="D92" s="17" t="s">
        <v>448</v>
      </c>
      <c r="E92" s="1" t="s">
        <v>449</v>
      </c>
      <c r="F92" s="23">
        <f>F29*Assumptions!F79</f>
        <v>1170</v>
      </c>
      <c r="G92" s="23">
        <f>G29*Assumptions!G79</f>
        <v>2750</v>
      </c>
      <c r="H92" s="23">
        <f>H29*Assumptions!H79</f>
        <v>6000</v>
      </c>
      <c r="I92" s="23">
        <f>I29*Assumptions!I79</f>
        <v>16000</v>
      </c>
      <c r="J92" s="17" t="s">
        <v>442</v>
      </c>
    </row>
    <row r="93" spans="1:10" ht="32" customHeight="1">
      <c r="A93" s="1"/>
      <c r="B93" s="1"/>
      <c r="C93" s="1" t="s">
        <v>450</v>
      </c>
      <c r="D93" s="17" t="s">
        <v>451</v>
      </c>
      <c r="E93" s="1" t="s">
        <v>452</v>
      </c>
      <c r="F93" s="23">
        <f>F23*Assumptions!F80</f>
        <v>3000</v>
      </c>
      <c r="G93" s="23">
        <f>G23*Assumptions!G80</f>
        <v>7500</v>
      </c>
      <c r="H93" s="23">
        <f>H23*Assumptions!H80</f>
        <v>24000</v>
      </c>
      <c r="I93" s="23">
        <f>I23*Assumptions!I80</f>
        <v>75000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3400</v>
      </c>
      <c r="G95" s="23">
        <f>G26*Assumptions!G82</f>
        <v>13500</v>
      </c>
      <c r="H95" s="23">
        <f>H26*Assumptions!H82</f>
        <v>30000</v>
      </c>
      <c r="I95" s="23">
        <f>I26*Assumptions!I82</f>
        <v>120000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19970</v>
      </c>
      <c r="G99" s="9">
        <f>SUM(G89:G98)</f>
        <v>55400</v>
      </c>
      <c r="H99" s="9">
        <f>SUM(H89:H98)</f>
        <v>144200</v>
      </c>
      <c r="I99" s="9">
        <f>SUM(I89:I98)</f>
        <v>447000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540</v>
      </c>
      <c r="G104" s="23">
        <f>G19*Assumptions!G87</f>
        <v>1760</v>
      </c>
      <c r="H104" s="23">
        <f>H19*Assumptions!H87</f>
        <v>5800</v>
      </c>
      <c r="I104" s="23">
        <f>I19*Assumptions!I87</f>
        <v>17500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818</v>
      </c>
      <c r="E106" s="1" t="s">
        <v>501</v>
      </c>
      <c r="F106" s="13">
        <v>210</v>
      </c>
      <c r="G106" s="13">
        <v>420</v>
      </c>
      <c r="H106" s="13">
        <v>840</v>
      </c>
      <c r="I106" s="13">
        <v>1680</v>
      </c>
      <c r="J106" s="17" t="s">
        <v>819</v>
      </c>
    </row>
    <row r="107" spans="1:10" ht="32" customHeight="1">
      <c r="A107" s="1"/>
      <c r="B107" s="1"/>
      <c r="C107" s="1" t="s">
        <v>487</v>
      </c>
      <c r="D107" s="17" t="s">
        <v>820</v>
      </c>
      <c r="E107" s="1" t="s">
        <v>501</v>
      </c>
      <c r="F107" s="13">
        <v>480</v>
      </c>
      <c r="G107" s="13">
        <v>1020</v>
      </c>
      <c r="H107" s="13">
        <v>2400</v>
      </c>
      <c r="I107" s="13">
        <v>6000</v>
      </c>
      <c r="J107" s="17" t="s">
        <v>821</v>
      </c>
    </row>
    <row r="108" spans="1:10" ht="32" customHeight="1">
      <c r="A108" s="1"/>
      <c r="B108" s="1"/>
      <c r="C108" s="1" t="s">
        <v>491</v>
      </c>
      <c r="D108" s="17" t="s">
        <v>822</v>
      </c>
      <c r="E108" s="1" t="s">
        <v>629</v>
      </c>
      <c r="F108" s="13">
        <v>550</v>
      </c>
      <c r="G108" s="13">
        <v>1250</v>
      </c>
      <c r="H108" s="13">
        <v>3250</v>
      </c>
      <c r="I108" s="13">
        <v>7500</v>
      </c>
      <c r="J108" s="17" t="s">
        <v>823</v>
      </c>
    </row>
    <row r="109" spans="1:10" ht="32" customHeight="1">
      <c r="A109" s="1"/>
      <c r="B109" s="1"/>
      <c r="C109" s="1" t="s">
        <v>495</v>
      </c>
      <c r="D109" s="17" t="s">
        <v>824</v>
      </c>
      <c r="E109" s="1" t="s">
        <v>629</v>
      </c>
      <c r="F109" s="13">
        <v>175</v>
      </c>
      <c r="G109" s="13">
        <v>350</v>
      </c>
      <c r="H109" s="13">
        <v>700</v>
      </c>
      <c r="I109" s="13">
        <v>1400</v>
      </c>
      <c r="J109" s="17" t="s">
        <v>825</v>
      </c>
    </row>
    <row r="110" spans="1:10" ht="32" customHeight="1">
      <c r="A110" s="1"/>
      <c r="B110" s="1"/>
      <c r="C110" s="1" t="s">
        <v>499</v>
      </c>
      <c r="D110" s="17" t="s">
        <v>826</v>
      </c>
      <c r="E110" s="1" t="s">
        <v>497</v>
      </c>
      <c r="F110" s="13">
        <v>260</v>
      </c>
      <c r="G110" s="13">
        <v>520</v>
      </c>
      <c r="H110" s="13">
        <v>1100</v>
      </c>
      <c r="I110" s="13">
        <v>2200</v>
      </c>
      <c r="J110" s="17" t="s">
        <v>827</v>
      </c>
    </row>
    <row r="111" spans="1:10" ht="32" customHeight="1">
      <c r="A111" s="1"/>
      <c r="B111" s="1"/>
      <c r="C111" s="1" t="s">
        <v>503</v>
      </c>
      <c r="D111" s="17" t="s">
        <v>828</v>
      </c>
      <c r="E111" s="1" t="s">
        <v>629</v>
      </c>
      <c r="F111" s="13">
        <v>125</v>
      </c>
      <c r="G111" s="13">
        <v>275</v>
      </c>
      <c r="H111" s="13">
        <v>650</v>
      </c>
      <c r="I111" s="13">
        <v>1500</v>
      </c>
      <c r="J111" s="17" t="s">
        <v>829</v>
      </c>
    </row>
    <row r="112" spans="1:10" ht="24" customHeight="1">
      <c r="A112" s="1"/>
      <c r="B112" s="1"/>
      <c r="C112" s="8"/>
      <c r="D112" s="18" t="s">
        <v>506</v>
      </c>
      <c r="E112" s="8"/>
      <c r="F112" s="9">
        <f>SUM(F102:F111)</f>
        <v>6380</v>
      </c>
      <c r="G112" s="9">
        <f>SUM(G102:G111)</f>
        <v>17595</v>
      </c>
      <c r="H112" s="9">
        <f>SUM(H102:H111)</f>
        <v>47740</v>
      </c>
      <c r="I112" s="9">
        <f>SUM(I102:I111)</f>
        <v>144380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12100</v>
      </c>
      <c r="H115" s="23">
        <f>H12*Assumptions!H89</f>
        <v>32500</v>
      </c>
      <c r="I115" s="23">
        <f>I12*Assumptions!I89</f>
        <v>97500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1200</v>
      </c>
      <c r="G117" s="23">
        <f>G12*Assumptions!G91</f>
        <v>3300</v>
      </c>
      <c r="H117" s="23">
        <f>H12*Assumptions!H91</f>
        <v>8450</v>
      </c>
      <c r="I117" s="23">
        <f>I12*Assumptions!I91</f>
        <v>22500</v>
      </c>
      <c r="J117" s="17" t="s">
        <v>514</v>
      </c>
    </row>
    <row r="118" spans="1:10" ht="32" customHeight="1">
      <c r="A118" s="1"/>
      <c r="B118" s="1"/>
      <c r="C118" s="1" t="s">
        <v>515</v>
      </c>
      <c r="D118" s="17" t="s">
        <v>228</v>
      </c>
      <c r="E118" s="1" t="s">
        <v>385</v>
      </c>
      <c r="F118" s="23">
        <f>(F12*(Assumptions!F141+2)+F16+F17+F19+F21+F20+F22+F24+F33+F34+F37)*Assumptions!F92</f>
        <v>10395</v>
      </c>
      <c r="G118" s="23">
        <f>(G12*(Assumptions!G141+2)+G16+G17+G19+G21+G20+G22+G24+G33+G34+G37)*Assumptions!G92</f>
        <v>19620</v>
      </c>
      <c r="H118" s="23">
        <f>(H12*(Assumptions!H141+2)+H16+H17+H19+H21+H20+H22+H24+H33+H34+H37)*Assumptions!H92</f>
        <v>43320</v>
      </c>
      <c r="I118" s="23">
        <f>(I12*(Assumptions!I141+2)+I16+I17+I19+I21+I20+I22+I24+I33+I34+I37)*Assumptions!I92</f>
        <v>99875</v>
      </c>
      <c r="J118" s="17" t="s">
        <v>516</v>
      </c>
    </row>
    <row r="119" spans="1:10" ht="32" customHeight="1">
      <c r="A119" s="1"/>
      <c r="B119" s="1"/>
      <c r="C119" s="1" t="s">
        <v>517</v>
      </c>
      <c r="D119" s="17" t="s">
        <v>240</v>
      </c>
      <c r="E119" s="1" t="s">
        <v>441</v>
      </c>
      <c r="F119" s="23">
        <f>F12*Assumptions!F97</f>
        <v>1800</v>
      </c>
      <c r="G119" s="23">
        <f>G12*Assumptions!G97</f>
        <v>4400</v>
      </c>
      <c r="H119" s="23">
        <f>H12*Assumptions!H97</f>
        <v>11050</v>
      </c>
      <c r="I119" s="23">
        <f>I12*Assumptions!I97</f>
        <v>30000</v>
      </c>
      <c r="J119" s="17" t="s">
        <v>518</v>
      </c>
    </row>
    <row r="120" spans="1:10" ht="24" customHeight="1">
      <c r="A120" s="1"/>
      <c r="B120" s="1"/>
      <c r="C120" s="8"/>
      <c r="D120" s="18" t="s">
        <v>519</v>
      </c>
      <c r="E120" s="8"/>
      <c r="F120" s="9">
        <f>SUM(F115:F119)</f>
        <v>18595</v>
      </c>
      <c r="G120" s="9">
        <f>SUM(G115:G119)</f>
        <v>43420</v>
      </c>
      <c r="H120" s="9">
        <f>SUM(H115:H119)</f>
        <v>107320</v>
      </c>
      <c r="I120" s="9">
        <f>SUM(I115:I119)</f>
        <v>284875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1400</v>
      </c>
      <c r="G123" s="23">
        <f>G30*Assumptions!G96</f>
        <v>3000</v>
      </c>
      <c r="H123" s="23">
        <f>H30*Assumptions!H96</f>
        <v>10000</v>
      </c>
      <c r="I123" s="23">
        <f>I30*Assumptions!I96</f>
        <v>36000</v>
      </c>
      <c r="J123" s="17" t="s">
        <v>524</v>
      </c>
    </row>
    <row r="124" spans="1:10" ht="32" customHeight="1">
      <c r="A124" s="1"/>
      <c r="B124" s="1"/>
      <c r="C124" s="1" t="s">
        <v>525</v>
      </c>
      <c r="D124" s="17" t="s">
        <v>526</v>
      </c>
      <c r="E124" s="1" t="s">
        <v>527</v>
      </c>
      <c r="F124" s="23">
        <f>F30*(F31+1)*Assumptions!F93</f>
        <v>2600</v>
      </c>
      <c r="G124" s="23">
        <f>G30*(G31+1)*Assumptions!G93</f>
        <v>5100</v>
      </c>
      <c r="H124" s="23">
        <f>H30*(H31+1)*Assumptions!H93</f>
        <v>16100</v>
      </c>
      <c r="I124" s="23">
        <f>I30*(I31+1)*Assumptions!I93</f>
        <v>57600</v>
      </c>
      <c r="J124" s="17" t="s">
        <v>528</v>
      </c>
    </row>
    <row r="125" spans="1:10" ht="32" customHeight="1">
      <c r="A125" s="1"/>
      <c r="B125" s="1"/>
      <c r="C125" s="1" t="s">
        <v>529</v>
      </c>
      <c r="D125" s="17" t="s">
        <v>530</v>
      </c>
      <c r="E125" s="1" t="s">
        <v>385</v>
      </c>
      <c r="F125" s="23">
        <f>F30*(2*Assumptions!F94+F31*Assumptions!F95)</f>
        <v>552</v>
      </c>
      <c r="G125" s="23">
        <f>G30*(2*Assumptions!G94+G31*Assumptions!G95)</f>
        <v>975</v>
      </c>
      <c r="H125" s="23">
        <f>H30*(2*Assumptions!H94+H31*Assumptions!H95)</f>
        <v>2700</v>
      </c>
      <c r="I125" s="23">
        <f>I30*(2*Assumptions!I94+I31*Assumptions!I95)</f>
        <v>7800</v>
      </c>
      <c r="J125" s="17" t="s">
        <v>531</v>
      </c>
    </row>
    <row r="126" spans="1:10" ht="24" customHeight="1">
      <c r="A126" s="1"/>
      <c r="B126" s="1"/>
      <c r="C126" s="8"/>
      <c r="D126" s="18" t="s">
        <v>532</v>
      </c>
      <c r="E126" s="8"/>
      <c r="F126" s="9">
        <f>SUM(F123:F125)</f>
        <v>4552</v>
      </c>
      <c r="G126" s="9">
        <f>SUM(G123:G125)</f>
        <v>9075</v>
      </c>
      <c r="H126" s="9">
        <f>SUM(H123:H125)</f>
        <v>28800</v>
      </c>
      <c r="I126" s="9">
        <f>SUM(I123:I125)</f>
        <v>101400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1950</v>
      </c>
      <c r="G135" s="23">
        <f>G27*Assumptions!G103</f>
        <v>6000</v>
      </c>
      <c r="H135" s="23">
        <f>H27*Assumptions!H103</f>
        <v>18200</v>
      </c>
      <c r="I135" s="23">
        <f>I27*Assumptions!I103</f>
        <v>57600</v>
      </c>
      <c r="J135" s="17" t="s">
        <v>558</v>
      </c>
    </row>
    <row r="136" spans="1:10" ht="32" customHeight="1">
      <c r="A136" s="1"/>
      <c r="B136" s="1"/>
      <c r="C136" s="1" t="s">
        <v>559</v>
      </c>
      <c r="D136" s="17" t="s">
        <v>560</v>
      </c>
      <c r="E136" s="1" t="s">
        <v>557</v>
      </c>
      <c r="F136" s="23">
        <f>F28*Assumptions!F104</f>
        <v>1350</v>
      </c>
      <c r="G136" s="23">
        <f>G28*Assumptions!G104</f>
        <v>5500</v>
      </c>
      <c r="H136" s="23">
        <f>H28*Assumptions!H104</f>
        <v>25200</v>
      </c>
      <c r="I136" s="23">
        <f>I28*Assumptions!I104</f>
        <v>105000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21650</v>
      </c>
      <c r="G140" s="9">
        <f>SUM(G129:G139)</f>
        <v>49375</v>
      </c>
      <c r="H140" s="9">
        <f>SUM(H129:H139)</f>
        <v>122350</v>
      </c>
      <c r="I140" s="9">
        <f>SUM(I129:I139)</f>
        <v>332750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78450</v>
      </c>
      <c r="G150" s="2">
        <f>SUM(G48,G49,G51,G56,G57,G58,G59,G60,G61,G62,G63,G64,G65,G66,G67,G68,G69,G70,G71,G72,G73,G74,G75,G79,G80,G81,G82,G83,G84,G85)</f>
        <v>172685</v>
      </c>
      <c r="H150" s="2">
        <f>SUM(H48,H49,H51,H56,H57,H58,H59,H60,H61,H62,H63,H64,H65,H66,H67,H68,H69,H70,H71,H72,H73,H74,H75,H79,H80,H81,H82,H83,H84,H85)</f>
        <v>438250</v>
      </c>
      <c r="I150" s="2">
        <f>SUM(I48,I49,I51,I56,I57,I58,I59,I60,I61,I62,I63,I64,I65,I66,I67,I68,I69,I70,I71,I72,I73,I74,I75,I79,I80,I81,I82,I83,I84,I85)</f>
        <v>1106250</v>
      </c>
      <c r="J150" s="17" t="s">
        <v>582</v>
      </c>
    </row>
    <row r="151" spans="1:10" ht="32" customHeight="1">
      <c r="A151" s="1"/>
      <c r="B151" s="1"/>
      <c r="C151" s="1" t="s">
        <v>583</v>
      </c>
      <c r="D151" s="17" t="s">
        <v>584</v>
      </c>
      <c r="E151" s="1" t="s">
        <v>585</v>
      </c>
      <c r="F151" s="23">
        <f>F150*Assumptions!F108</f>
        <v>29418.75</v>
      </c>
      <c r="G151" s="23">
        <f>G150*Assumptions!G108</f>
        <v>64756.875</v>
      </c>
      <c r="H151" s="23">
        <f>H150*Assumptions!H108</f>
        <v>164343.75</v>
      </c>
      <c r="I151" s="23">
        <f>I150*Assumptions!I108</f>
        <v>414843.75</v>
      </c>
      <c r="J151" s="17" t="s">
        <v>586</v>
      </c>
    </row>
    <row r="152" spans="1:10" ht="32" customHeight="1">
      <c r="A152" s="1"/>
      <c r="B152" s="1"/>
      <c r="C152" s="1" t="s">
        <v>587</v>
      </c>
      <c r="D152" s="17" t="s">
        <v>588</v>
      </c>
      <c r="E152" s="1" t="s">
        <v>589</v>
      </c>
      <c r="F152" s="23">
        <f>F150*F38/F12*Assumptions!F109</f>
        <v>2196.6000000000004</v>
      </c>
      <c r="G152" s="23">
        <f>G150*G38/G12*Assumptions!G109</f>
        <v>6279.454545454546</v>
      </c>
      <c r="H152" s="23">
        <f>H150*H38/H12*Assumptions!H109</f>
        <v>16855.76923076923</v>
      </c>
      <c r="I152" s="23">
        <f>I150*I38/I12*Assumptions!I109</f>
        <v>53100</v>
      </c>
      <c r="J152" s="17" t="s">
        <v>590</v>
      </c>
    </row>
    <row r="153" spans="1:10" ht="32" customHeight="1">
      <c r="A153" s="1"/>
      <c r="B153" s="1"/>
      <c r="C153" s="1" t="s">
        <v>591</v>
      </c>
      <c r="D153" s="17" t="s">
        <v>592</v>
      </c>
      <c r="E153" s="1" t="s">
        <v>593</v>
      </c>
      <c r="F153" s="23">
        <f>SUM(F150,F151,F152,F44,F45,F46,F47,F50,F52)*Assumptions!F110</f>
        <v>21631.922999999999</v>
      </c>
      <c r="G153" s="23">
        <f>SUM(G150,G151,G152,G44,G45,G46,G47,G50,G52)*Assumptions!G110</f>
        <v>60229.692500000012</v>
      </c>
      <c r="H153" s="23">
        <f>SUM(H150,H151,H152,H44,H45,H46,H47,H50,H52)*Assumptions!H110</f>
        <v>198828.4253846154</v>
      </c>
      <c r="I153" s="23">
        <f>SUM(I150,I151,I152,I44,I45,I46,I47,I50,I52)*Assumptions!I110</f>
        <v>697008.82499999995</v>
      </c>
      <c r="J153" s="17" t="s">
        <v>594</v>
      </c>
    </row>
    <row r="154" spans="1:10" ht="32" customHeight="1">
      <c r="A154" s="1"/>
      <c r="B154" s="1"/>
      <c r="C154" s="1" t="s">
        <v>595</v>
      </c>
      <c r="D154" s="17" t="s">
        <v>596</v>
      </c>
      <c r="E154" s="1" t="s">
        <v>597</v>
      </c>
      <c r="F154" s="23">
        <f>SUM(F89,F90,F91,F92,F93,F94,F95,F96,F97,F98,F102,F103,F104,F105,F106,F107,F108,F109,F110,F111)*Assumptions!F111</f>
        <v>1844.5000000000002</v>
      </c>
      <c r="G154" s="23">
        <f>SUM(G89,G90,G91,G92,G93,G94,G95,G96,G97,G98,G102,G103,G104,G105,G106,G107,G108,G109,G110,G111)*Assumptions!G111</f>
        <v>5109.6500000000005</v>
      </c>
      <c r="H154" s="23">
        <f>SUM(H89,H90,H91,H92,H93,H94,H95,H96,H97,H98,H102,H103,H104,H105,H106,H107,H108,H109,H110,H111)*Assumptions!H111</f>
        <v>13435.800000000001</v>
      </c>
      <c r="I154" s="23">
        <f>SUM(I89,I90,I91,I92,I93,I94,I95,I96,I97,I98,I102,I103,I104,I105,I106,I107,I108,I109,I110,I111)*Assumptions!I111</f>
        <v>41396.600000000006</v>
      </c>
      <c r="J154" s="17" t="s">
        <v>598</v>
      </c>
    </row>
    <row r="155" spans="1:10" ht="32" customHeight="1">
      <c r="A155" s="1"/>
      <c r="B155" s="1"/>
      <c r="C155" s="8"/>
      <c r="D155" s="18" t="s">
        <v>599</v>
      </c>
      <c r="E155" s="8"/>
      <c r="F155" s="9">
        <f>SUM(F151:F154)</f>
        <v>55091.773000000001</v>
      </c>
      <c r="G155" s="9">
        <f>SUM(G151:G154)</f>
        <v>136375.67204545456</v>
      </c>
      <c r="H155" s="9">
        <f>SUM(H151:H154)</f>
        <v>393463.74461538461</v>
      </c>
      <c r="I155" s="9">
        <f>SUM(I151:I154)</f>
        <v>1206349.175</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220200.77299999999</v>
      </c>
      <c r="G157" s="9">
        <f>SUM(G53,G76,G86,G99,G112,G120,G126,G140,G147,G155)</f>
        <v>530725.67204545462</v>
      </c>
      <c r="H157" s="9">
        <f>SUM(H53,H76,H86,H99,H112,H120,H126,H140,H147,H155)</f>
        <v>1425775.7446153846</v>
      </c>
      <c r="I157" s="9">
        <f>SUM(I53,I76,I86,I99,I112,I120,I126,I140,I147,I155)</f>
        <v>4050544.1749999998</v>
      </c>
      <c r="J157" s="17"/>
    </row>
    <row r="158" spans="1:10" ht="32" customHeight="1">
      <c r="A158" s="1"/>
      <c r="B158" s="1"/>
      <c r="C158" s="1" t="s">
        <v>601</v>
      </c>
      <c r="D158" s="17" t="s">
        <v>276</v>
      </c>
      <c r="E158" s="1" t="s">
        <v>602</v>
      </c>
      <c r="F158" s="23">
        <f>F157*Assumptions!F112</f>
        <v>3963.6139139999996</v>
      </c>
      <c r="G158" s="23">
        <f>G157*Assumptions!G112</f>
        <v>10614.513440909093</v>
      </c>
      <c r="H158" s="23">
        <f>H157*Assumptions!H112</f>
        <v>31367.066381538458</v>
      </c>
      <c r="I158" s="23">
        <f>I157*Assumptions!I112</f>
        <v>101263.604375</v>
      </c>
      <c r="J158" s="17" t="s">
        <v>603</v>
      </c>
    </row>
    <row r="159" spans="1:10" ht="32" customHeight="1">
      <c r="A159" s="1"/>
      <c r="B159" s="1"/>
      <c r="C159" s="1" t="s">
        <v>604</v>
      </c>
      <c r="D159" s="17" t="s">
        <v>605</v>
      </c>
      <c r="E159" s="1" t="s">
        <v>602</v>
      </c>
      <c r="F159" s="23">
        <f>F157*Assumptions!F113</f>
        <v>8808.0309199999992</v>
      </c>
      <c r="G159" s="23">
        <f>G157*Assumptions!G113</f>
        <v>26536.283602272732</v>
      </c>
      <c r="H159" s="23">
        <f>H157*Assumptions!H113</f>
        <v>99804.302123076937</v>
      </c>
      <c r="I159" s="23">
        <f>I157*Assumptions!I113</f>
        <v>405054.41749999998</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23354.2066968</v>
      </c>
      <c r="I160" s="23">
        <f>SUM(I157:I159)*Assumptions!I114</f>
        <v>91137.24393750001</v>
      </c>
      <c r="J160" s="17" t="s">
        <v>609</v>
      </c>
    </row>
    <row r="161" spans="1:10" ht="32" customHeight="1">
      <c r="A161" s="1"/>
      <c r="B161" s="1"/>
      <c r="C161" s="8"/>
      <c r="D161" s="18" t="s">
        <v>610</v>
      </c>
      <c r="E161" s="8"/>
      <c r="F161" s="9">
        <f>SUM(F157:F160)</f>
        <v>232972.41783399996</v>
      </c>
      <c r="G161" s="9">
        <f>SUM(G157:G160)</f>
        <v>567876.46908863646</v>
      </c>
      <c r="H161" s="9">
        <f>SUM(H157:H160)</f>
        <v>1580301.3198168001</v>
      </c>
      <c r="I161" s="9">
        <f>SUM(I157:I160)</f>
        <v>4647999.4408125002</v>
      </c>
      <c r="J161" s="17"/>
    </row>
    <row r="162" spans="1:10" ht="32" customHeight="1">
      <c r="A162" s="1"/>
      <c r="B162" s="1"/>
      <c r="C162" s="1" t="s">
        <v>611</v>
      </c>
      <c r="D162" s="17" t="s">
        <v>284</v>
      </c>
      <c r="E162" s="1" t="s">
        <v>612</v>
      </c>
      <c r="F162" s="23">
        <f>F161*Assumptions!F115</f>
        <v>34945.86267509999</v>
      </c>
      <c r="G162" s="23">
        <f>G161*Assumptions!G115</f>
        <v>85181.470363295462</v>
      </c>
      <c r="H162" s="23">
        <f>H161*Assumptions!H115</f>
        <v>197537.66497710001</v>
      </c>
      <c r="I162" s="23">
        <f>I161*Assumptions!I115</f>
        <v>557759.9328975</v>
      </c>
      <c r="J162" s="17" t="s">
        <v>613</v>
      </c>
    </row>
    <row r="163" spans="1:10" ht="32" customHeight="1">
      <c r="A163" s="1"/>
      <c r="B163" s="1"/>
      <c r="C163" s="1" t="s">
        <v>614</v>
      </c>
      <c r="D163" s="17" t="s">
        <v>615</v>
      </c>
      <c r="E163" s="1" t="s">
        <v>616</v>
      </c>
      <c r="F163" s="2">
        <f>CEILING(SUM(F161:F162),1000)-SUM(F161:F162)</f>
        <v>81.719490900053643</v>
      </c>
      <c r="G163" s="2">
        <f>CEILING(SUM(G161:G162),1000)-SUM(G161:G162)</f>
        <v>942.06054806802422</v>
      </c>
      <c r="H163" s="2">
        <f>CEILING(SUM(H161:H162),1000)-SUM(H161:H162)</f>
        <v>161.0152060999535</v>
      </c>
      <c r="I163" s="2">
        <f>CEILING(SUM(I161:I162),1000)-SUM(I161:I162)</f>
        <v>240.62629000004381</v>
      </c>
      <c r="J163" s="17" t="s">
        <v>617</v>
      </c>
    </row>
    <row r="164" spans="1:10" ht="32" customHeight="1">
      <c r="A164" s="1"/>
      <c r="B164" s="1"/>
      <c r="C164" s="20"/>
      <c r="D164" s="24" t="s">
        <v>325</v>
      </c>
      <c r="E164" s="20"/>
      <c r="F164" s="21">
        <f>SUM(F161:F163)</f>
        <v>268000</v>
      </c>
      <c r="G164" s="21">
        <f>SUM(G161:G163)</f>
        <v>654000</v>
      </c>
      <c r="H164" s="21">
        <f>SUM(H161:H163)</f>
        <v>1778000</v>
      </c>
      <c r="I164" s="21">
        <f>SUM(I161:I163)</f>
        <v>5206000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830</v>
      </c>
      <c r="D168" s="1"/>
      <c r="E168" s="1"/>
      <c r="F168" s="2"/>
      <c r="G168" s="2"/>
      <c r="H168" s="2"/>
      <c r="I168" s="2"/>
      <c r="J168" s="1"/>
    </row>
    <row r="169" spans="1:10" ht="22" customHeight="1">
      <c r="A169" s="1"/>
      <c r="B169" s="1"/>
      <c r="C169" s="1" t="s">
        <v>831</v>
      </c>
      <c r="D169" s="1"/>
      <c r="E169" s="1"/>
      <c r="F169" s="2"/>
      <c r="G169" s="2"/>
      <c r="H169" s="2"/>
      <c r="I169" s="2"/>
      <c r="J169" s="1"/>
    </row>
    <row r="170" spans="1:10" ht="22" customHeight="1">
      <c r="A170" s="1"/>
      <c r="B170" s="1"/>
      <c r="C170" s="1" t="s">
        <v>832</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8E79A9"/>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833</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269000</v>
      </c>
      <c r="G6" s="21">
        <f>G164</f>
        <v>666000</v>
      </c>
      <c r="H6" s="21">
        <f>H164</f>
        <v>1785000</v>
      </c>
      <c r="I6" s="21">
        <f>I164</f>
        <v>5349000</v>
      </c>
      <c r="J6" s="1"/>
    </row>
    <row r="7" spans="1:10" ht="21" customHeight="1">
      <c r="A7" s="1"/>
      <c r="B7" s="1"/>
      <c r="C7" s="1"/>
      <c r="D7" s="1" t="s">
        <v>326</v>
      </c>
      <c r="E7" s="1"/>
      <c r="F7" s="2">
        <f>F6/F14</f>
        <v>4890.909090909091</v>
      </c>
      <c r="G7" s="2">
        <f>G6/G14</f>
        <v>12109.09090909091</v>
      </c>
      <c r="H7" s="2">
        <f>H6/H14</f>
        <v>32454.545454545456</v>
      </c>
      <c r="I7" s="2">
        <f>I6/I14</f>
        <v>97254.545454545456</v>
      </c>
      <c r="J7" s="1"/>
    </row>
    <row r="8" spans="1:10" ht="21" customHeight="1">
      <c r="A8" s="1"/>
      <c r="B8" s="1"/>
      <c r="C8" s="1"/>
      <c r="D8" s="1" t="s">
        <v>327</v>
      </c>
      <c r="E8" s="1"/>
      <c r="F8" s="2">
        <f>FLOOR(F6*(1-Assumptions!F116),1000)</f>
        <v>201000</v>
      </c>
      <c r="G8" s="2">
        <f>FLOOR(G6*(1-Assumptions!G116),1000)</f>
        <v>499000</v>
      </c>
      <c r="H8" s="2">
        <f>FLOOR(H6*(1-Assumptions!H116),1000)</f>
        <v>1428000</v>
      </c>
      <c r="I8" s="2">
        <f>FLOOR(I6*(1-Assumptions!I116),1000)</f>
        <v>4279000</v>
      </c>
      <c r="J8" s="1"/>
    </row>
    <row r="9" spans="1:10" ht="21" customHeight="1">
      <c r="A9" s="1"/>
      <c r="B9" s="1"/>
      <c r="C9" s="1"/>
      <c r="D9" s="1" t="s">
        <v>328</v>
      </c>
      <c r="E9" s="1"/>
      <c r="F9" s="2">
        <f>CEILING(F6*(1+Assumptions!F117),1000)</f>
        <v>364000</v>
      </c>
      <c r="G9" s="2">
        <f>CEILING(G6*(1+Assumptions!G117),1000)</f>
        <v>900000</v>
      </c>
      <c r="H9" s="2">
        <f>CEILING(H6*(1+Assumptions!H117),1000)</f>
        <v>2321000</v>
      </c>
      <c r="I9" s="2">
        <f>CEILING(I6*(1+Assumptions!I117),1000)</f>
        <v>6954000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11</v>
      </c>
      <c r="H12" s="15">
        <v>12</v>
      </c>
      <c r="I12" s="15">
        <v>14</v>
      </c>
      <c r="J12" s="22" t="s">
        <v>834</v>
      </c>
    </row>
    <row r="13" spans="1:10" ht="33" customHeight="1">
      <c r="A13" s="1"/>
      <c r="B13" s="1"/>
      <c r="C13" s="1"/>
      <c r="D13" s="1" t="s">
        <v>332</v>
      </c>
      <c r="E13" s="1"/>
      <c r="F13" s="15">
        <v>3</v>
      </c>
      <c r="G13" s="15">
        <v>5</v>
      </c>
      <c r="H13" s="15">
        <v>7</v>
      </c>
      <c r="I13" s="15">
        <v>10</v>
      </c>
      <c r="J13" s="22" t="s">
        <v>835</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9</v>
      </c>
      <c r="G15" s="15">
        <v>11</v>
      </c>
      <c r="H15" s="15">
        <v>13</v>
      </c>
      <c r="I15" s="15">
        <v>16</v>
      </c>
      <c r="J15" s="22" t="s">
        <v>337</v>
      </c>
    </row>
    <row r="16" spans="1:10" ht="33" customHeight="1">
      <c r="A16" s="1"/>
      <c r="B16" s="1"/>
      <c r="C16" s="1"/>
      <c r="D16" s="1" t="s">
        <v>338</v>
      </c>
      <c r="E16" s="1"/>
      <c r="F16" s="10">
        <f>ROUNDUP(F12*1.6,0)</f>
        <v>16</v>
      </c>
      <c r="G16" s="10">
        <f>ROUNDUP(G12*1.6,0)</f>
        <v>18</v>
      </c>
      <c r="H16" s="10">
        <f>ROUNDUP(H12*1.6,0)</f>
        <v>20</v>
      </c>
      <c r="I16" s="10">
        <f>ROUNDUP(I12*1.6,0)</f>
        <v>23</v>
      </c>
      <c r="J16" s="22" t="s">
        <v>668</v>
      </c>
    </row>
    <row r="17" spans="1:10" ht="33" customHeight="1">
      <c r="A17" s="1"/>
      <c r="B17" s="1"/>
      <c r="C17" s="1"/>
      <c r="D17" s="1" t="s">
        <v>340</v>
      </c>
      <c r="E17" s="1"/>
      <c r="F17" s="15">
        <v>32</v>
      </c>
      <c r="G17" s="15">
        <v>36</v>
      </c>
      <c r="H17" s="15">
        <v>40</v>
      </c>
      <c r="I17" s="15">
        <v>48</v>
      </c>
      <c r="J17" s="22" t="s">
        <v>341</v>
      </c>
    </row>
    <row r="18" spans="1:10" ht="33" customHeight="1">
      <c r="A18" s="1"/>
      <c r="B18" s="1"/>
      <c r="C18" s="1"/>
      <c r="D18" s="1" t="s">
        <v>342</v>
      </c>
      <c r="E18" s="1"/>
      <c r="F18" s="15">
        <v>2</v>
      </c>
      <c r="G18" s="15">
        <v>2</v>
      </c>
      <c r="H18" s="15">
        <v>2</v>
      </c>
      <c r="I18" s="15">
        <v>2</v>
      </c>
      <c r="J18" s="22"/>
    </row>
    <row r="19" spans="1:10" ht="33" customHeight="1">
      <c r="A19" s="1"/>
      <c r="B19" s="1"/>
      <c r="C19" s="1"/>
      <c r="D19" s="1" t="s">
        <v>343</v>
      </c>
      <c r="E19" s="1"/>
      <c r="F19" s="15">
        <v>55</v>
      </c>
      <c r="G19" s="15">
        <v>100</v>
      </c>
      <c r="H19" s="15">
        <v>180</v>
      </c>
      <c r="I19" s="15">
        <v>320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6</v>
      </c>
      <c r="G21" s="15">
        <v>8</v>
      </c>
      <c r="H21" s="15">
        <v>11</v>
      </c>
      <c r="I21" s="15">
        <v>15</v>
      </c>
      <c r="J21" s="22"/>
    </row>
    <row r="22" spans="1:10" ht="33" customHeight="1">
      <c r="A22" s="1"/>
      <c r="B22" s="1"/>
      <c r="C22" s="1"/>
      <c r="D22" s="1" t="s">
        <v>347</v>
      </c>
      <c r="E22" s="1"/>
      <c r="F22" s="15">
        <v>3</v>
      </c>
      <c r="G22" s="15">
        <v>3</v>
      </c>
      <c r="H22" s="15">
        <v>4</v>
      </c>
      <c r="I22" s="15">
        <v>5</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1</v>
      </c>
      <c r="G25" s="15">
        <v>1</v>
      </c>
      <c r="H25" s="15">
        <v>1</v>
      </c>
      <c r="I25" s="15">
        <v>2</v>
      </c>
      <c r="J25" s="22" t="s">
        <v>352</v>
      </c>
    </row>
    <row r="26" spans="1:10" ht="33" customHeight="1">
      <c r="A26" s="1"/>
      <c r="B26" s="1"/>
      <c r="C26" s="1"/>
      <c r="D26" s="1" t="s">
        <v>353</v>
      </c>
      <c r="E26" s="1"/>
      <c r="F26" s="15">
        <v>2</v>
      </c>
      <c r="G26" s="15">
        <v>3</v>
      </c>
      <c r="H26" s="15">
        <v>3</v>
      </c>
      <c r="I26" s="15">
        <v>5</v>
      </c>
      <c r="J26" s="22"/>
    </row>
    <row r="27" spans="1:10" ht="33" customHeight="1">
      <c r="A27" s="1"/>
      <c r="B27" s="1"/>
      <c r="C27" s="1"/>
      <c r="D27" s="1" t="s">
        <v>354</v>
      </c>
      <c r="E27" s="1"/>
      <c r="F27" s="15">
        <v>18</v>
      </c>
      <c r="G27" s="15">
        <v>24</v>
      </c>
      <c r="H27" s="15">
        <v>32</v>
      </c>
      <c r="I27" s="15">
        <v>44</v>
      </c>
      <c r="J27" s="22"/>
    </row>
    <row r="28" spans="1:10" ht="33" customHeight="1">
      <c r="A28" s="1"/>
      <c r="B28" s="1"/>
      <c r="C28" s="1"/>
      <c r="D28" s="1" t="s">
        <v>355</v>
      </c>
      <c r="E28" s="1"/>
      <c r="F28" s="15">
        <v>5</v>
      </c>
      <c r="G28" s="15">
        <v>9</v>
      </c>
      <c r="H28" s="15">
        <v>16</v>
      </c>
      <c r="I28" s="15">
        <v>26</v>
      </c>
      <c r="J28" s="22"/>
    </row>
    <row r="29" spans="1:10" ht="33" customHeight="1">
      <c r="A29" s="1"/>
      <c r="B29" s="1"/>
      <c r="C29" s="1"/>
      <c r="D29" s="1" t="s">
        <v>356</v>
      </c>
      <c r="E29" s="1"/>
      <c r="F29" s="15">
        <v>12</v>
      </c>
      <c r="G29" s="15">
        <v>14</v>
      </c>
      <c r="H29" s="15">
        <v>16</v>
      </c>
      <c r="I29" s="15">
        <v>21</v>
      </c>
      <c r="J29" s="22"/>
    </row>
    <row r="30" spans="1:10" ht="33" customHeight="1">
      <c r="A30" s="1"/>
      <c r="B30" s="1"/>
      <c r="C30" s="1"/>
      <c r="D30" s="1" t="s">
        <v>357</v>
      </c>
      <c r="E30" s="1"/>
      <c r="F30" s="15">
        <v>4</v>
      </c>
      <c r="G30" s="15">
        <v>5</v>
      </c>
      <c r="H30" s="15">
        <v>10</v>
      </c>
      <c r="I30" s="15">
        <v>20</v>
      </c>
      <c r="J30" s="22"/>
    </row>
    <row r="31" spans="1:10" ht="33" customHeight="1">
      <c r="A31" s="1"/>
      <c r="B31" s="1"/>
      <c r="C31" s="1"/>
      <c r="D31" s="1" t="s">
        <v>358</v>
      </c>
      <c r="E31" s="1"/>
      <c r="F31" s="15">
        <v>3</v>
      </c>
      <c r="G31" s="15">
        <v>4</v>
      </c>
      <c r="H31" s="15">
        <v>5</v>
      </c>
      <c r="I31" s="15">
        <v>7</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2</v>
      </c>
      <c r="G35" s="15">
        <v>2</v>
      </c>
      <c r="H35" s="15">
        <v>2</v>
      </c>
      <c r="I35" s="15">
        <v>2</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3</v>
      </c>
      <c r="G38" s="15">
        <v>3</v>
      </c>
      <c r="H38" s="15">
        <v>4</v>
      </c>
      <c r="I38" s="15">
        <v>4</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4000</v>
      </c>
      <c r="G48" s="23">
        <f>G16*Assumptions!G43</f>
        <v>9000</v>
      </c>
      <c r="H48" s="23">
        <f>H16*Assumptions!H43</f>
        <v>20000</v>
      </c>
      <c r="I48" s="23">
        <f>I16*Assumptions!I43</f>
        <v>92000</v>
      </c>
      <c r="J48" s="17" t="s">
        <v>386</v>
      </c>
    </row>
    <row r="49" spans="1:10" ht="32" customHeight="1">
      <c r="A49" s="1"/>
      <c r="B49" s="1"/>
      <c r="C49" s="1" t="s">
        <v>387</v>
      </c>
      <c r="D49" s="17" t="s">
        <v>388</v>
      </c>
      <c r="E49" s="1" t="s">
        <v>385</v>
      </c>
      <c r="F49" s="23">
        <f>F17*Assumptions!F44</f>
        <v>6400</v>
      </c>
      <c r="G49" s="23">
        <f>G17*Assumptions!G44</f>
        <v>14400</v>
      </c>
      <c r="H49" s="23">
        <f>H17*Assumptions!H44</f>
        <v>36000</v>
      </c>
      <c r="I49" s="23">
        <f>I17*Assumptions!I44</f>
        <v>76800</v>
      </c>
      <c r="J49" s="17" t="s">
        <v>389</v>
      </c>
    </row>
    <row r="50" spans="1:10" ht="32" customHeight="1">
      <c r="A50" s="1"/>
      <c r="B50" s="1"/>
      <c r="C50" s="1" t="s">
        <v>390</v>
      </c>
      <c r="D50" s="17" t="s">
        <v>391</v>
      </c>
      <c r="E50" s="1" t="s">
        <v>392</v>
      </c>
      <c r="F50" s="23">
        <f>F18*Assumptions!F45</f>
        <v>300</v>
      </c>
      <c r="G50" s="23">
        <f>G18*Assumptions!G45</f>
        <v>700</v>
      </c>
      <c r="H50" s="23">
        <f>H18*Assumptions!H45</f>
        <v>1400</v>
      </c>
      <c r="I50" s="23">
        <f>I18*Assumptions!I45</f>
        <v>3200</v>
      </c>
      <c r="J50" s="17" t="s">
        <v>393</v>
      </c>
    </row>
    <row r="51" spans="1:10" ht="32" customHeight="1">
      <c r="A51" s="1"/>
      <c r="B51" s="1"/>
      <c r="C51" s="1" t="s">
        <v>394</v>
      </c>
      <c r="D51" s="17" t="s">
        <v>395</v>
      </c>
      <c r="E51" s="1" t="s">
        <v>385</v>
      </c>
      <c r="F51" s="23">
        <f>F19*Assumptions!F46</f>
        <v>6875</v>
      </c>
      <c r="G51" s="23">
        <f>G19*Assumptions!G46</f>
        <v>16000</v>
      </c>
      <c r="H51" s="23">
        <f>H19*Assumptions!H46</f>
        <v>37800</v>
      </c>
      <c r="I51" s="23">
        <f>I19*Assumptions!I46</f>
        <v>80000</v>
      </c>
      <c r="J51" s="17" t="s">
        <v>396</v>
      </c>
    </row>
    <row r="52" spans="1:10" ht="32" customHeight="1">
      <c r="A52" s="1"/>
      <c r="B52" s="1"/>
      <c r="C52" s="1" t="s">
        <v>397</v>
      </c>
      <c r="D52" s="17" t="s">
        <v>130</v>
      </c>
      <c r="E52" s="1" t="s">
        <v>398</v>
      </c>
      <c r="F52" s="23">
        <f>SUM(F48:F49)*Assumptions!F47</f>
        <v>832</v>
      </c>
      <c r="G52" s="23">
        <f>SUM(G48:G49)*Assumptions!G47</f>
        <v>2340</v>
      </c>
      <c r="H52" s="23">
        <f>SUM(H48:H49)*Assumptions!H47</f>
        <v>6720</v>
      </c>
      <c r="I52" s="23">
        <f>SUM(I48:I49)*Assumptions!I47</f>
        <v>25320</v>
      </c>
      <c r="J52" s="17" t="s">
        <v>399</v>
      </c>
    </row>
    <row r="53" spans="1:10" ht="24" customHeight="1">
      <c r="A53" s="1"/>
      <c r="B53" s="1"/>
      <c r="C53" s="8"/>
      <c r="D53" s="18" t="s">
        <v>400</v>
      </c>
      <c r="E53" s="8"/>
      <c r="F53" s="9">
        <f>SUM(F44:F52)</f>
        <v>27657</v>
      </c>
      <c r="G53" s="9">
        <f>SUM(G44:G52)</f>
        <v>70140</v>
      </c>
      <c r="H53" s="9">
        <f>SUM(H44:H52)</f>
        <v>185920</v>
      </c>
      <c r="I53" s="9">
        <f>SUM(I44:I52)</f>
        <v>513320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8000</v>
      </c>
      <c r="H56" s="23">
        <f>(H12+ROUNDUP(H13*Assumptions!$E$121,0))*Assumptions!H121*Assumptions!H48</f>
        <v>14250</v>
      </c>
      <c r="I56" s="23">
        <f>(I12+ROUNDUP(I13*Assumptions!$E$121,0))*Assumptions!I121*Assumptions!I48</f>
        <v>28800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6300</v>
      </c>
      <c r="H57" s="23">
        <f>(H12+ROUNDUP(H13*Assumptions!$E$122,0))*Assumptions!H122*Assumptions!H49</f>
        <v>11200</v>
      </c>
      <c r="I57" s="23">
        <f>(I12+ROUNDUP(I13*Assumptions!$E$122,0))*Assumptions!I122*Assumptions!I49</f>
        <v>19950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4550</v>
      </c>
      <c r="H58" s="23">
        <f>(H12+ROUNDUP(H13*Assumptions!$E$123,0))*Assumptions!H123*Assumptions!H50</f>
        <v>7700</v>
      </c>
      <c r="I58" s="23">
        <f>(I12+ROUNDUP(I13*Assumptions!$E$123,0))*Assumptions!I123*Assumptions!I50</f>
        <v>27200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9100</v>
      </c>
      <c r="H59" s="23">
        <f>(H12+ROUNDUP(H13*Assumptions!$E$124,0))*Assumptions!H124*Assumptions!H51</f>
        <v>16000</v>
      </c>
      <c r="I59" s="23">
        <f>(I12+ROUNDUP(I13*Assumptions!$E$124,0))*Assumptions!I124*Assumptions!I51</f>
        <v>30400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8400</v>
      </c>
      <c r="I60" s="23">
        <f>(I12+ROUNDUP(I13*Assumptions!$E$125,0))*Assumptions!I125*Assumptions!I52</f>
        <v>30800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9600</v>
      </c>
      <c r="H61" s="23">
        <f>(H12+ROUNDUP(H13*Assumptions!$E$126,0))*Assumptions!H126*Assumptions!H53</f>
        <v>25200</v>
      </c>
      <c r="I61" s="23">
        <f>(I12+ROUNDUP(I13*Assumptions!$E$126,0))*Assumptions!I126*Assumptions!I53</f>
        <v>57600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5500</v>
      </c>
      <c r="H62" s="23">
        <f>(H12+ROUNDUP(H13*Assumptions!$E$127,0))*Assumptions!H127*Assumptions!H54</f>
        <v>9000</v>
      </c>
      <c r="I62" s="23">
        <f>(I12+ROUNDUP(I13*Assumptions!$E$127,0))*Assumptions!I127*Assumptions!I54</f>
        <v>15400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3850</v>
      </c>
      <c r="H63" s="23">
        <f>(H12+ROUNDUP(H13*Assumptions!$E$128,0))*Assumptions!H128*Assumptions!H55</f>
        <v>6600</v>
      </c>
      <c r="I63" s="23">
        <f>(I12+ROUNDUP(I13*Assumptions!$E$128,0))*Assumptions!I128*Assumptions!I55</f>
        <v>22400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5850</v>
      </c>
      <c r="H64" s="23">
        <f>(H12+ROUNDUP(H13*Assumptions!$E$129,0))*Assumptions!H129*Assumptions!H56</f>
        <v>9100</v>
      </c>
      <c r="I64" s="23">
        <f>(I12+ROUNDUP(I13*Assumptions!$E$129,0))*Assumptions!I129*Assumptions!I56</f>
        <v>17000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8400</v>
      </c>
      <c r="H65" s="23">
        <f>(H12+ROUNDUP(H13*Assumptions!$E$130,0))*Assumptions!H130*Assumptions!H57</f>
        <v>28600</v>
      </c>
      <c r="I65" s="23">
        <f>(I12+ROUNDUP(I13*Assumptions!$E$130,0))*Assumptions!I130*Assumptions!I57</f>
        <v>76500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12000</v>
      </c>
      <c r="H66" s="23">
        <f>(H12+ROUNDUP(H13*Assumptions!$E$131,0))*Assumptions!H131*Assumptions!H58</f>
        <v>32775</v>
      </c>
      <c r="I66" s="23">
        <f>(I12+ROUNDUP(I13*Assumptions!$E$131,0))*Assumptions!I131*Assumptions!I58</f>
        <v>102000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4900</v>
      </c>
      <c r="H67" s="23">
        <f>(H12+ROUNDUP(H13*Assumptions!$E$132,0))*Assumptions!H132*Assumptions!H59</f>
        <v>17600</v>
      </c>
      <c r="I67" s="23">
        <f>(I12+ROUNDUP(I13*Assumptions!$E$132,0))*Assumptions!I132*Assumptions!I59</f>
        <v>45600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4875</v>
      </c>
      <c r="H68" s="23">
        <f>(H12+ROUNDUP(H13*Assumptions!$E$133,0))*Assumptions!H133*Assumptions!H60</f>
        <v>16100</v>
      </c>
      <c r="I68" s="23">
        <f>(I12+ROUNDUP(I13*Assumptions!$E$133,0))*Assumptions!I133*Assumptions!I60</f>
        <v>43350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4875</v>
      </c>
      <c r="H69" s="23">
        <f>(H12+ROUNDUP(H13*Assumptions!$E$134,0))*Assumptions!H134*Assumptions!H61</f>
        <v>8400</v>
      </c>
      <c r="I69" s="23">
        <f>(I12+ROUNDUP(I13*Assumptions!$E$134,0))*Assumptions!I134*Assumptions!I61</f>
        <v>15300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6000</v>
      </c>
      <c r="H70" s="23">
        <f>(H12+ROUNDUP(H13*Assumptions!$E$135,0))*Assumptions!H135*Assumptions!H62</f>
        <v>21850</v>
      </c>
      <c r="I70" s="23">
        <f>(I12+ROUNDUP(I13*Assumptions!$E$135,0))*Assumptions!I135*Assumptions!I62</f>
        <v>61200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6000</v>
      </c>
      <c r="H71" s="23">
        <f>(H12+ROUNDUP(H13*Assumptions!$E$136,0))*Assumptions!H136*Assumptions!H63</f>
        <v>21850</v>
      </c>
      <c r="I71" s="23">
        <f>(I12+ROUNDUP(I13*Assumptions!$E$136,0))*Assumptions!I136*Assumptions!I63</f>
        <v>61200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9360</v>
      </c>
      <c r="H72" s="23">
        <f>(H12+ROUNDUP(H13*Assumptions!$E$137,0))*Assumptions!H137*Assumptions!H64</f>
        <v>16800</v>
      </c>
      <c r="I72" s="23">
        <f>(I12+ROUNDUP(I13*Assumptions!$E$137,0))*Assumptions!I137*Assumptions!I64</f>
        <v>38250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5500</v>
      </c>
      <c r="H73" s="23">
        <f>(H12+ROUNDUP(H13*Assumptions!$E$138,0))*Assumptions!H138*Assumptions!H65</f>
        <v>9000</v>
      </c>
      <c r="I73" s="23">
        <f>(I12+ROUNDUP(I13*Assumptions!$E$138,0))*Assumptions!I138*Assumptions!I65</f>
        <v>14000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2750</v>
      </c>
      <c r="H74" s="23">
        <f>(H12+ROUNDUP(H13*Assumptions!$E$139,0))*Assumptions!H139*Assumptions!H66</f>
        <v>8400</v>
      </c>
      <c r="I74" s="23">
        <f>(I12+ROUNDUP(I13*Assumptions!$E$139,0))*Assumptions!I139*Assumptions!I66</f>
        <v>21000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4225</v>
      </c>
      <c r="H75" s="23">
        <f>(H12+ROUNDUP(H13*Assumptions!$E$140,0))*Assumptions!H140*Assumptions!H67</f>
        <v>14000</v>
      </c>
      <c r="I75" s="23">
        <f>(I12+ROUNDUP(I13*Assumptions!$E$140,0))*Assumptions!I140*Assumptions!I67</f>
        <v>51000</v>
      </c>
      <c r="J75" s="17" t="s">
        <v>403</v>
      </c>
    </row>
    <row r="76" spans="1:10" ht="24" customHeight="1">
      <c r="A76" s="1"/>
      <c r="B76" s="1"/>
      <c r="C76" s="8"/>
      <c r="D76" s="18" t="s">
        <v>423</v>
      </c>
      <c r="E76" s="8"/>
      <c r="F76" s="9">
        <f>SUM(F56:F75)</f>
        <v>52975</v>
      </c>
      <c r="G76" s="9">
        <f>SUM(G56:G75)</f>
        <v>121635</v>
      </c>
      <c r="H76" s="9">
        <f>SUM(H56:H75)</f>
        <v>302825</v>
      </c>
      <c r="I76" s="9">
        <f>SUM(I56:I75)</f>
        <v>778950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3300</v>
      </c>
      <c r="G80" s="23">
        <f>G21*Assumptions!G69</f>
        <v>6400</v>
      </c>
      <c r="H80" s="23">
        <f>H21*Assumptions!H69</f>
        <v>14300</v>
      </c>
      <c r="I80" s="23">
        <f>I21*Assumptions!I69</f>
        <v>33000</v>
      </c>
      <c r="J80" s="17" t="s">
        <v>426</v>
      </c>
    </row>
    <row r="81" spans="1:10" ht="32" customHeight="1">
      <c r="A81" s="1"/>
      <c r="B81" s="1"/>
      <c r="C81" s="1" t="s">
        <v>429</v>
      </c>
      <c r="D81" s="17" t="s">
        <v>178</v>
      </c>
      <c r="E81" s="1" t="s">
        <v>385</v>
      </c>
      <c r="F81" s="23">
        <f>F22*Assumptions!F70</f>
        <v>1350</v>
      </c>
      <c r="G81" s="23">
        <f>G22*Assumptions!G70</f>
        <v>1950</v>
      </c>
      <c r="H81" s="23">
        <f>H22*Assumptions!H70</f>
        <v>4000</v>
      </c>
      <c r="I81" s="23">
        <f>I22*Assumptions!I70</f>
        <v>7500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6600</v>
      </c>
      <c r="G86" s="9">
        <f>SUM(G79:G85)</f>
        <v>11950</v>
      </c>
      <c r="H86" s="9">
        <f>SUM(H79:H85)</f>
        <v>23900</v>
      </c>
      <c r="I86" s="9">
        <f>SUM(I79:I85)</f>
        <v>51500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11000</v>
      </c>
      <c r="H89" s="23">
        <f>H12*Assumptions!H75</f>
        <v>26400</v>
      </c>
      <c r="I89" s="23">
        <f>I12*Assumptions!I75</f>
        <v>77000</v>
      </c>
      <c r="J89" s="17" t="s">
        <v>442</v>
      </c>
    </row>
    <row r="90" spans="1:10" ht="32" customHeight="1">
      <c r="A90" s="1"/>
      <c r="B90" s="1"/>
      <c r="C90" s="1" t="s">
        <v>443</v>
      </c>
      <c r="D90" s="17" t="s">
        <v>444</v>
      </c>
      <c r="E90" s="1" t="s">
        <v>441</v>
      </c>
      <c r="F90" s="23">
        <f>F12*Assumptions!F76</f>
        <v>3500</v>
      </c>
      <c r="G90" s="23">
        <f>G12*Assumptions!G76</f>
        <v>9900</v>
      </c>
      <c r="H90" s="23">
        <f>H12*Assumptions!H76</f>
        <v>26400</v>
      </c>
      <c r="I90" s="23">
        <f>I12*Assumptions!I76</f>
        <v>77000</v>
      </c>
      <c r="J90" s="17" t="s">
        <v>442</v>
      </c>
    </row>
    <row r="91" spans="1:10" ht="32" customHeight="1">
      <c r="A91" s="1"/>
      <c r="B91" s="1"/>
      <c r="C91" s="1" t="s">
        <v>445</v>
      </c>
      <c r="D91" s="17" t="s">
        <v>446</v>
      </c>
      <c r="E91" s="1" t="s">
        <v>441</v>
      </c>
      <c r="F91" s="23">
        <f>F12*Assumptions!F77</f>
        <v>1500</v>
      </c>
      <c r="G91" s="23">
        <f>G12*Assumptions!G77</f>
        <v>2750</v>
      </c>
      <c r="H91" s="23">
        <f>H12*Assumptions!H77</f>
        <v>6000</v>
      </c>
      <c r="I91" s="23">
        <f>I12*Assumptions!I77</f>
        <v>14000</v>
      </c>
      <c r="J91" s="17" t="s">
        <v>442</v>
      </c>
    </row>
    <row r="92" spans="1:10" ht="32" customHeight="1">
      <c r="A92" s="1"/>
      <c r="B92" s="1"/>
      <c r="C92" s="1" t="s">
        <v>447</v>
      </c>
      <c r="D92" s="17" t="s">
        <v>448</v>
      </c>
      <c r="E92" s="1" t="s">
        <v>449</v>
      </c>
      <c r="F92" s="23">
        <f>F29*Assumptions!F79</f>
        <v>1560</v>
      </c>
      <c r="G92" s="23">
        <f>G29*Assumptions!G79</f>
        <v>3500</v>
      </c>
      <c r="H92" s="23">
        <f>H29*Assumptions!H79</f>
        <v>8000</v>
      </c>
      <c r="I92" s="23">
        <f>I29*Assumptions!I79</f>
        <v>21000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1500</v>
      </c>
      <c r="G94" s="23">
        <f>G25*Assumptions!G81</f>
        <v>4500</v>
      </c>
      <c r="H94" s="23">
        <f>H25*Assumptions!H81</f>
        <v>12000</v>
      </c>
      <c r="I94" s="23">
        <f>I25*Assumptions!I81</f>
        <v>52000</v>
      </c>
      <c r="J94" s="17" t="s">
        <v>442</v>
      </c>
    </row>
    <row r="95" spans="1:10" ht="32" customHeight="1">
      <c r="A95" s="1"/>
      <c r="B95" s="1"/>
      <c r="C95" s="1" t="s">
        <v>456</v>
      </c>
      <c r="D95" s="17" t="s">
        <v>457</v>
      </c>
      <c r="E95" s="1" t="s">
        <v>455</v>
      </c>
      <c r="F95" s="23">
        <f>F26*Assumptions!F82</f>
        <v>3400</v>
      </c>
      <c r="G95" s="23">
        <f>G26*Assumptions!G82</f>
        <v>13500</v>
      </c>
      <c r="H95" s="23">
        <f>H26*Assumptions!H82</f>
        <v>30000</v>
      </c>
      <c r="I95" s="23">
        <f>I26*Assumptions!I82</f>
        <v>120000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5000</v>
      </c>
      <c r="G97" s="23">
        <f>G35*Assumptions!G84</f>
        <v>14000</v>
      </c>
      <c r="H97" s="23">
        <f>H35*Assumptions!H84</f>
        <v>36000</v>
      </c>
      <c r="I97" s="23">
        <f>I35*Assumptions!I84</f>
        <v>100000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21360</v>
      </c>
      <c r="G99" s="9">
        <f>SUM(G89:G98)</f>
        <v>60150</v>
      </c>
      <c r="H99" s="9">
        <f>SUM(H89:H98)</f>
        <v>147300</v>
      </c>
      <c r="I99" s="9">
        <f>SUM(I89:I98)</f>
        <v>467000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1620</v>
      </c>
      <c r="G103" s="23">
        <f>G15*Assumptions!G86</f>
        <v>4950</v>
      </c>
      <c r="H103" s="23">
        <f>H15*Assumptions!H86</f>
        <v>13000</v>
      </c>
      <c r="I103" s="23">
        <f>I15*Assumptions!I86</f>
        <v>38400</v>
      </c>
      <c r="J103" s="17" t="s">
        <v>475</v>
      </c>
    </row>
    <row r="104" spans="1:10" ht="32" customHeight="1">
      <c r="A104" s="1"/>
      <c r="B104" s="1"/>
      <c r="C104" s="1" t="s">
        <v>476</v>
      </c>
      <c r="D104" s="17" t="s">
        <v>477</v>
      </c>
      <c r="E104" s="1" t="s">
        <v>478</v>
      </c>
      <c r="F104" s="23">
        <f>F19*Assumptions!F87</f>
        <v>660</v>
      </c>
      <c r="G104" s="23">
        <f>G19*Assumptions!G87</f>
        <v>2200</v>
      </c>
      <c r="H104" s="23">
        <f>H19*Assumptions!H87</f>
        <v>7200</v>
      </c>
      <c r="I104" s="23">
        <f>I19*Assumptions!I87</f>
        <v>22400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836</v>
      </c>
      <c r="E106" s="1" t="s">
        <v>737</v>
      </c>
      <c r="F106" s="13">
        <v>245</v>
      </c>
      <c r="G106" s="13">
        <v>490</v>
      </c>
      <c r="H106" s="13">
        <v>980</v>
      </c>
      <c r="I106" s="13">
        <v>1960</v>
      </c>
      <c r="J106" s="17" t="s">
        <v>837</v>
      </c>
    </row>
    <row r="107" spans="1:10" ht="32" customHeight="1">
      <c r="A107" s="1"/>
      <c r="B107" s="1"/>
      <c r="C107" s="1" t="s">
        <v>487</v>
      </c>
      <c r="D107" s="17" t="s">
        <v>838</v>
      </c>
      <c r="E107" s="1" t="s">
        <v>493</v>
      </c>
      <c r="F107" s="13">
        <v>330</v>
      </c>
      <c r="G107" s="13">
        <v>750</v>
      </c>
      <c r="H107" s="13">
        <v>1950</v>
      </c>
      <c r="I107" s="13">
        <v>4500</v>
      </c>
      <c r="J107" s="17" t="s">
        <v>839</v>
      </c>
    </row>
    <row r="108" spans="1:10" ht="32" customHeight="1">
      <c r="A108" s="1"/>
      <c r="B108" s="1"/>
      <c r="C108" s="1" t="s">
        <v>491</v>
      </c>
      <c r="D108" s="17" t="s">
        <v>840</v>
      </c>
      <c r="E108" s="1" t="s">
        <v>485</v>
      </c>
      <c r="F108" s="13">
        <v>450</v>
      </c>
      <c r="G108" s="13">
        <v>850</v>
      </c>
      <c r="H108" s="13">
        <v>1700</v>
      </c>
      <c r="I108" s="13">
        <v>3400</v>
      </c>
      <c r="J108" s="17" t="s">
        <v>841</v>
      </c>
    </row>
    <row r="109" spans="1:10" ht="32" customHeight="1">
      <c r="A109" s="1"/>
      <c r="B109" s="1"/>
      <c r="C109" s="1" t="s">
        <v>495</v>
      </c>
      <c r="D109" s="17" t="s">
        <v>842</v>
      </c>
      <c r="E109" s="1" t="s">
        <v>501</v>
      </c>
      <c r="F109" s="13">
        <v>150</v>
      </c>
      <c r="G109" s="13">
        <v>330</v>
      </c>
      <c r="H109" s="13">
        <v>780</v>
      </c>
      <c r="I109" s="13">
        <v>1800</v>
      </c>
      <c r="J109" s="17" t="s">
        <v>843</v>
      </c>
    </row>
    <row r="110" spans="1:10" ht="32" customHeight="1">
      <c r="A110" s="1"/>
      <c r="B110" s="1"/>
      <c r="C110" s="1" t="s">
        <v>499</v>
      </c>
      <c r="D110" s="17" t="s">
        <v>844</v>
      </c>
      <c r="E110" s="1" t="s">
        <v>629</v>
      </c>
      <c r="F110" s="13">
        <v>375</v>
      </c>
      <c r="G110" s="13">
        <v>750</v>
      </c>
      <c r="H110" s="13">
        <v>1500</v>
      </c>
      <c r="I110" s="13">
        <v>3250</v>
      </c>
      <c r="J110" s="17" t="s">
        <v>845</v>
      </c>
    </row>
    <row r="111" spans="1:10" ht="32" customHeight="1">
      <c r="A111" s="1"/>
      <c r="B111" s="1"/>
      <c r="C111" s="1" t="s">
        <v>503</v>
      </c>
      <c r="D111" s="17" t="s">
        <v>846</v>
      </c>
      <c r="E111" s="1" t="s">
        <v>501</v>
      </c>
      <c r="F111" s="13">
        <v>390</v>
      </c>
      <c r="G111" s="13">
        <v>780</v>
      </c>
      <c r="H111" s="13">
        <v>1650</v>
      </c>
      <c r="I111" s="13">
        <v>3300</v>
      </c>
      <c r="J111" s="17" t="s">
        <v>847</v>
      </c>
    </row>
    <row r="112" spans="1:10" ht="24" customHeight="1">
      <c r="A112" s="1"/>
      <c r="B112" s="1"/>
      <c r="C112" s="8"/>
      <c r="D112" s="18" t="s">
        <v>506</v>
      </c>
      <c r="E112" s="8"/>
      <c r="F112" s="9">
        <f>SUM(F102:F111)</f>
        <v>6820</v>
      </c>
      <c r="G112" s="9">
        <f>SUM(G102:G111)</f>
        <v>18600</v>
      </c>
      <c r="H112" s="9">
        <f>SUM(H102:H111)</f>
        <v>49760</v>
      </c>
      <c r="I112" s="9">
        <f>SUM(I102:I111)</f>
        <v>152010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12100</v>
      </c>
      <c r="H115" s="23">
        <f>H12*Assumptions!H89</f>
        <v>30000</v>
      </c>
      <c r="I115" s="23">
        <f>I12*Assumptions!I89</f>
        <v>91000</v>
      </c>
      <c r="J115" s="17" t="s">
        <v>510</v>
      </c>
    </row>
    <row r="116" spans="1:10" ht="32" customHeight="1">
      <c r="A116" s="1"/>
      <c r="B116" s="1"/>
      <c r="C116" s="1" t="s">
        <v>511</v>
      </c>
      <c r="D116" s="17" t="s">
        <v>224</v>
      </c>
      <c r="E116" s="1" t="s">
        <v>474</v>
      </c>
      <c r="F116" s="23">
        <f>F15*Assumptions!F90</f>
        <v>1350</v>
      </c>
      <c r="G116" s="23">
        <f>G15*Assumptions!G90</f>
        <v>4400</v>
      </c>
      <c r="H116" s="23">
        <f>H15*Assumptions!H90</f>
        <v>13000</v>
      </c>
      <c r="I116" s="23">
        <f>I15*Assumptions!I90</f>
        <v>40000</v>
      </c>
      <c r="J116" s="17" t="s">
        <v>512</v>
      </c>
    </row>
    <row r="117" spans="1:10" ht="32" customHeight="1">
      <c r="A117" s="1"/>
      <c r="B117" s="1"/>
      <c r="C117" s="1" t="s">
        <v>513</v>
      </c>
      <c r="D117" s="17" t="s">
        <v>226</v>
      </c>
      <c r="E117" s="1" t="s">
        <v>441</v>
      </c>
      <c r="F117" s="23">
        <f>F12*Assumptions!F91</f>
        <v>1200</v>
      </c>
      <c r="G117" s="23">
        <f>G12*Assumptions!G91</f>
        <v>3300</v>
      </c>
      <c r="H117" s="23">
        <f>H12*Assumptions!H91</f>
        <v>7800</v>
      </c>
      <c r="I117" s="23">
        <f>I12*Assumptions!I91</f>
        <v>21000</v>
      </c>
      <c r="J117" s="17" t="s">
        <v>514</v>
      </c>
    </row>
    <row r="118" spans="1:10" ht="32" customHeight="1">
      <c r="A118" s="1"/>
      <c r="B118" s="1"/>
      <c r="C118" s="1" t="s">
        <v>515</v>
      </c>
      <c r="D118" s="17" t="s">
        <v>228</v>
      </c>
      <c r="E118" s="1" t="s">
        <v>385</v>
      </c>
      <c r="F118" s="23">
        <f>(F12*(Assumptions!F141+2)+F16+F17+F19+F21+F20+F22+F24+F33+F34+F37)*Assumptions!F92</f>
        <v>10675</v>
      </c>
      <c r="G118" s="23">
        <f>(G12*(Assumptions!G141+2)+G16+G17+G19+G21+G20+G22+G24+G33+G34+G37)*Assumptions!G92</f>
        <v>20475</v>
      </c>
      <c r="H118" s="23">
        <f>(H12*(Assumptions!H141+2)+H16+H17+H19+H21+H20+H22+H24+H33+H34+H37)*Assumptions!H92</f>
        <v>42900</v>
      </c>
      <c r="I118" s="23">
        <f>(I12*(Assumptions!I141+2)+I16+I17+I19+I21+I20+I22+I24+I33+I34+I37)*Assumptions!I92</f>
        <v>100810</v>
      </c>
      <c r="J118" s="17" t="s">
        <v>516</v>
      </c>
    </row>
    <row r="119" spans="1:10" ht="32" customHeight="1">
      <c r="A119" s="1"/>
      <c r="B119" s="1"/>
      <c r="C119" s="1" t="s">
        <v>517</v>
      </c>
      <c r="D119" s="17" t="s">
        <v>240</v>
      </c>
      <c r="E119" s="1" t="s">
        <v>441</v>
      </c>
      <c r="F119" s="23">
        <f>F12*Assumptions!F97</f>
        <v>1800</v>
      </c>
      <c r="G119" s="23">
        <f>G12*Assumptions!G97</f>
        <v>4400</v>
      </c>
      <c r="H119" s="23">
        <f>H12*Assumptions!H97</f>
        <v>10200</v>
      </c>
      <c r="I119" s="23">
        <f>I12*Assumptions!I97</f>
        <v>28000</v>
      </c>
      <c r="J119" s="17" t="s">
        <v>518</v>
      </c>
    </row>
    <row r="120" spans="1:10" ht="24" customHeight="1">
      <c r="A120" s="1"/>
      <c r="B120" s="1"/>
      <c r="C120" s="8"/>
      <c r="D120" s="18" t="s">
        <v>519</v>
      </c>
      <c r="E120" s="8"/>
      <c r="F120" s="9">
        <f>SUM(F115:F119)</f>
        <v>19025</v>
      </c>
      <c r="G120" s="9">
        <f>SUM(G115:G119)</f>
        <v>44675</v>
      </c>
      <c r="H120" s="9">
        <f>SUM(H115:H119)</f>
        <v>103900</v>
      </c>
      <c r="I120" s="9">
        <f>SUM(I115:I119)</f>
        <v>280810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1400</v>
      </c>
      <c r="G123" s="23">
        <f>G30*Assumptions!G96</f>
        <v>3000</v>
      </c>
      <c r="H123" s="23">
        <f>H30*Assumptions!H96</f>
        <v>10000</v>
      </c>
      <c r="I123" s="23">
        <f>I30*Assumptions!I96</f>
        <v>36000</v>
      </c>
      <c r="J123" s="17" t="s">
        <v>524</v>
      </c>
    </row>
    <row r="124" spans="1:10" ht="32" customHeight="1">
      <c r="A124" s="1"/>
      <c r="B124" s="1"/>
      <c r="C124" s="1" t="s">
        <v>525</v>
      </c>
      <c r="D124" s="17" t="s">
        <v>526</v>
      </c>
      <c r="E124" s="1" t="s">
        <v>527</v>
      </c>
      <c r="F124" s="23">
        <f>F30*(F31+1)*Assumptions!F93</f>
        <v>2080</v>
      </c>
      <c r="G124" s="23">
        <f>G30*(G31+1)*Assumptions!G93</f>
        <v>4250</v>
      </c>
      <c r="H124" s="23">
        <f>H30*(H31+1)*Assumptions!H93</f>
        <v>13800</v>
      </c>
      <c r="I124" s="23">
        <f>I30*(I31+1)*Assumptions!I93</f>
        <v>51200</v>
      </c>
      <c r="J124" s="17" t="s">
        <v>528</v>
      </c>
    </row>
    <row r="125" spans="1:10" ht="32" customHeight="1">
      <c r="A125" s="1"/>
      <c r="B125" s="1"/>
      <c r="C125" s="1" t="s">
        <v>529</v>
      </c>
      <c r="D125" s="17" t="s">
        <v>530</v>
      </c>
      <c r="E125" s="1" t="s">
        <v>385</v>
      </c>
      <c r="F125" s="23">
        <f>F30*(2*Assumptions!F94+F31*Assumptions!F95)</f>
        <v>504</v>
      </c>
      <c r="G125" s="23">
        <f>G30*(2*Assumptions!G94+G31*Assumptions!G95)</f>
        <v>900</v>
      </c>
      <c r="H125" s="23">
        <f>H30*(2*Assumptions!H94+H31*Assumptions!H95)</f>
        <v>2500</v>
      </c>
      <c r="I125" s="23">
        <f>I30*(2*Assumptions!I94+I31*Assumptions!I95)</f>
        <v>7300</v>
      </c>
      <c r="J125" s="17" t="s">
        <v>531</v>
      </c>
    </row>
    <row r="126" spans="1:10" ht="24" customHeight="1">
      <c r="A126" s="1"/>
      <c r="B126" s="1"/>
      <c r="C126" s="8"/>
      <c r="D126" s="18" t="s">
        <v>532</v>
      </c>
      <c r="E126" s="8"/>
      <c r="F126" s="9">
        <f>SUM(F123:F125)</f>
        <v>3984</v>
      </c>
      <c r="G126" s="9">
        <f>SUM(G123:G125)</f>
        <v>8150</v>
      </c>
      <c r="H126" s="9">
        <f>SUM(H123:H125)</f>
        <v>26300</v>
      </c>
      <c r="I126" s="9">
        <f>SUM(I123:I125)</f>
        <v>94500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15000</v>
      </c>
      <c r="I134" s="13">
        <v>70000</v>
      </c>
      <c r="J134" s="17" t="s">
        <v>554</v>
      </c>
    </row>
    <row r="135" spans="1:10" ht="32" customHeight="1">
      <c r="A135" s="1"/>
      <c r="B135" s="1"/>
      <c r="C135" s="1" t="s">
        <v>555</v>
      </c>
      <c r="D135" s="17" t="s">
        <v>556</v>
      </c>
      <c r="E135" s="1" t="s">
        <v>557</v>
      </c>
      <c r="F135" s="23">
        <f>F27*Assumptions!F103</f>
        <v>2340</v>
      </c>
      <c r="G135" s="23">
        <f>G27*Assumptions!G103</f>
        <v>7200</v>
      </c>
      <c r="H135" s="23">
        <f>H27*Assumptions!H103</f>
        <v>22400</v>
      </c>
      <c r="I135" s="23">
        <f>I27*Assumptions!I103</f>
        <v>70400</v>
      </c>
      <c r="J135" s="17" t="s">
        <v>558</v>
      </c>
    </row>
    <row r="136" spans="1:10" ht="32" customHeight="1">
      <c r="A136" s="1"/>
      <c r="B136" s="1"/>
      <c r="C136" s="1" t="s">
        <v>559</v>
      </c>
      <c r="D136" s="17" t="s">
        <v>560</v>
      </c>
      <c r="E136" s="1" t="s">
        <v>557</v>
      </c>
      <c r="F136" s="23">
        <f>F28*Assumptions!F104</f>
        <v>2250</v>
      </c>
      <c r="G136" s="23">
        <f>G28*Assumptions!G104</f>
        <v>9900</v>
      </c>
      <c r="H136" s="23">
        <f>H28*Assumptions!H104</f>
        <v>44800</v>
      </c>
      <c r="I136" s="23">
        <f>I28*Assumptions!I104</f>
        <v>182000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22940</v>
      </c>
      <c r="G140" s="9">
        <f>SUM(G129:G139)</f>
        <v>54975</v>
      </c>
      <c r="H140" s="9">
        <f>SUM(H129:H139)</f>
        <v>161150</v>
      </c>
      <c r="I140" s="9">
        <f>SUM(I129:I139)</f>
        <v>492550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76850</v>
      </c>
      <c r="G150" s="2">
        <f>SUM(G48,G49,G51,G56,G57,G58,G59,G60,G61,G62,G63,G64,G65,G66,G67,G68,G69,G70,G71,G72,G73,G74,G75,G79,G80,G81,G82,G83,G84,G85)</f>
        <v>172985</v>
      </c>
      <c r="H150" s="2">
        <f>SUM(H48,H49,H51,H56,H57,H58,H59,H60,H61,H62,H63,H64,H65,H66,H67,H68,H69,H70,H71,H72,H73,H74,H75,H79,H80,H81,H82,H83,H84,H85)</f>
        <v>420525</v>
      </c>
      <c r="I150" s="2">
        <f>SUM(I48,I49,I51,I56,I57,I58,I59,I60,I61,I62,I63,I64,I65,I66,I67,I68,I69,I70,I71,I72,I73,I74,I75,I79,I80,I81,I82,I83,I84,I85)</f>
        <v>1079250</v>
      </c>
      <c r="J150" s="17" t="s">
        <v>582</v>
      </c>
    </row>
    <row r="151" spans="1:10" ht="32" customHeight="1">
      <c r="A151" s="1"/>
      <c r="B151" s="1"/>
      <c r="C151" s="1" t="s">
        <v>583</v>
      </c>
      <c r="D151" s="17" t="s">
        <v>584</v>
      </c>
      <c r="E151" s="1" t="s">
        <v>585</v>
      </c>
      <c r="F151" s="23">
        <f>F150*Assumptions!F108</f>
        <v>28818.75</v>
      </c>
      <c r="G151" s="23">
        <f>G150*Assumptions!G108</f>
        <v>64869.375</v>
      </c>
      <c r="H151" s="23">
        <f>H150*Assumptions!H108</f>
        <v>157696.875</v>
      </c>
      <c r="I151" s="23">
        <f>I150*Assumptions!I108</f>
        <v>404718.75</v>
      </c>
      <c r="J151" s="17" t="s">
        <v>586</v>
      </c>
    </row>
    <row r="152" spans="1:10" ht="32" customHeight="1">
      <c r="A152" s="1"/>
      <c r="B152" s="1"/>
      <c r="C152" s="1" t="s">
        <v>587</v>
      </c>
      <c r="D152" s="17" t="s">
        <v>588</v>
      </c>
      <c r="E152" s="1" t="s">
        <v>589</v>
      </c>
      <c r="F152" s="23">
        <f>F150*F38/F12*Assumptions!F109</f>
        <v>1613.8500000000001</v>
      </c>
      <c r="G152" s="23">
        <f>G150*G38/G12*Assumptions!G109</f>
        <v>3774.2181818181816</v>
      </c>
      <c r="H152" s="23">
        <f>H150*H38/H12*Assumptions!H109</f>
        <v>14017.5</v>
      </c>
      <c r="I152" s="23">
        <f>I150*I38/I12*Assumptions!I109</f>
        <v>37002.857142857138</v>
      </c>
      <c r="J152" s="17" t="s">
        <v>590</v>
      </c>
    </row>
    <row r="153" spans="1:10" ht="32" customHeight="1">
      <c r="A153" s="1"/>
      <c r="B153" s="1"/>
      <c r="C153" s="1" t="s">
        <v>591</v>
      </c>
      <c r="D153" s="17" t="s">
        <v>592</v>
      </c>
      <c r="E153" s="1" t="s">
        <v>593</v>
      </c>
      <c r="F153" s="23">
        <f>SUM(F150,F151,F152,F44,F45,F46,F47,F50,F52)*Assumptions!F110</f>
        <v>21179.628000000001</v>
      </c>
      <c r="G153" s="23">
        <f>SUM(G150,G151,G152,G44,G45,G46,G47,G50,G52)*Assumptions!G110</f>
        <v>59921.090499999991</v>
      </c>
      <c r="H153" s="23">
        <f>SUM(H150,H151,H152,H44,H45,H46,H47,H50,H52)*Assumptions!H110</f>
        <v>191620.62500000003</v>
      </c>
      <c r="I153" s="23">
        <f>SUM(I150,I151,I152,I44,I45,I46,I47,I50,I52)*Assumptions!I110</f>
        <v>678486.8107142857</v>
      </c>
      <c r="J153" s="17" t="s">
        <v>594</v>
      </c>
    </row>
    <row r="154" spans="1:10" ht="32" customHeight="1">
      <c r="A154" s="1"/>
      <c r="B154" s="1"/>
      <c r="C154" s="1" t="s">
        <v>595</v>
      </c>
      <c r="D154" s="17" t="s">
        <v>596</v>
      </c>
      <c r="E154" s="1" t="s">
        <v>597</v>
      </c>
      <c r="F154" s="23">
        <f>SUM(F89,F90,F91,F92,F93,F94,F95,F96,F97,F98,F102,F103,F104,F105,F106,F107,F108,F109,F110,F111)*Assumptions!F111</f>
        <v>1972.6000000000001</v>
      </c>
      <c r="G154" s="23">
        <f>SUM(G89,G90,G91,G92,G93,G94,G95,G96,G97,G98,G102,G103,G104,G105,G106,G107,G108,G109,G110,G111)*Assumptions!G111</f>
        <v>5512.5000000000009</v>
      </c>
      <c r="H154" s="23">
        <f>SUM(H89,H90,H91,H92,H93,H94,H95,H96,H97,H98,H102,H103,H104,H105,H106,H107,H108,H109,H110,H111)*Assumptions!H111</f>
        <v>13794.2</v>
      </c>
      <c r="I154" s="23">
        <f>SUM(I89,I90,I91,I92,I93,I94,I95,I96,I97,I98,I102,I103,I104,I105,I106,I107,I108,I109,I110,I111)*Assumptions!I111</f>
        <v>43330.700000000004</v>
      </c>
      <c r="J154" s="17" t="s">
        <v>598</v>
      </c>
    </row>
    <row r="155" spans="1:10" ht="32" customHeight="1">
      <c r="A155" s="1"/>
      <c r="B155" s="1"/>
      <c r="C155" s="8"/>
      <c r="D155" s="18" t="s">
        <v>599</v>
      </c>
      <c r="E155" s="8"/>
      <c r="F155" s="9">
        <f>SUM(F151:F154)</f>
        <v>53584.828000000001</v>
      </c>
      <c r="G155" s="9">
        <f>SUM(G151:G154)</f>
        <v>134077.18368181819</v>
      </c>
      <c r="H155" s="9">
        <f>SUM(H151:H154)</f>
        <v>377129.2</v>
      </c>
      <c r="I155" s="9">
        <f>SUM(I151:I154)</f>
        <v>1163539.1178571428</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220345.82800000001</v>
      </c>
      <c r="G157" s="9">
        <f>SUM(G53,G76,G86,G99,G112,G120,G126,G140,G147,G155)</f>
        <v>541102.18368181819</v>
      </c>
      <c r="H157" s="9">
        <f>SUM(H53,H76,H86,H99,H112,H120,H126,H140,H147,H155)</f>
        <v>1431184.2</v>
      </c>
      <c r="I157" s="9">
        <f>SUM(I53,I76,I86,I99,I112,I120,I126,I140,I147,I155)</f>
        <v>4161679.1178571428</v>
      </c>
      <c r="J157" s="17"/>
    </row>
    <row r="158" spans="1:10" ht="32" customHeight="1">
      <c r="A158" s="1"/>
      <c r="B158" s="1"/>
      <c r="C158" s="1" t="s">
        <v>601</v>
      </c>
      <c r="D158" s="17" t="s">
        <v>276</v>
      </c>
      <c r="E158" s="1" t="s">
        <v>602</v>
      </c>
      <c r="F158" s="23">
        <f>F157*Assumptions!F112</f>
        <v>3966.2249039999997</v>
      </c>
      <c r="G158" s="23">
        <f>G157*Assumptions!G112</f>
        <v>10822.043673636364</v>
      </c>
      <c r="H158" s="23">
        <f>H157*Assumptions!H112</f>
        <v>31486.052399999997</v>
      </c>
      <c r="I158" s="23">
        <f>I157*Assumptions!I112</f>
        <v>104041.97794642858</v>
      </c>
      <c r="J158" s="17" t="s">
        <v>603</v>
      </c>
    </row>
    <row r="159" spans="1:10" ht="32" customHeight="1">
      <c r="A159" s="1"/>
      <c r="B159" s="1"/>
      <c r="C159" s="1" t="s">
        <v>604</v>
      </c>
      <c r="D159" s="17" t="s">
        <v>605</v>
      </c>
      <c r="E159" s="1" t="s">
        <v>602</v>
      </c>
      <c r="F159" s="23">
        <f>F157*Assumptions!F113</f>
        <v>8813.8331200000011</v>
      </c>
      <c r="G159" s="23">
        <f>G157*Assumptions!G113</f>
        <v>27055.10918409091</v>
      </c>
      <c r="H159" s="23">
        <f>H157*Assumptions!H113</f>
        <v>100182.894</v>
      </c>
      <c r="I159" s="23">
        <f>I157*Assumptions!I113</f>
        <v>416167.91178571433</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23442.797196</v>
      </c>
      <c r="I160" s="23">
        <f>SUM(I157:I159)*Assumptions!I114</f>
        <v>93637.78015178573</v>
      </c>
      <c r="J160" s="17" t="s">
        <v>609</v>
      </c>
    </row>
    <row r="161" spans="1:10" ht="32" customHeight="1">
      <c r="A161" s="1"/>
      <c r="B161" s="1"/>
      <c r="C161" s="8"/>
      <c r="D161" s="18" t="s">
        <v>610</v>
      </c>
      <c r="E161" s="8"/>
      <c r="F161" s="9">
        <f>SUM(F157:F160)</f>
        <v>233125.88602400001</v>
      </c>
      <c r="G161" s="9">
        <f>SUM(G157:G160)</f>
        <v>578979.33653954545</v>
      </c>
      <c r="H161" s="9">
        <f>SUM(H157:H160)</f>
        <v>1586295.9435959999</v>
      </c>
      <c r="I161" s="9">
        <f>SUM(I157:I160)</f>
        <v>4775526.7877410715</v>
      </c>
      <c r="J161" s="17"/>
    </row>
    <row r="162" spans="1:10" ht="32" customHeight="1">
      <c r="A162" s="1"/>
      <c r="B162" s="1"/>
      <c r="C162" s="1" t="s">
        <v>611</v>
      </c>
      <c r="D162" s="17" t="s">
        <v>284</v>
      </c>
      <c r="E162" s="1" t="s">
        <v>612</v>
      </c>
      <c r="F162" s="23">
        <f>F161*Assumptions!F115</f>
        <v>34968.882903600002</v>
      </c>
      <c r="G162" s="23">
        <f>G161*Assumptions!G115</f>
        <v>86846.900480931814</v>
      </c>
      <c r="H162" s="23">
        <f>H161*Assumptions!H115</f>
        <v>198286.99294949998</v>
      </c>
      <c r="I162" s="23">
        <f>I161*Assumptions!I115</f>
        <v>573063.21452892851</v>
      </c>
      <c r="J162" s="17" t="s">
        <v>613</v>
      </c>
    </row>
    <row r="163" spans="1:10" ht="32" customHeight="1">
      <c r="A163" s="1"/>
      <c r="B163" s="1"/>
      <c r="C163" s="1" t="s">
        <v>614</v>
      </c>
      <c r="D163" s="17" t="s">
        <v>615</v>
      </c>
      <c r="E163" s="1" t="s">
        <v>616</v>
      </c>
      <c r="F163" s="2">
        <f>CEILING(SUM(F161:F162),1000)-SUM(F161:F162)</f>
        <v>905.23107239999808</v>
      </c>
      <c r="G163" s="2">
        <f>CEILING(SUM(G161:G162),1000)-SUM(G161:G162)</f>
        <v>173.7629795226967</v>
      </c>
      <c r="H163" s="2">
        <f>CEILING(SUM(H161:H162),1000)-SUM(H161:H162)</f>
        <v>417.0634545001667</v>
      </c>
      <c r="I163" s="2">
        <f>CEILING(SUM(I161:I162),1000)-SUM(I161:I162)</f>
        <v>409.99772999994457</v>
      </c>
      <c r="J163" s="17" t="s">
        <v>617</v>
      </c>
    </row>
    <row r="164" spans="1:10" ht="32" customHeight="1">
      <c r="A164" s="1"/>
      <c r="B164" s="1"/>
      <c r="C164" s="20"/>
      <c r="D164" s="24" t="s">
        <v>325</v>
      </c>
      <c r="E164" s="20"/>
      <c r="F164" s="21">
        <f>SUM(F161:F163)</f>
        <v>269000</v>
      </c>
      <c r="G164" s="21">
        <f>SUM(G161:G163)</f>
        <v>666000</v>
      </c>
      <c r="H164" s="21">
        <f>SUM(H161:H163)</f>
        <v>1785000</v>
      </c>
      <c r="I164" s="21">
        <f>SUM(I161:I163)</f>
        <v>5349000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848</v>
      </c>
      <c r="D168" s="1"/>
      <c r="E168" s="1"/>
      <c r="F168" s="2"/>
      <c r="G168" s="2"/>
      <c r="H168" s="2"/>
      <c r="I168" s="2"/>
      <c r="J168" s="1"/>
    </row>
    <row r="169" spans="1:10" ht="22" customHeight="1">
      <c r="A169" s="1"/>
      <c r="B169" s="1"/>
      <c r="C169" s="1" t="s">
        <v>849</v>
      </c>
      <c r="D169" s="1"/>
      <c r="E169" s="1"/>
      <c r="F169" s="2"/>
      <c r="G169" s="2"/>
      <c r="H169" s="2"/>
      <c r="I169" s="2"/>
      <c r="J169" s="1"/>
    </row>
    <row r="170" spans="1:10" ht="22" customHeight="1">
      <c r="A170" s="1"/>
      <c r="B170" s="1"/>
      <c r="C170" s="1" t="s">
        <v>850</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851</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264000</v>
      </c>
      <c r="G6" s="21">
        <f>G164</f>
        <v>648000</v>
      </c>
      <c r="H6" s="21">
        <f>H164</f>
        <v>1721000</v>
      </c>
      <c r="I6" s="21">
        <f>I164</f>
        <v>5081000</v>
      </c>
      <c r="J6" s="1"/>
    </row>
    <row r="7" spans="1:10" ht="21" customHeight="1">
      <c r="A7" s="1"/>
      <c r="B7" s="1"/>
      <c r="C7" s="1"/>
      <c r="D7" s="1" t="s">
        <v>326</v>
      </c>
      <c r="E7" s="1"/>
      <c r="F7" s="2">
        <f>F6/F14</f>
        <v>4800</v>
      </c>
      <c r="G7" s="2">
        <f>G6/G14</f>
        <v>11781.818181818182</v>
      </c>
      <c r="H7" s="2">
        <f>H6/H14</f>
        <v>31290.909090909092</v>
      </c>
      <c r="I7" s="2">
        <f>I6/I14</f>
        <v>92381.818181818177</v>
      </c>
      <c r="J7" s="1"/>
    </row>
    <row r="8" spans="1:10" ht="21" customHeight="1">
      <c r="A8" s="1"/>
      <c r="B8" s="1"/>
      <c r="C8" s="1"/>
      <c r="D8" s="1" t="s">
        <v>327</v>
      </c>
      <c r="E8" s="1"/>
      <c r="F8" s="2">
        <f>FLOOR(F6*(1-Assumptions!F116),1000)</f>
        <v>198000</v>
      </c>
      <c r="G8" s="2">
        <f>FLOOR(G6*(1-Assumptions!G116),1000)</f>
        <v>486000</v>
      </c>
      <c r="H8" s="2">
        <f>FLOOR(H6*(1-Assumptions!H116),1000)</f>
        <v>1376000</v>
      </c>
      <c r="I8" s="2">
        <f>FLOOR(I6*(1-Assumptions!I116),1000)</f>
        <v>4064000</v>
      </c>
      <c r="J8" s="1"/>
    </row>
    <row r="9" spans="1:10" ht="21" customHeight="1">
      <c r="A9" s="1"/>
      <c r="B9" s="1"/>
      <c r="C9" s="1"/>
      <c r="D9" s="1" t="s">
        <v>328</v>
      </c>
      <c r="E9" s="1"/>
      <c r="F9" s="2">
        <f>CEILING(F6*(1+Assumptions!F117),1000)</f>
        <v>357000</v>
      </c>
      <c r="G9" s="2">
        <f>CEILING(G6*(1+Assumptions!G117),1000)</f>
        <v>875000</v>
      </c>
      <c r="H9" s="2">
        <f>CEILING(H6*(1+Assumptions!H117),1000)</f>
        <v>2238000</v>
      </c>
      <c r="I9" s="2">
        <f>CEILING(I6*(1+Assumptions!I117),1000)</f>
        <v>6606000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9</v>
      </c>
      <c r="G12" s="15">
        <v>10</v>
      </c>
      <c r="H12" s="15">
        <v>11</v>
      </c>
      <c r="I12" s="15">
        <v>13</v>
      </c>
      <c r="J12" s="22" t="s">
        <v>852</v>
      </c>
    </row>
    <row r="13" spans="1:10" ht="33" customHeight="1">
      <c r="A13" s="1"/>
      <c r="B13" s="1"/>
      <c r="C13" s="1"/>
      <c r="D13" s="1" t="s">
        <v>332</v>
      </c>
      <c r="E13" s="1"/>
      <c r="F13" s="15">
        <v>3</v>
      </c>
      <c r="G13" s="15">
        <v>5</v>
      </c>
      <c r="H13" s="15">
        <v>7</v>
      </c>
      <c r="I13" s="15">
        <v>10</v>
      </c>
      <c r="J13" s="22" t="s">
        <v>853</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ROUNDUP(F12*1.3,0)</f>
        <v>12</v>
      </c>
      <c r="G16" s="10">
        <f>ROUNDUP(G12*1.3,0)</f>
        <v>13</v>
      </c>
      <c r="H16" s="10">
        <f>ROUNDUP(H12*1.3,0)</f>
        <v>15</v>
      </c>
      <c r="I16" s="10">
        <f>ROUNDUP(I12*1.3,0)</f>
        <v>17</v>
      </c>
      <c r="J16" s="22" t="s">
        <v>854</v>
      </c>
    </row>
    <row r="17" spans="1:10" ht="33" customHeight="1">
      <c r="A17" s="1"/>
      <c r="B17" s="1"/>
      <c r="C17" s="1"/>
      <c r="D17" s="1" t="s">
        <v>340</v>
      </c>
      <c r="E17" s="1"/>
      <c r="F17" s="15">
        <v>39</v>
      </c>
      <c r="G17" s="15">
        <v>43</v>
      </c>
      <c r="H17" s="15">
        <v>49</v>
      </c>
      <c r="I17" s="15">
        <v>59</v>
      </c>
      <c r="J17" s="22" t="s">
        <v>341</v>
      </c>
    </row>
    <row r="18" spans="1:10" ht="33" customHeight="1">
      <c r="A18" s="1"/>
      <c r="B18" s="1"/>
      <c r="C18" s="1"/>
      <c r="D18" s="1" t="s">
        <v>342</v>
      </c>
      <c r="E18" s="1"/>
      <c r="F18" s="15">
        <v>3</v>
      </c>
      <c r="G18" s="15">
        <v>3</v>
      </c>
      <c r="H18" s="15">
        <v>3</v>
      </c>
      <c r="I18" s="15">
        <v>3</v>
      </c>
      <c r="J18" s="22"/>
    </row>
    <row r="19" spans="1:10" ht="33" customHeight="1">
      <c r="A19" s="1"/>
      <c r="B19" s="1"/>
      <c r="C19" s="1"/>
      <c r="D19" s="1" t="s">
        <v>343</v>
      </c>
      <c r="E19" s="1"/>
      <c r="F19" s="15">
        <v>80</v>
      </c>
      <c r="G19" s="15">
        <v>140</v>
      </c>
      <c r="H19" s="15">
        <v>260</v>
      </c>
      <c r="I19" s="15">
        <v>450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6</v>
      </c>
      <c r="G21" s="15">
        <v>8</v>
      </c>
      <c r="H21" s="15">
        <v>11</v>
      </c>
      <c r="I21" s="15">
        <v>15</v>
      </c>
      <c r="J21" s="22"/>
    </row>
    <row r="22" spans="1:10" ht="33" customHeight="1">
      <c r="A22" s="1"/>
      <c r="B22" s="1"/>
      <c r="C22" s="1"/>
      <c r="D22" s="1" t="s">
        <v>347</v>
      </c>
      <c r="E22" s="1"/>
      <c r="F22" s="15">
        <v>2</v>
      </c>
      <c r="G22" s="15">
        <v>2</v>
      </c>
      <c r="H22" s="15">
        <v>3</v>
      </c>
      <c r="I22" s="15">
        <v>3</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1</v>
      </c>
      <c r="G25" s="15">
        <v>1</v>
      </c>
      <c r="H25" s="15">
        <v>1</v>
      </c>
      <c r="I25" s="15">
        <v>2</v>
      </c>
      <c r="J25" s="22" t="s">
        <v>352</v>
      </c>
    </row>
    <row r="26" spans="1:10" ht="33" customHeight="1">
      <c r="A26" s="1"/>
      <c r="B26" s="1"/>
      <c r="C26" s="1"/>
      <c r="D26" s="1" t="s">
        <v>353</v>
      </c>
      <c r="E26" s="1"/>
      <c r="F26" s="15">
        <v>1</v>
      </c>
      <c r="G26" s="15">
        <v>2</v>
      </c>
      <c r="H26" s="15">
        <v>2</v>
      </c>
      <c r="I26" s="15">
        <v>3</v>
      </c>
      <c r="J26" s="22"/>
    </row>
    <row r="27" spans="1:10" ht="33" customHeight="1">
      <c r="A27" s="1"/>
      <c r="B27" s="1"/>
      <c r="C27" s="1"/>
      <c r="D27" s="1" t="s">
        <v>354</v>
      </c>
      <c r="E27" s="1"/>
      <c r="F27" s="15">
        <v>17</v>
      </c>
      <c r="G27" s="15">
        <v>22</v>
      </c>
      <c r="H27" s="15">
        <v>29</v>
      </c>
      <c r="I27" s="15">
        <v>40</v>
      </c>
      <c r="J27" s="22"/>
    </row>
    <row r="28" spans="1:10" ht="33" customHeight="1">
      <c r="A28" s="1"/>
      <c r="B28" s="1"/>
      <c r="C28" s="1"/>
      <c r="D28" s="1" t="s">
        <v>355</v>
      </c>
      <c r="E28" s="1"/>
      <c r="F28" s="15">
        <v>4</v>
      </c>
      <c r="G28" s="15">
        <v>7</v>
      </c>
      <c r="H28" s="15">
        <v>12</v>
      </c>
      <c r="I28" s="15">
        <v>20</v>
      </c>
      <c r="J28" s="22"/>
    </row>
    <row r="29" spans="1:10" ht="33" customHeight="1">
      <c r="A29" s="1"/>
      <c r="B29" s="1"/>
      <c r="C29" s="1"/>
      <c r="D29" s="1" t="s">
        <v>356</v>
      </c>
      <c r="E29" s="1"/>
      <c r="F29" s="15">
        <v>21</v>
      </c>
      <c r="G29" s="15">
        <v>26</v>
      </c>
      <c r="H29" s="15">
        <v>30</v>
      </c>
      <c r="I29" s="15">
        <v>39</v>
      </c>
      <c r="J29" s="22"/>
    </row>
    <row r="30" spans="1:10" ht="33" customHeight="1">
      <c r="A30" s="1"/>
      <c r="B30" s="1"/>
      <c r="C30" s="1"/>
      <c r="D30" s="1" t="s">
        <v>357</v>
      </c>
      <c r="E30" s="1"/>
      <c r="F30" s="15">
        <v>4</v>
      </c>
      <c r="G30" s="15">
        <v>5</v>
      </c>
      <c r="H30" s="15">
        <v>10</v>
      </c>
      <c r="I30" s="15">
        <v>20</v>
      </c>
      <c r="J30" s="22"/>
    </row>
    <row r="31" spans="1:10" ht="33" customHeight="1">
      <c r="A31" s="1"/>
      <c r="B31" s="1"/>
      <c r="C31" s="1"/>
      <c r="D31" s="1" t="s">
        <v>358</v>
      </c>
      <c r="E31" s="1"/>
      <c r="F31" s="15">
        <v>4</v>
      </c>
      <c r="G31" s="15">
        <v>5</v>
      </c>
      <c r="H31" s="15">
        <v>6</v>
      </c>
      <c r="I31" s="15">
        <v>8</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2</v>
      </c>
      <c r="G34" s="15">
        <v>2</v>
      </c>
      <c r="H34" s="15">
        <v>2</v>
      </c>
      <c r="I34" s="15">
        <v>2</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1</v>
      </c>
      <c r="G37" s="15">
        <v>1</v>
      </c>
      <c r="H37" s="15">
        <v>1</v>
      </c>
      <c r="I37" s="15">
        <v>2</v>
      </c>
      <c r="J37" s="22"/>
    </row>
    <row r="38" spans="1:10" ht="33" customHeight="1">
      <c r="A38" s="1"/>
      <c r="B38" s="1"/>
      <c r="C38" s="1"/>
      <c r="D38" s="1" t="s">
        <v>366</v>
      </c>
      <c r="E38" s="1"/>
      <c r="F38" s="15">
        <v>5</v>
      </c>
      <c r="G38" s="15">
        <v>5</v>
      </c>
      <c r="H38" s="15">
        <v>5</v>
      </c>
      <c r="I38" s="15">
        <v>6</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3000</v>
      </c>
      <c r="G48" s="23">
        <f>G16*Assumptions!G43</f>
        <v>6500</v>
      </c>
      <c r="H48" s="23">
        <f>H16*Assumptions!H43</f>
        <v>15000</v>
      </c>
      <c r="I48" s="23">
        <f>I16*Assumptions!I43</f>
        <v>68000</v>
      </c>
      <c r="J48" s="17" t="s">
        <v>386</v>
      </c>
    </row>
    <row r="49" spans="1:10" ht="32" customHeight="1">
      <c r="A49" s="1"/>
      <c r="B49" s="1"/>
      <c r="C49" s="1" t="s">
        <v>387</v>
      </c>
      <c r="D49" s="17" t="s">
        <v>388</v>
      </c>
      <c r="E49" s="1" t="s">
        <v>385</v>
      </c>
      <c r="F49" s="23">
        <f>F17*Assumptions!F44</f>
        <v>7800</v>
      </c>
      <c r="G49" s="23">
        <f>G17*Assumptions!G44</f>
        <v>17200</v>
      </c>
      <c r="H49" s="23">
        <f>H17*Assumptions!H44</f>
        <v>44100</v>
      </c>
      <c r="I49" s="23">
        <f>I17*Assumptions!I44</f>
        <v>94400</v>
      </c>
      <c r="J49" s="17" t="s">
        <v>389</v>
      </c>
    </row>
    <row r="50" spans="1:10" ht="32" customHeight="1">
      <c r="A50" s="1"/>
      <c r="B50" s="1"/>
      <c r="C50" s="1" t="s">
        <v>390</v>
      </c>
      <c r="D50" s="17" t="s">
        <v>391</v>
      </c>
      <c r="E50" s="1" t="s">
        <v>392</v>
      </c>
      <c r="F50" s="23">
        <f>F18*Assumptions!F45</f>
        <v>450</v>
      </c>
      <c r="G50" s="23">
        <f>G18*Assumptions!G45</f>
        <v>1050</v>
      </c>
      <c r="H50" s="23">
        <f>H18*Assumptions!H45</f>
        <v>2100</v>
      </c>
      <c r="I50" s="23">
        <f>I18*Assumptions!I45</f>
        <v>4800</v>
      </c>
      <c r="J50" s="17" t="s">
        <v>393</v>
      </c>
    </row>
    <row r="51" spans="1:10" ht="32" customHeight="1">
      <c r="A51" s="1"/>
      <c r="B51" s="1"/>
      <c r="C51" s="1" t="s">
        <v>394</v>
      </c>
      <c r="D51" s="17" t="s">
        <v>395</v>
      </c>
      <c r="E51" s="1" t="s">
        <v>385</v>
      </c>
      <c r="F51" s="23">
        <f>F19*Assumptions!F46</f>
        <v>10000</v>
      </c>
      <c r="G51" s="23">
        <f>G19*Assumptions!G46</f>
        <v>22400</v>
      </c>
      <c r="H51" s="23">
        <f>H19*Assumptions!H46</f>
        <v>54600</v>
      </c>
      <c r="I51" s="23">
        <f>I19*Assumptions!I46</f>
        <v>112500</v>
      </c>
      <c r="J51" s="17" t="s">
        <v>396</v>
      </c>
    </row>
    <row r="52" spans="1:10" ht="32" customHeight="1">
      <c r="A52" s="1"/>
      <c r="B52" s="1"/>
      <c r="C52" s="1" t="s">
        <v>397</v>
      </c>
      <c r="D52" s="17" t="s">
        <v>130</v>
      </c>
      <c r="E52" s="1" t="s">
        <v>398</v>
      </c>
      <c r="F52" s="23">
        <f>SUM(F48:F49)*Assumptions!F47</f>
        <v>864</v>
      </c>
      <c r="G52" s="23">
        <f>SUM(G48:G49)*Assumptions!G47</f>
        <v>2370</v>
      </c>
      <c r="H52" s="23">
        <f>SUM(H48:H49)*Assumptions!H47</f>
        <v>7092</v>
      </c>
      <c r="I52" s="23">
        <f>SUM(I48:I49)*Assumptions!I47</f>
        <v>24360</v>
      </c>
      <c r="J52" s="17" t="s">
        <v>399</v>
      </c>
    </row>
    <row r="53" spans="1:10" ht="24" customHeight="1">
      <c r="A53" s="1"/>
      <c r="B53" s="1"/>
      <c r="C53" s="8"/>
      <c r="D53" s="18" t="s">
        <v>400</v>
      </c>
      <c r="E53" s="8"/>
      <c r="F53" s="9">
        <f>SUM(F44:F52)</f>
        <v>31364</v>
      </c>
      <c r="G53" s="9">
        <f>SUM(G44:G52)</f>
        <v>77220</v>
      </c>
      <c r="H53" s="9">
        <f>SUM(H44:H52)</f>
        <v>206892</v>
      </c>
      <c r="I53" s="9">
        <f>SUM(I44:I52)</f>
        <v>540060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3900</v>
      </c>
      <c r="G56" s="23">
        <f>(G12+ROUNDUP(G13*Assumptions!$E$121,0))*Assumptions!G121*Assumptions!G48</f>
        <v>7500</v>
      </c>
      <c r="H56" s="23">
        <f>(H12+ROUNDUP(H13*Assumptions!$E$121,0))*Assumptions!H121*Assumptions!H48</f>
        <v>13500</v>
      </c>
      <c r="I56" s="23">
        <f>(I12+ROUNDUP(I13*Assumptions!$E$121,0))*Assumptions!I121*Assumptions!I48</f>
        <v>27600</v>
      </c>
      <c r="J56" s="17" t="s">
        <v>403</v>
      </c>
    </row>
    <row r="57" spans="1:10" ht="32" customHeight="1">
      <c r="A57" s="1"/>
      <c r="B57" s="1"/>
      <c r="C57" s="1" t="s">
        <v>404</v>
      </c>
      <c r="D57" s="17" t="s">
        <v>136</v>
      </c>
      <c r="E57" s="1" t="s">
        <v>385</v>
      </c>
      <c r="F57" s="23">
        <f>(F12+ROUNDUP(F13*Assumptions!$E$122,0))*Assumptions!F122*Assumptions!F49</f>
        <v>3300</v>
      </c>
      <c r="G57" s="23">
        <f>(G12+ROUNDUP(G13*Assumptions!$E$122,0))*Assumptions!G122*Assumptions!G49</f>
        <v>5850</v>
      </c>
      <c r="H57" s="23">
        <f>(H12+ROUNDUP(H13*Assumptions!$E$122,0))*Assumptions!H122*Assumptions!H49</f>
        <v>10500</v>
      </c>
      <c r="I57" s="23">
        <f>(I12+ROUNDUP(I13*Assumptions!$E$122,0))*Assumptions!I122*Assumptions!I49</f>
        <v>18900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4200</v>
      </c>
      <c r="H58" s="23">
        <f>(H12+ROUNDUP(H13*Assumptions!$E$123,0))*Assumptions!H123*Assumptions!H50</f>
        <v>7150</v>
      </c>
      <c r="I58" s="23">
        <f>(I12+ROUNDUP(I13*Assumptions!$E$123,0))*Assumptions!I123*Assumptions!I50</f>
        <v>25600</v>
      </c>
      <c r="J58" s="17" t="s">
        <v>403</v>
      </c>
    </row>
    <row r="59" spans="1:10" ht="32" customHeight="1">
      <c r="A59" s="1"/>
      <c r="B59" s="1"/>
      <c r="C59" s="1" t="s">
        <v>406</v>
      </c>
      <c r="D59" s="17" t="s">
        <v>140</v>
      </c>
      <c r="E59" s="1" t="s">
        <v>385</v>
      </c>
      <c r="F59" s="23">
        <f>(F12+ROUNDUP(F13*Assumptions!$E$124,0))*Assumptions!F124*Assumptions!F51</f>
        <v>4400</v>
      </c>
      <c r="G59" s="23">
        <f>(G12+ROUNDUP(G13*Assumptions!$E$124,0))*Assumptions!G124*Assumptions!G51</f>
        <v>8450</v>
      </c>
      <c r="H59" s="23">
        <f>(H12+ROUNDUP(H13*Assumptions!$E$124,0))*Assumptions!H124*Assumptions!H51</f>
        <v>15000</v>
      </c>
      <c r="I59" s="23">
        <f>(I12+ROUNDUP(I13*Assumptions!$E$124,0))*Assumptions!I124*Assumptions!I51</f>
        <v>28800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7700</v>
      </c>
      <c r="I60" s="23">
        <f>(I12+ROUNDUP(I13*Assumptions!$E$125,0))*Assumptions!I125*Assumptions!I52</f>
        <v>28600</v>
      </c>
      <c r="J60" s="17" t="s">
        <v>403</v>
      </c>
    </row>
    <row r="61" spans="1:10" ht="32" customHeight="1">
      <c r="A61" s="1"/>
      <c r="B61" s="1"/>
      <c r="C61" s="1" t="s">
        <v>408</v>
      </c>
      <c r="D61" s="17" t="s">
        <v>144</v>
      </c>
      <c r="E61" s="1" t="s">
        <v>385</v>
      </c>
      <c r="F61" s="23">
        <f>(F12+ROUNDUP(F13*Assumptions!$E$126,0))*Assumptions!F126*Assumptions!F53</f>
        <v>2500</v>
      </c>
      <c r="G61" s="23">
        <f>(G12+ROUNDUP(G13*Assumptions!$E$126,0))*Assumptions!G126*Assumptions!G53</f>
        <v>8800</v>
      </c>
      <c r="H61" s="23">
        <f>(H12+ROUNDUP(H13*Assumptions!$E$126,0))*Assumptions!H126*Assumptions!H53</f>
        <v>23400</v>
      </c>
      <c r="I61" s="23">
        <f>(I12+ROUNDUP(I13*Assumptions!$E$126,0))*Assumptions!I126*Assumptions!I53</f>
        <v>54000</v>
      </c>
      <c r="J61" s="17" t="s">
        <v>403</v>
      </c>
    </row>
    <row r="62" spans="1:10" ht="32" customHeight="1">
      <c r="A62" s="1"/>
      <c r="B62" s="1"/>
      <c r="C62" s="1" t="s">
        <v>409</v>
      </c>
      <c r="D62" s="17" t="s">
        <v>146</v>
      </c>
      <c r="E62" s="1" t="s">
        <v>385</v>
      </c>
      <c r="F62" s="23">
        <f>(F12+ROUNDUP(F13*Assumptions!$E$127,0))*Assumptions!F127*Assumptions!F54</f>
        <v>3150</v>
      </c>
      <c r="G62" s="23">
        <f>(G12+ROUNDUP(G13*Assumptions!$E$127,0))*Assumptions!G127*Assumptions!G54</f>
        <v>5000</v>
      </c>
      <c r="H62" s="23">
        <f>(H12+ROUNDUP(H13*Assumptions!$E$127,0))*Assumptions!H127*Assumptions!H54</f>
        <v>8250</v>
      </c>
      <c r="I62" s="23">
        <f>(I12+ROUNDUP(I13*Assumptions!$E$127,0))*Assumptions!I127*Assumptions!I54</f>
        <v>14300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3500</v>
      </c>
      <c r="H63" s="23">
        <f>(H12+ROUNDUP(H13*Assumptions!$E$128,0))*Assumptions!H128*Assumptions!H55</f>
        <v>6050</v>
      </c>
      <c r="I63" s="23">
        <f>(I12+ROUNDUP(I13*Assumptions!$E$128,0))*Assumptions!I128*Assumptions!I55</f>
        <v>20800</v>
      </c>
      <c r="J63" s="17" t="s">
        <v>403</v>
      </c>
    </row>
    <row r="64" spans="1:10" ht="32" customHeight="1">
      <c r="A64" s="1"/>
      <c r="B64" s="1"/>
      <c r="C64" s="1" t="s">
        <v>411</v>
      </c>
      <c r="D64" s="17" t="s">
        <v>150</v>
      </c>
      <c r="E64" s="1" t="s">
        <v>385</v>
      </c>
      <c r="F64" s="23">
        <f>(F12+ROUNDUP(F13*Assumptions!$E$129,0))*Assumptions!F129*Assumptions!F56</f>
        <v>3000</v>
      </c>
      <c r="G64" s="23">
        <f>(G12+ROUNDUP(G13*Assumptions!$E$129,0))*Assumptions!G129*Assumptions!G56</f>
        <v>5400</v>
      </c>
      <c r="H64" s="23">
        <f>(H12+ROUNDUP(H13*Assumptions!$E$129,0))*Assumptions!H129*Assumptions!H56</f>
        <v>8450</v>
      </c>
      <c r="I64" s="23">
        <f>(I12+ROUNDUP(I13*Assumptions!$E$129,0))*Assumptions!I129*Assumptions!I56</f>
        <v>16000</v>
      </c>
      <c r="J64" s="17" t="s">
        <v>403</v>
      </c>
    </row>
    <row r="65" spans="1:10" ht="32" customHeight="1">
      <c r="A65" s="1"/>
      <c r="B65" s="1"/>
      <c r="C65" s="1" t="s">
        <v>412</v>
      </c>
      <c r="D65" s="17" t="s">
        <v>152</v>
      </c>
      <c r="E65" s="1" t="s">
        <v>385</v>
      </c>
      <c r="F65" s="23">
        <f>(F12+ROUNDUP(F13*Assumptions!$E$130,0))*Assumptions!F130*Assumptions!F57</f>
        <v>2250</v>
      </c>
      <c r="G65" s="23">
        <f>(G12+ROUNDUP(G13*Assumptions!$E$130,0))*Assumptions!G130*Assumptions!G57</f>
        <v>7700</v>
      </c>
      <c r="H65" s="23">
        <f>(H12+ROUNDUP(H13*Assumptions!$E$130,0))*Assumptions!H130*Assumptions!H57</f>
        <v>26400</v>
      </c>
      <c r="I65" s="23">
        <f>(I12+ROUNDUP(I13*Assumptions!$E$130,0))*Assumptions!I130*Assumptions!I57</f>
        <v>71400</v>
      </c>
      <c r="J65" s="17" t="s">
        <v>403</v>
      </c>
    </row>
    <row r="66" spans="1:10" ht="32" customHeight="1">
      <c r="A66" s="1"/>
      <c r="B66" s="1"/>
      <c r="C66" s="1" t="s">
        <v>413</v>
      </c>
      <c r="D66" s="17" t="s">
        <v>154</v>
      </c>
      <c r="E66" s="1" t="s">
        <v>385</v>
      </c>
      <c r="F66" s="23">
        <f>(F12+ROUNDUP(F13*Assumptions!$E$131,0))*Assumptions!F131*Assumptions!F58</f>
        <v>3000</v>
      </c>
      <c r="G66" s="23">
        <f>(G12+ROUNDUP(G13*Assumptions!$E$131,0))*Assumptions!G131*Assumptions!G58</f>
        <v>11250</v>
      </c>
      <c r="H66" s="23">
        <f>(H12+ROUNDUP(H13*Assumptions!$E$131,0))*Assumptions!H131*Assumptions!H58</f>
        <v>31050</v>
      </c>
      <c r="I66" s="23">
        <f>(I12+ROUNDUP(I13*Assumptions!$E$131,0))*Assumptions!I131*Assumptions!I58</f>
        <v>97750</v>
      </c>
      <c r="J66" s="17" t="s">
        <v>403</v>
      </c>
    </row>
    <row r="67" spans="1:10" ht="32" customHeight="1">
      <c r="A67" s="1"/>
      <c r="B67" s="1"/>
      <c r="C67" s="1" t="s">
        <v>414</v>
      </c>
      <c r="D67" s="17" t="s">
        <v>156</v>
      </c>
      <c r="E67" s="1" t="s">
        <v>385</v>
      </c>
      <c r="F67" s="23">
        <f>(F12+ROUNDUP(F13*Assumptions!$E$132,0))*Assumptions!F132*Assumptions!F59</f>
        <v>2475</v>
      </c>
      <c r="G67" s="23">
        <f>(G12+ROUNDUP(G13*Assumptions!$E$132,0))*Assumptions!G132*Assumptions!G59</f>
        <v>4550</v>
      </c>
      <c r="H67" s="23">
        <f>(H12+ROUNDUP(H13*Assumptions!$E$132,0))*Assumptions!H132*Assumptions!H59</f>
        <v>16500</v>
      </c>
      <c r="I67" s="23">
        <f>(I12+ROUNDUP(I13*Assumptions!$E$132,0))*Assumptions!I132*Assumptions!I59</f>
        <v>43200</v>
      </c>
      <c r="J67" s="17" t="s">
        <v>403</v>
      </c>
    </row>
    <row r="68" spans="1:10" ht="32" customHeight="1">
      <c r="A68" s="1"/>
      <c r="B68" s="1"/>
      <c r="C68" s="1" t="s">
        <v>415</v>
      </c>
      <c r="D68" s="17" t="s">
        <v>158</v>
      </c>
      <c r="E68" s="1" t="s">
        <v>385</v>
      </c>
      <c r="F68" s="23">
        <f>(F12+ROUNDUP(F13*Assumptions!$E$133,0))*Assumptions!F133*Assumptions!F60</f>
        <v>2500</v>
      </c>
      <c r="G68" s="23">
        <f>(G12+ROUNDUP(G13*Assumptions!$E$133,0))*Assumptions!G133*Assumptions!G60</f>
        <v>4500</v>
      </c>
      <c r="H68" s="23">
        <f>(H12+ROUNDUP(H13*Assumptions!$E$133,0))*Assumptions!H133*Assumptions!H60</f>
        <v>14950</v>
      </c>
      <c r="I68" s="23">
        <f>(I12+ROUNDUP(I13*Assumptions!$E$133,0))*Assumptions!I133*Assumptions!I60</f>
        <v>40800</v>
      </c>
      <c r="J68" s="17" t="s">
        <v>403</v>
      </c>
    </row>
    <row r="69" spans="1:10" ht="32" customHeight="1">
      <c r="A69" s="1"/>
      <c r="B69" s="1"/>
      <c r="C69" s="1" t="s">
        <v>416</v>
      </c>
      <c r="D69" s="17" t="s">
        <v>160</v>
      </c>
      <c r="E69" s="1" t="s">
        <v>385</v>
      </c>
      <c r="F69" s="23">
        <f>(F12+ROUNDUP(F13*Assumptions!$E$134,0))*Assumptions!F134*Assumptions!F61</f>
        <v>2500</v>
      </c>
      <c r="G69" s="23">
        <f>(G12+ROUNDUP(G13*Assumptions!$E$134,0))*Assumptions!G134*Assumptions!G61</f>
        <v>4500</v>
      </c>
      <c r="H69" s="23">
        <f>(H12+ROUNDUP(H13*Assumptions!$E$134,0))*Assumptions!H134*Assumptions!H61</f>
        <v>7800</v>
      </c>
      <c r="I69" s="23">
        <f>(I12+ROUNDUP(I13*Assumptions!$E$134,0))*Assumptions!I134*Assumptions!I61</f>
        <v>14400</v>
      </c>
      <c r="J69" s="17" t="s">
        <v>403</v>
      </c>
    </row>
    <row r="70" spans="1:10" ht="32" customHeight="1">
      <c r="A70" s="1"/>
      <c r="B70" s="1"/>
      <c r="C70" s="1" t="s">
        <v>417</v>
      </c>
      <c r="D70" s="17" t="s">
        <v>162</v>
      </c>
      <c r="E70" s="1" t="s">
        <v>385</v>
      </c>
      <c r="F70" s="23">
        <f>(F12+ROUNDUP(F13*Assumptions!$E$135,0))*Assumptions!F135*Assumptions!F62</f>
        <v>3000</v>
      </c>
      <c r="G70" s="23">
        <f>(G12+ROUNDUP(G13*Assumptions!$E$135,0))*Assumptions!G135*Assumptions!G62</f>
        <v>5625</v>
      </c>
      <c r="H70" s="23">
        <f>(H12+ROUNDUP(H13*Assumptions!$E$135,0))*Assumptions!H135*Assumptions!H62</f>
        <v>20700</v>
      </c>
      <c r="I70" s="23">
        <f>(I12+ROUNDUP(I13*Assumptions!$E$135,0))*Assumptions!I135*Assumptions!I62</f>
        <v>58650</v>
      </c>
      <c r="J70" s="17" t="s">
        <v>403</v>
      </c>
    </row>
    <row r="71" spans="1:10" ht="32" customHeight="1">
      <c r="A71" s="1"/>
      <c r="B71" s="1"/>
      <c r="C71" s="1" t="s">
        <v>418</v>
      </c>
      <c r="D71" s="17" t="s">
        <v>164</v>
      </c>
      <c r="E71" s="1" t="s">
        <v>385</v>
      </c>
      <c r="F71" s="23">
        <f>(F12+ROUNDUP(F13*Assumptions!$E$136,0))*Assumptions!F136*Assumptions!F63</f>
        <v>3000</v>
      </c>
      <c r="G71" s="23">
        <f>(G12+ROUNDUP(G13*Assumptions!$E$136,0))*Assumptions!G136*Assumptions!G63</f>
        <v>5625</v>
      </c>
      <c r="H71" s="23">
        <f>(H12+ROUNDUP(H13*Assumptions!$E$136,0))*Assumptions!H136*Assumptions!H63</f>
        <v>20700</v>
      </c>
      <c r="I71" s="23">
        <f>(I12+ROUNDUP(I13*Assumptions!$E$136,0))*Assumptions!I136*Assumptions!I63</f>
        <v>58650</v>
      </c>
      <c r="J71" s="17" t="s">
        <v>403</v>
      </c>
    </row>
    <row r="72" spans="1:10" ht="32" customHeight="1">
      <c r="A72" s="1"/>
      <c r="B72" s="1"/>
      <c r="C72" s="1" t="s">
        <v>419</v>
      </c>
      <c r="D72" s="17" t="s">
        <v>166</v>
      </c>
      <c r="E72" s="1" t="s">
        <v>385</v>
      </c>
      <c r="F72" s="23">
        <f>(F12+ROUNDUP(F13*Assumptions!$E$137,0))*Assumptions!F137*Assumptions!F64</f>
        <v>4000</v>
      </c>
      <c r="G72" s="23">
        <f>(G12+ROUNDUP(G13*Assumptions!$E$137,0))*Assumptions!G137*Assumptions!G64</f>
        <v>8640</v>
      </c>
      <c r="H72" s="23">
        <f>(H12+ROUNDUP(H13*Assumptions!$E$137,0))*Assumptions!H137*Assumptions!H64</f>
        <v>15600</v>
      </c>
      <c r="I72" s="23">
        <f>(I12+ROUNDUP(I13*Assumptions!$E$137,0))*Assumptions!I137*Assumptions!I64</f>
        <v>36000</v>
      </c>
      <c r="J72" s="17" t="s">
        <v>403</v>
      </c>
    </row>
    <row r="73" spans="1:10" ht="32" customHeight="1">
      <c r="A73" s="1"/>
      <c r="B73" s="1"/>
      <c r="C73" s="1" t="s">
        <v>420</v>
      </c>
      <c r="D73" s="17" t="s">
        <v>168</v>
      </c>
      <c r="E73" s="1" t="s">
        <v>385</v>
      </c>
      <c r="F73" s="23">
        <f>(F12+ROUNDUP(F13*Assumptions!$E$138,0))*Assumptions!F138*Assumptions!F65</f>
        <v>3150</v>
      </c>
      <c r="G73" s="23">
        <f>(G12+ROUNDUP(G13*Assumptions!$E$138,0))*Assumptions!G138*Assumptions!G65</f>
        <v>5000</v>
      </c>
      <c r="H73" s="23">
        <f>(H12+ROUNDUP(H13*Assumptions!$E$138,0))*Assumptions!H138*Assumptions!H65</f>
        <v>8250</v>
      </c>
      <c r="I73" s="23">
        <f>(I12+ROUNDUP(I13*Assumptions!$E$138,0))*Assumptions!I138*Assumptions!I65</f>
        <v>13000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2500</v>
      </c>
      <c r="H74" s="23">
        <f>(H12+ROUNDUP(H13*Assumptions!$E$139,0))*Assumptions!H139*Assumptions!H66</f>
        <v>7700</v>
      </c>
      <c r="I74" s="23">
        <f>(I12+ROUNDUP(I13*Assumptions!$E$139,0))*Assumptions!I139*Assumptions!I66</f>
        <v>19500</v>
      </c>
      <c r="J74" s="17" t="s">
        <v>403</v>
      </c>
    </row>
    <row r="75" spans="1:10" ht="32" customHeight="1">
      <c r="A75" s="1"/>
      <c r="B75" s="1"/>
      <c r="C75" s="1" t="s">
        <v>422</v>
      </c>
      <c r="D75" s="17" t="s">
        <v>172</v>
      </c>
      <c r="E75" s="1" t="s">
        <v>385</v>
      </c>
      <c r="F75" s="23">
        <f>(F12+ROUNDUP(F13*Assumptions!$E$140,0))*Assumptions!F140*Assumptions!F67</f>
        <v>2250</v>
      </c>
      <c r="G75" s="23">
        <f>(G12+ROUNDUP(G13*Assumptions!$E$140,0))*Assumptions!G140*Assumptions!G67</f>
        <v>3900</v>
      </c>
      <c r="H75" s="23">
        <f>(H12+ROUNDUP(H13*Assumptions!$E$140,0))*Assumptions!H140*Assumptions!H67</f>
        <v>13000</v>
      </c>
      <c r="I75" s="23">
        <f>(I12+ROUNDUP(I13*Assumptions!$E$140,0))*Assumptions!I140*Assumptions!I67</f>
        <v>48000</v>
      </c>
      <c r="J75" s="17" t="s">
        <v>403</v>
      </c>
    </row>
    <row r="76" spans="1:10" ht="24" customHeight="1">
      <c r="A76" s="1"/>
      <c r="B76" s="1"/>
      <c r="C76" s="8"/>
      <c r="D76" s="18" t="s">
        <v>423</v>
      </c>
      <c r="E76" s="8"/>
      <c r="F76" s="9">
        <f>SUM(F56:F75)</f>
        <v>48375</v>
      </c>
      <c r="G76" s="9">
        <f>SUM(G56:G75)</f>
        <v>112490</v>
      </c>
      <c r="H76" s="9">
        <f>SUM(H56:H75)</f>
        <v>282650</v>
      </c>
      <c r="I76" s="9">
        <f>SUM(I56:I75)</f>
        <v>735950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3300</v>
      </c>
      <c r="G80" s="23">
        <f>G21*Assumptions!G69</f>
        <v>6400</v>
      </c>
      <c r="H80" s="23">
        <f>H21*Assumptions!H69</f>
        <v>14300</v>
      </c>
      <c r="I80" s="23">
        <f>I21*Assumptions!I69</f>
        <v>33000</v>
      </c>
      <c r="J80" s="17" t="s">
        <v>426</v>
      </c>
    </row>
    <row r="81" spans="1:10" ht="32" customHeight="1">
      <c r="A81" s="1"/>
      <c r="B81" s="1"/>
      <c r="C81" s="1" t="s">
        <v>429</v>
      </c>
      <c r="D81" s="17" t="s">
        <v>178</v>
      </c>
      <c r="E81" s="1" t="s">
        <v>385</v>
      </c>
      <c r="F81" s="23">
        <f>F22*Assumptions!F70</f>
        <v>900</v>
      </c>
      <c r="G81" s="23">
        <f>G22*Assumptions!G70</f>
        <v>1300</v>
      </c>
      <c r="H81" s="23">
        <f>H22*Assumptions!H70</f>
        <v>3000</v>
      </c>
      <c r="I81" s="23">
        <f>I22*Assumptions!I70</f>
        <v>4500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800</v>
      </c>
      <c r="G84" s="23">
        <f>G34*Assumptions!G73</f>
        <v>1200</v>
      </c>
      <c r="H84" s="23">
        <f>H34*Assumptions!H73</f>
        <v>1700</v>
      </c>
      <c r="I84" s="23">
        <f>I34*Assumptions!I73</f>
        <v>2400</v>
      </c>
      <c r="J84" s="17" t="s">
        <v>426</v>
      </c>
    </row>
    <row r="85" spans="1:10" ht="32" customHeight="1">
      <c r="A85" s="1"/>
      <c r="B85" s="1"/>
      <c r="C85" s="1" t="s">
        <v>435</v>
      </c>
      <c r="D85" s="17" t="s">
        <v>436</v>
      </c>
      <c r="E85" s="1" t="s">
        <v>385</v>
      </c>
      <c r="F85" s="23">
        <f>F37*Assumptions!F74</f>
        <v>650</v>
      </c>
      <c r="G85" s="23">
        <f>G37*Assumptions!G74</f>
        <v>1000</v>
      </c>
      <c r="H85" s="23">
        <f>H37*Assumptions!H74</f>
        <v>1600</v>
      </c>
      <c r="I85" s="23">
        <f>I37*Assumptions!I74</f>
        <v>5000</v>
      </c>
      <c r="J85" s="17" t="s">
        <v>426</v>
      </c>
    </row>
    <row r="86" spans="1:10" ht="24" customHeight="1">
      <c r="A86" s="1"/>
      <c r="B86" s="1"/>
      <c r="C86" s="8"/>
      <c r="D86" s="18" t="s">
        <v>437</v>
      </c>
      <c r="E86" s="8"/>
      <c r="F86" s="9">
        <f>SUM(F79:F85)</f>
        <v>7600</v>
      </c>
      <c r="G86" s="9">
        <f>SUM(G79:G85)</f>
        <v>13500</v>
      </c>
      <c r="H86" s="9">
        <f>SUM(H79:H85)</f>
        <v>26200</v>
      </c>
      <c r="I86" s="9">
        <f>SUM(I79:I85)</f>
        <v>55900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4050</v>
      </c>
      <c r="G89" s="23">
        <f>G12*Assumptions!G75</f>
        <v>10000</v>
      </c>
      <c r="H89" s="23">
        <f>H12*Assumptions!H75</f>
        <v>24200</v>
      </c>
      <c r="I89" s="23">
        <f>I12*Assumptions!I75</f>
        <v>71500</v>
      </c>
      <c r="J89" s="17" t="s">
        <v>442</v>
      </c>
    </row>
    <row r="90" spans="1:10" ht="32" customHeight="1">
      <c r="A90" s="1"/>
      <c r="B90" s="1"/>
      <c r="C90" s="1" t="s">
        <v>443</v>
      </c>
      <c r="D90" s="17" t="s">
        <v>444</v>
      </c>
      <c r="E90" s="1" t="s">
        <v>441</v>
      </c>
      <c r="F90" s="23">
        <f>F12*Assumptions!F76</f>
        <v>3150</v>
      </c>
      <c r="G90" s="23">
        <f>G12*Assumptions!G76</f>
        <v>9000</v>
      </c>
      <c r="H90" s="23">
        <f>H12*Assumptions!H76</f>
        <v>24200</v>
      </c>
      <c r="I90" s="23">
        <f>I12*Assumptions!I76</f>
        <v>71500</v>
      </c>
      <c r="J90" s="17" t="s">
        <v>442</v>
      </c>
    </row>
    <row r="91" spans="1:10" ht="32" customHeight="1">
      <c r="A91" s="1"/>
      <c r="B91" s="1"/>
      <c r="C91" s="1" t="s">
        <v>445</v>
      </c>
      <c r="D91" s="17" t="s">
        <v>446</v>
      </c>
      <c r="E91" s="1" t="s">
        <v>441</v>
      </c>
      <c r="F91" s="23">
        <f>F12*Assumptions!F77</f>
        <v>1350</v>
      </c>
      <c r="G91" s="23">
        <f>G12*Assumptions!G77</f>
        <v>2500</v>
      </c>
      <c r="H91" s="23">
        <f>H12*Assumptions!H77</f>
        <v>5500</v>
      </c>
      <c r="I91" s="23">
        <f>I12*Assumptions!I77</f>
        <v>13000</v>
      </c>
      <c r="J91" s="17" t="s">
        <v>442</v>
      </c>
    </row>
    <row r="92" spans="1:10" ht="32" customHeight="1">
      <c r="A92" s="1"/>
      <c r="B92" s="1"/>
      <c r="C92" s="1" t="s">
        <v>447</v>
      </c>
      <c r="D92" s="17" t="s">
        <v>448</v>
      </c>
      <c r="E92" s="1" t="s">
        <v>449</v>
      </c>
      <c r="F92" s="23">
        <f>F29*Assumptions!F79</f>
        <v>2730</v>
      </c>
      <c r="G92" s="23">
        <f>G29*Assumptions!G79</f>
        <v>6500</v>
      </c>
      <c r="H92" s="23">
        <f>H29*Assumptions!H79</f>
        <v>15000</v>
      </c>
      <c r="I92" s="23">
        <f>I29*Assumptions!I79</f>
        <v>39000</v>
      </c>
      <c r="J92" s="17" t="s">
        <v>855</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1500</v>
      </c>
      <c r="G94" s="23">
        <f>G25*Assumptions!G81</f>
        <v>4500</v>
      </c>
      <c r="H94" s="23">
        <f>H25*Assumptions!H81</f>
        <v>12000</v>
      </c>
      <c r="I94" s="23">
        <f>I25*Assumptions!I81</f>
        <v>52000</v>
      </c>
      <c r="J94" s="17" t="s">
        <v>442</v>
      </c>
    </row>
    <row r="95" spans="1:10" ht="32" customHeight="1">
      <c r="A95" s="1"/>
      <c r="B95" s="1"/>
      <c r="C95" s="1" t="s">
        <v>456</v>
      </c>
      <c r="D95" s="17" t="s">
        <v>457</v>
      </c>
      <c r="E95" s="1" t="s">
        <v>455</v>
      </c>
      <c r="F95" s="23">
        <f>F26*Assumptions!F82</f>
        <v>1700</v>
      </c>
      <c r="G95" s="23">
        <f>G26*Assumptions!G82</f>
        <v>9000</v>
      </c>
      <c r="H95" s="23">
        <f>H26*Assumptions!H82</f>
        <v>20000</v>
      </c>
      <c r="I95" s="23">
        <f>I26*Assumptions!I82</f>
        <v>72000</v>
      </c>
      <c r="J95" s="17" t="s">
        <v>442</v>
      </c>
    </row>
    <row r="96" spans="1:10" ht="32" customHeight="1">
      <c r="A96" s="1"/>
      <c r="B96" s="1"/>
      <c r="C96" s="1" t="s">
        <v>458</v>
      </c>
      <c r="D96" s="17" t="s">
        <v>459</v>
      </c>
      <c r="E96" s="1" t="s">
        <v>460</v>
      </c>
      <c r="F96" s="23">
        <f>F37*Assumptions!F83</f>
        <v>1500</v>
      </c>
      <c r="G96" s="23">
        <f>G37*Assumptions!G83</f>
        <v>4000</v>
      </c>
      <c r="H96" s="23">
        <f>H37*Assumptions!H83</f>
        <v>10000</v>
      </c>
      <c r="I96" s="23">
        <f>I37*Assumptions!I83</f>
        <v>50000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16380</v>
      </c>
      <c r="G99" s="9">
        <f>SUM(G89:G98)</f>
        <v>46500</v>
      </c>
      <c r="H99" s="9">
        <f>SUM(H89:H98)</f>
        <v>113400</v>
      </c>
      <c r="I99" s="9">
        <f>SUM(I89:I98)</f>
        <v>375000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960</v>
      </c>
      <c r="G104" s="23">
        <f>G19*Assumptions!G87</f>
        <v>3080</v>
      </c>
      <c r="H104" s="23">
        <f>H19*Assumptions!H87</f>
        <v>10400</v>
      </c>
      <c r="I104" s="23">
        <f>I19*Assumptions!I87</f>
        <v>31500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856</v>
      </c>
      <c r="E106" s="1" t="s">
        <v>485</v>
      </c>
      <c r="F106" s="13">
        <v>350</v>
      </c>
      <c r="G106" s="13">
        <v>700</v>
      </c>
      <c r="H106" s="13">
        <v>1400</v>
      </c>
      <c r="I106" s="13">
        <v>2800</v>
      </c>
      <c r="J106" s="17" t="s">
        <v>857</v>
      </c>
    </row>
    <row r="107" spans="1:10" ht="32" customHeight="1">
      <c r="A107" s="1"/>
      <c r="B107" s="1"/>
      <c r="C107" s="1" t="s">
        <v>487</v>
      </c>
      <c r="D107" s="17" t="s">
        <v>858</v>
      </c>
      <c r="E107" s="1" t="s">
        <v>629</v>
      </c>
      <c r="F107" s="13">
        <v>225</v>
      </c>
      <c r="G107" s="13">
        <v>425</v>
      </c>
      <c r="H107" s="13">
        <v>850</v>
      </c>
      <c r="I107" s="13">
        <v>1700</v>
      </c>
      <c r="J107" s="17" t="s">
        <v>859</v>
      </c>
    </row>
    <row r="108" spans="1:10" ht="32" customHeight="1">
      <c r="A108" s="1"/>
      <c r="B108" s="1"/>
      <c r="C108" s="1" t="s">
        <v>491</v>
      </c>
      <c r="D108" s="17" t="s">
        <v>860</v>
      </c>
      <c r="E108" s="1" t="s">
        <v>489</v>
      </c>
      <c r="F108" s="13">
        <v>200</v>
      </c>
      <c r="G108" s="13">
        <v>440</v>
      </c>
      <c r="H108" s="13">
        <v>1040</v>
      </c>
      <c r="I108" s="13">
        <v>2400</v>
      </c>
      <c r="J108" s="17" t="s">
        <v>861</v>
      </c>
    </row>
    <row r="109" spans="1:10" ht="32" customHeight="1">
      <c r="A109" s="1"/>
      <c r="B109" s="1"/>
      <c r="C109" s="1" t="s">
        <v>495</v>
      </c>
      <c r="D109" s="17" t="s">
        <v>862</v>
      </c>
      <c r="E109" s="1" t="s">
        <v>489</v>
      </c>
      <c r="F109" s="13">
        <v>280</v>
      </c>
      <c r="G109" s="13">
        <v>560</v>
      </c>
      <c r="H109" s="13">
        <v>1120</v>
      </c>
      <c r="I109" s="13">
        <v>2240</v>
      </c>
      <c r="J109" s="17" t="s">
        <v>863</v>
      </c>
    </row>
    <row r="110" spans="1:10" ht="32" customHeight="1">
      <c r="A110" s="1"/>
      <c r="B110" s="1"/>
      <c r="C110" s="1" t="s">
        <v>499</v>
      </c>
      <c r="D110" s="17" t="s">
        <v>864</v>
      </c>
      <c r="E110" s="1" t="s">
        <v>501</v>
      </c>
      <c r="F110" s="13">
        <v>390</v>
      </c>
      <c r="G110" s="13">
        <v>780</v>
      </c>
      <c r="H110" s="13">
        <v>1650</v>
      </c>
      <c r="I110" s="13">
        <v>3300</v>
      </c>
      <c r="J110" s="17" t="s">
        <v>865</v>
      </c>
    </row>
    <row r="111" spans="1:10" ht="32" customHeight="1">
      <c r="A111" s="1"/>
      <c r="B111" s="1"/>
      <c r="C111" s="1" t="s">
        <v>503</v>
      </c>
      <c r="D111" s="17" t="s">
        <v>866</v>
      </c>
      <c r="E111" s="1" t="s">
        <v>629</v>
      </c>
      <c r="F111" s="13">
        <v>375</v>
      </c>
      <c r="G111" s="13">
        <v>750</v>
      </c>
      <c r="H111" s="13">
        <v>1500</v>
      </c>
      <c r="I111" s="13">
        <v>3250</v>
      </c>
      <c r="J111" s="17" t="s">
        <v>867</v>
      </c>
    </row>
    <row r="112" spans="1:10" ht="24" customHeight="1">
      <c r="A112" s="1"/>
      <c r="B112" s="1"/>
      <c r="C112" s="8"/>
      <c r="D112" s="18" t="s">
        <v>506</v>
      </c>
      <c r="E112" s="8"/>
      <c r="F112" s="9">
        <f>SUM(F102:F111)</f>
        <v>6820</v>
      </c>
      <c r="G112" s="9">
        <f>SUM(G102:G111)</f>
        <v>18735</v>
      </c>
      <c r="H112" s="9">
        <f>SUM(H102:H111)</f>
        <v>50960</v>
      </c>
      <c r="I112" s="9">
        <f>SUM(I102:I111)</f>
        <v>153790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3600</v>
      </c>
      <c r="G115" s="23">
        <f>G12*Assumptions!G89</f>
        <v>11000</v>
      </c>
      <c r="H115" s="23">
        <f>H12*Assumptions!H89</f>
        <v>27500</v>
      </c>
      <c r="I115" s="23">
        <f>I12*Assumptions!I89</f>
        <v>84500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1080</v>
      </c>
      <c r="G117" s="23">
        <f>G12*Assumptions!G91</f>
        <v>3000</v>
      </c>
      <c r="H117" s="23">
        <f>H12*Assumptions!H91</f>
        <v>7150</v>
      </c>
      <c r="I117" s="23">
        <f>I12*Assumptions!I91</f>
        <v>19500</v>
      </c>
      <c r="J117" s="17" t="s">
        <v>514</v>
      </c>
    </row>
    <row r="118" spans="1:10" ht="32" customHeight="1">
      <c r="A118" s="1"/>
      <c r="B118" s="1"/>
      <c r="C118" s="1" t="s">
        <v>515</v>
      </c>
      <c r="D118" s="17" t="s">
        <v>228</v>
      </c>
      <c r="E118" s="1" t="s">
        <v>385</v>
      </c>
      <c r="F118" s="23">
        <f>(F12*(Assumptions!F141+2)+F16+F17+F19+F21+F20+F22+F24+F33+F34+F37)*Assumptions!F92</f>
        <v>11060</v>
      </c>
      <c r="G118" s="23">
        <f>(G12*(Assumptions!G141+2)+G16+G17+G19+G21+G20+G22+G24+G33+G34+G37)*Assumptions!G92</f>
        <v>21285</v>
      </c>
      <c r="H118" s="23">
        <f>(H12*(Assumptions!H141+2)+H16+H17+H19+H21+H20+H22+H24+H33+H34+H37)*Assumptions!H92</f>
        <v>45780</v>
      </c>
      <c r="I118" s="23">
        <f>(I12*(Assumptions!I141+2)+I16+I17+I19+I21+I20+I22+I24+I33+I34+I37)*Assumptions!I92</f>
        <v>107780</v>
      </c>
      <c r="J118" s="17" t="s">
        <v>516</v>
      </c>
    </row>
    <row r="119" spans="1:10" ht="32" customHeight="1">
      <c r="A119" s="1"/>
      <c r="B119" s="1"/>
      <c r="C119" s="1" t="s">
        <v>517</v>
      </c>
      <c r="D119" s="17" t="s">
        <v>240</v>
      </c>
      <c r="E119" s="1" t="s">
        <v>441</v>
      </c>
      <c r="F119" s="23">
        <f>F12*Assumptions!F97</f>
        <v>1620</v>
      </c>
      <c r="G119" s="23">
        <f>G12*Assumptions!G97</f>
        <v>4000</v>
      </c>
      <c r="H119" s="23">
        <f>H12*Assumptions!H97</f>
        <v>9350</v>
      </c>
      <c r="I119" s="23">
        <f>I12*Assumptions!I97</f>
        <v>26000</v>
      </c>
      <c r="J119" s="17" t="s">
        <v>518</v>
      </c>
    </row>
    <row r="120" spans="1:10" ht="24" customHeight="1">
      <c r="A120" s="1"/>
      <c r="B120" s="1"/>
      <c r="C120" s="8"/>
      <c r="D120" s="18" t="s">
        <v>519</v>
      </c>
      <c r="E120" s="8"/>
      <c r="F120" s="9">
        <f>SUM(F115:F119)</f>
        <v>18560</v>
      </c>
      <c r="G120" s="9">
        <f>SUM(G115:G119)</f>
        <v>43285</v>
      </c>
      <c r="H120" s="9">
        <f>SUM(H115:H119)</f>
        <v>101780</v>
      </c>
      <c r="I120" s="9">
        <f>SUM(I115:I119)</f>
        <v>272780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1400</v>
      </c>
      <c r="G123" s="23">
        <f>G30*Assumptions!G96</f>
        <v>3000</v>
      </c>
      <c r="H123" s="23">
        <f>H30*Assumptions!H96</f>
        <v>10000</v>
      </c>
      <c r="I123" s="23">
        <f>I30*Assumptions!I96</f>
        <v>36000</v>
      </c>
      <c r="J123" s="17" t="s">
        <v>524</v>
      </c>
    </row>
    <row r="124" spans="1:10" ht="32" customHeight="1">
      <c r="A124" s="1"/>
      <c r="B124" s="1"/>
      <c r="C124" s="1" t="s">
        <v>525</v>
      </c>
      <c r="D124" s="17" t="s">
        <v>526</v>
      </c>
      <c r="E124" s="1" t="s">
        <v>527</v>
      </c>
      <c r="F124" s="23">
        <f>F30*(F31+1)*Assumptions!F93</f>
        <v>2600</v>
      </c>
      <c r="G124" s="23">
        <f>G30*(G31+1)*Assumptions!G93</f>
        <v>5100</v>
      </c>
      <c r="H124" s="23">
        <f>H30*(H31+1)*Assumptions!H93</f>
        <v>16100</v>
      </c>
      <c r="I124" s="23">
        <f>I30*(I31+1)*Assumptions!I93</f>
        <v>57600</v>
      </c>
      <c r="J124" s="17" t="s">
        <v>528</v>
      </c>
    </row>
    <row r="125" spans="1:10" ht="32" customHeight="1">
      <c r="A125" s="1"/>
      <c r="B125" s="1"/>
      <c r="C125" s="1" t="s">
        <v>529</v>
      </c>
      <c r="D125" s="17" t="s">
        <v>530</v>
      </c>
      <c r="E125" s="1" t="s">
        <v>385</v>
      </c>
      <c r="F125" s="23">
        <f>F30*(2*Assumptions!F94+F31*Assumptions!F95)</f>
        <v>552</v>
      </c>
      <c r="G125" s="23">
        <f>G30*(2*Assumptions!G94+G31*Assumptions!G95)</f>
        <v>975</v>
      </c>
      <c r="H125" s="23">
        <f>H30*(2*Assumptions!H94+H31*Assumptions!H95)</f>
        <v>2700</v>
      </c>
      <c r="I125" s="23">
        <f>I30*(2*Assumptions!I94+I31*Assumptions!I95)</f>
        <v>7800</v>
      </c>
      <c r="J125" s="17" t="s">
        <v>531</v>
      </c>
    </row>
    <row r="126" spans="1:10" ht="24" customHeight="1">
      <c r="A126" s="1"/>
      <c r="B126" s="1"/>
      <c r="C126" s="8"/>
      <c r="D126" s="18" t="s">
        <v>532</v>
      </c>
      <c r="E126" s="8"/>
      <c r="F126" s="9">
        <f>SUM(F123:F125)</f>
        <v>4552</v>
      </c>
      <c r="G126" s="9">
        <f>SUM(G123:G125)</f>
        <v>9075</v>
      </c>
      <c r="H126" s="9">
        <f>SUM(H123:H125)</f>
        <v>28800</v>
      </c>
      <c r="I126" s="9">
        <f>SUM(I123:I125)</f>
        <v>101400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2210</v>
      </c>
      <c r="G135" s="23">
        <f>G27*Assumptions!G103</f>
        <v>6600</v>
      </c>
      <c r="H135" s="23">
        <f>H27*Assumptions!H103</f>
        <v>20300</v>
      </c>
      <c r="I135" s="23">
        <f>I27*Assumptions!I103</f>
        <v>64000</v>
      </c>
      <c r="J135" s="17" t="s">
        <v>558</v>
      </c>
    </row>
    <row r="136" spans="1:10" ht="32" customHeight="1">
      <c r="A136" s="1"/>
      <c r="B136" s="1"/>
      <c r="C136" s="1" t="s">
        <v>559</v>
      </c>
      <c r="D136" s="17" t="s">
        <v>560</v>
      </c>
      <c r="E136" s="1" t="s">
        <v>557</v>
      </c>
      <c r="F136" s="23">
        <f>F28*Assumptions!F104</f>
        <v>1800</v>
      </c>
      <c r="G136" s="23">
        <f>G28*Assumptions!G104</f>
        <v>7700</v>
      </c>
      <c r="H136" s="23">
        <f>H28*Assumptions!H104</f>
        <v>33600</v>
      </c>
      <c r="I136" s="23">
        <f>I28*Assumptions!I104</f>
        <v>140000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22360</v>
      </c>
      <c r="G140" s="9">
        <f>SUM(G129:G139)</f>
        <v>52175</v>
      </c>
      <c r="H140" s="9">
        <f>SUM(H129:H139)</f>
        <v>132850</v>
      </c>
      <c r="I140" s="9">
        <f>SUM(I129:I139)</f>
        <v>374150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76775</v>
      </c>
      <c r="G150" s="2">
        <f>SUM(G48,G49,G51,G56,G57,G58,G59,G60,G61,G62,G63,G64,G65,G66,G67,G68,G69,G70,G71,G72,G73,G74,G75,G79,G80,G81,G82,G83,G84,G85)</f>
        <v>172090</v>
      </c>
      <c r="H150" s="2">
        <f>SUM(H48,H49,H51,H56,H57,H58,H59,H60,H61,H62,H63,H64,H65,H66,H67,H68,H69,H70,H71,H72,H73,H74,H75,H79,H80,H81,H82,H83,H84,H85)</f>
        <v>422550</v>
      </c>
      <c r="I150" s="2">
        <f>SUM(I48,I49,I51,I56,I57,I58,I59,I60,I61,I62,I63,I64,I65,I66,I67,I68,I69,I70,I71,I72,I73,I74,I75,I79,I80,I81,I82,I83,I84,I85)</f>
        <v>1066750</v>
      </c>
      <c r="J150" s="17" t="s">
        <v>582</v>
      </c>
    </row>
    <row r="151" spans="1:10" ht="32" customHeight="1">
      <c r="A151" s="1"/>
      <c r="B151" s="1"/>
      <c r="C151" s="1" t="s">
        <v>583</v>
      </c>
      <c r="D151" s="17" t="s">
        <v>584</v>
      </c>
      <c r="E151" s="1" t="s">
        <v>585</v>
      </c>
      <c r="F151" s="23">
        <f>F150*Assumptions!F108</f>
        <v>28790.625</v>
      </c>
      <c r="G151" s="23">
        <f>G150*Assumptions!G108</f>
        <v>64533.75</v>
      </c>
      <c r="H151" s="23">
        <f>H150*Assumptions!H108</f>
        <v>158456.25</v>
      </c>
      <c r="I151" s="23">
        <f>I150*Assumptions!I108</f>
        <v>400031.25</v>
      </c>
      <c r="J151" s="17" t="s">
        <v>586</v>
      </c>
    </row>
    <row r="152" spans="1:10" ht="32" customHeight="1">
      <c r="A152" s="1"/>
      <c r="B152" s="1"/>
      <c r="C152" s="1" t="s">
        <v>587</v>
      </c>
      <c r="D152" s="17" t="s">
        <v>588</v>
      </c>
      <c r="E152" s="1" t="s">
        <v>589</v>
      </c>
      <c r="F152" s="23">
        <f>F150*F38/F12*Assumptions!F109</f>
        <v>2985.6944444444448</v>
      </c>
      <c r="G152" s="23">
        <f>G150*G38/G12*Assumptions!G109</f>
        <v>6883.6</v>
      </c>
      <c r="H152" s="23">
        <f>H150*H38/H12*Assumptions!H109</f>
        <v>19206.818181818184</v>
      </c>
      <c r="I152" s="23">
        <f>I150*I38/I12*Assumptions!I109</f>
        <v>59081.538461538461</v>
      </c>
      <c r="J152" s="17" t="s">
        <v>590</v>
      </c>
    </row>
    <row r="153" spans="1:10" ht="32" customHeight="1">
      <c r="A153" s="1"/>
      <c r="B153" s="1"/>
      <c r="C153" s="1" t="s">
        <v>591</v>
      </c>
      <c r="D153" s="17" t="s">
        <v>592</v>
      </c>
      <c r="E153" s="1" t="s">
        <v>593</v>
      </c>
      <c r="F153" s="23">
        <f>SUM(F150,F151,F152,F44,F45,F46,F47,F50,F52)*Assumptions!F110</f>
        <v>21440.7575</v>
      </c>
      <c r="G153" s="23">
        <f>SUM(G150,G151,G152,G44,G45,G46,G47,G50,G52)*Assumptions!G110</f>
        <v>60418.016999999993</v>
      </c>
      <c r="H153" s="23">
        <f>SUM(H150,H151,H152,H44,H45,H46,H47,H50,H52)*Assumptions!H110</f>
        <v>194153.41909090913</v>
      </c>
      <c r="I153" s="23">
        <f>SUM(I150,I151,I152,I44,I45,I46,I47,I50,I52)*Assumptions!I110</f>
        <v>680588.65961538465</v>
      </c>
      <c r="J153" s="17" t="s">
        <v>594</v>
      </c>
    </row>
    <row r="154" spans="1:10" ht="32" customHeight="1">
      <c r="A154" s="1"/>
      <c r="B154" s="1"/>
      <c r="C154" s="1" t="s">
        <v>595</v>
      </c>
      <c r="D154" s="17" t="s">
        <v>596</v>
      </c>
      <c r="E154" s="1" t="s">
        <v>597</v>
      </c>
      <c r="F154" s="23">
        <f>SUM(F89,F90,F91,F92,F93,F94,F95,F96,F97,F98,F102,F103,F104,F105,F106,F107,F108,F109,F110,F111)*Assumptions!F111</f>
        <v>1624.0000000000002</v>
      </c>
      <c r="G154" s="23">
        <f>SUM(G89,G90,G91,G92,G93,G94,G95,G96,G97,G98,G102,G103,G104,G105,G106,G107,G108,G109,G110,G111)*Assumptions!G111</f>
        <v>4566.4500000000007</v>
      </c>
      <c r="H154" s="23">
        <f>SUM(H89,H90,H91,H92,H93,H94,H95,H96,H97,H98,H102,H103,H104,H105,H106,H107,H108,H109,H110,H111)*Assumptions!H111</f>
        <v>11505.2</v>
      </c>
      <c r="I154" s="23">
        <f>SUM(I89,I90,I91,I92,I93,I94,I95,I96,I97,I98,I102,I103,I104,I105,I106,I107,I108,I109,I110,I111)*Assumptions!I111</f>
        <v>37015.300000000003</v>
      </c>
      <c r="J154" s="17" t="s">
        <v>598</v>
      </c>
    </row>
    <row r="155" spans="1:10" ht="32" customHeight="1">
      <c r="A155" s="1"/>
      <c r="B155" s="1"/>
      <c r="C155" s="8"/>
      <c r="D155" s="18" t="s">
        <v>599</v>
      </c>
      <c r="E155" s="8"/>
      <c r="F155" s="9">
        <f>SUM(F151:F154)</f>
        <v>54841.076944444445</v>
      </c>
      <c r="G155" s="9">
        <f>SUM(G151:G154)</f>
        <v>136401.81700000001</v>
      </c>
      <c r="H155" s="9">
        <f>SUM(H151:H154)</f>
        <v>383321.68727272731</v>
      </c>
      <c r="I155" s="9">
        <f>SUM(I151:I154)</f>
        <v>1176716.7480769232</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216252.07694444444</v>
      </c>
      <c r="G157" s="9">
        <f>SUM(G53,G76,G86,G99,G112,G120,G126,G140,G147,G155)</f>
        <v>526131.81700000004</v>
      </c>
      <c r="H157" s="9">
        <f>SUM(H53,H76,H86,H99,H112,H120,H126,H140,H147,H155)</f>
        <v>1379853.6872727273</v>
      </c>
      <c r="I157" s="9">
        <f>SUM(I53,I76,I86,I99,I112,I120,I126,I140,I147,I155)</f>
        <v>3953246.7480769232</v>
      </c>
      <c r="J157" s="17"/>
    </row>
    <row r="158" spans="1:10" ht="32" customHeight="1">
      <c r="A158" s="1"/>
      <c r="B158" s="1"/>
      <c r="C158" s="1" t="s">
        <v>601</v>
      </c>
      <c r="D158" s="17" t="s">
        <v>276</v>
      </c>
      <c r="E158" s="1" t="s">
        <v>602</v>
      </c>
      <c r="F158" s="23">
        <f>F157*Assumptions!F112</f>
        <v>3892.5373849999996</v>
      </c>
      <c r="G158" s="23">
        <f>G157*Assumptions!G112</f>
        <v>10522.636340000001</v>
      </c>
      <c r="H158" s="23">
        <f>H157*Assumptions!H112</f>
        <v>30356.78112</v>
      </c>
      <c r="I158" s="23">
        <f>I157*Assumptions!I112</f>
        <v>98831.168701923089</v>
      </c>
      <c r="J158" s="17" t="s">
        <v>603</v>
      </c>
    </row>
    <row r="159" spans="1:10" ht="32" customHeight="1">
      <c r="A159" s="1"/>
      <c r="B159" s="1"/>
      <c r="C159" s="1" t="s">
        <v>604</v>
      </c>
      <c r="D159" s="17" t="s">
        <v>605</v>
      </c>
      <c r="E159" s="1" t="s">
        <v>602</v>
      </c>
      <c r="F159" s="23">
        <f>F157*Assumptions!F113</f>
        <v>8650.0830777777774</v>
      </c>
      <c r="G159" s="23">
        <f>G157*Assumptions!G113</f>
        <v>26306.590850000004</v>
      </c>
      <c r="H159" s="23">
        <f>H157*Assumptions!H113</f>
        <v>96589.758109090923</v>
      </c>
      <c r="I159" s="23">
        <f>I157*Assumptions!I113</f>
        <v>395324.67480769235</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22602.003397527271</v>
      </c>
      <c r="I160" s="23">
        <f>SUM(I157:I159)*Assumptions!I114</f>
        <v>88948.051831730772</v>
      </c>
      <c r="J160" s="17" t="s">
        <v>609</v>
      </c>
    </row>
    <row r="161" spans="1:10" ht="32" customHeight="1">
      <c r="A161" s="1"/>
      <c r="B161" s="1"/>
      <c r="C161" s="8"/>
      <c r="D161" s="18" t="s">
        <v>610</v>
      </c>
      <c r="E161" s="8"/>
      <c r="F161" s="9">
        <f>SUM(F157:F160)</f>
        <v>228794.69740722224</v>
      </c>
      <c r="G161" s="9">
        <f>SUM(G157:G160)</f>
        <v>562961.04419000004</v>
      </c>
      <c r="H161" s="9">
        <f>SUM(H157:H160)</f>
        <v>1529402.2298993454</v>
      </c>
      <c r="I161" s="9">
        <f>SUM(I157:I160)</f>
        <v>4536350.6434182692</v>
      </c>
      <c r="J161" s="17"/>
    </row>
    <row r="162" spans="1:10" ht="32" customHeight="1">
      <c r="A162" s="1"/>
      <c r="B162" s="1"/>
      <c r="C162" s="1" t="s">
        <v>611</v>
      </c>
      <c r="D162" s="17" t="s">
        <v>284</v>
      </c>
      <c r="E162" s="1" t="s">
        <v>612</v>
      </c>
      <c r="F162" s="23">
        <f>F161*Assumptions!F115</f>
        <v>34319.204611083333</v>
      </c>
      <c r="G162" s="23">
        <f>G161*Assumptions!G115</f>
        <v>84444.156628500001</v>
      </c>
      <c r="H162" s="23">
        <f>H161*Assumptions!H115</f>
        <v>191175.27873741818</v>
      </c>
      <c r="I162" s="23">
        <f>I161*Assumptions!I115</f>
        <v>544362.07721019234</v>
      </c>
      <c r="J162" s="17" t="s">
        <v>613</v>
      </c>
    </row>
    <row r="163" spans="1:10" ht="32" customHeight="1">
      <c r="A163" s="1"/>
      <c r="B163" s="1"/>
      <c r="C163" s="1" t="s">
        <v>614</v>
      </c>
      <c r="D163" s="17" t="s">
        <v>615</v>
      </c>
      <c r="E163" s="1" t="s">
        <v>616</v>
      </c>
      <c r="F163" s="2">
        <f>CEILING(SUM(F161:F162),1000)-SUM(F161:F162)</f>
        <v>886.09798169444548</v>
      </c>
      <c r="G163" s="2">
        <f>CEILING(SUM(G161:G162),1000)-SUM(G161:G162)</f>
        <v>594.79918149998412</v>
      </c>
      <c r="H163" s="2">
        <f>CEILING(SUM(H161:H162),1000)-SUM(H161:H162)</f>
        <v>422.4913632364478</v>
      </c>
      <c r="I163" s="2">
        <f>CEILING(SUM(I161:I162),1000)-SUM(I161:I162)</f>
        <v>287.27937153819948</v>
      </c>
      <c r="J163" s="17" t="s">
        <v>617</v>
      </c>
    </row>
    <row r="164" spans="1:10" ht="32" customHeight="1">
      <c r="A164" s="1"/>
      <c r="B164" s="1"/>
      <c r="C164" s="20"/>
      <c r="D164" s="24" t="s">
        <v>325</v>
      </c>
      <c r="E164" s="20"/>
      <c r="F164" s="21">
        <f>SUM(F161:F163)</f>
        <v>264000</v>
      </c>
      <c r="G164" s="21">
        <f>SUM(G161:G163)</f>
        <v>648000</v>
      </c>
      <c r="H164" s="21">
        <f>SUM(H161:H163)</f>
        <v>1721000</v>
      </c>
      <c r="I164" s="21">
        <f>SUM(I161:I163)</f>
        <v>5081000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868</v>
      </c>
      <c r="D168" s="1"/>
      <c r="E168" s="1"/>
      <c r="F168" s="2"/>
      <c r="G168" s="2"/>
      <c r="H168" s="2"/>
      <c r="I168" s="2"/>
      <c r="J168" s="1"/>
    </row>
    <row r="169" spans="1:10" ht="22" customHeight="1">
      <c r="A169" s="1"/>
      <c r="B169" s="1"/>
      <c r="C169" s="1" t="s">
        <v>869</v>
      </c>
      <c r="D169" s="1"/>
      <c r="E169" s="1"/>
      <c r="F169" s="2"/>
      <c r="G169" s="2"/>
      <c r="H169" s="2"/>
      <c r="I169" s="2"/>
      <c r="J169" s="1"/>
    </row>
    <row r="170" spans="1:10" ht="22" customHeight="1">
      <c r="A170" s="1"/>
      <c r="B170" s="1"/>
      <c r="C170" s="1" t="s">
        <v>870</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871</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292000</v>
      </c>
      <c r="G6" s="21">
        <f>G164</f>
        <v>761000</v>
      </c>
      <c r="H6" s="21">
        <f>H164</f>
        <v>2075000</v>
      </c>
      <c r="I6" s="21">
        <f>I164</f>
        <v>6144000</v>
      </c>
      <c r="J6" s="1"/>
    </row>
    <row r="7" spans="1:10" ht="21" customHeight="1">
      <c r="A7" s="1"/>
      <c r="B7" s="1"/>
      <c r="C7" s="1"/>
      <c r="D7" s="1" t="s">
        <v>326</v>
      </c>
      <c r="E7" s="1"/>
      <c r="F7" s="2">
        <f>F6/F14</f>
        <v>5309.090909090909</v>
      </c>
      <c r="G7" s="2">
        <f>G6/G14</f>
        <v>13836.363636363636</v>
      </c>
      <c r="H7" s="2">
        <f>H6/H14</f>
        <v>37727.272727272728</v>
      </c>
      <c r="I7" s="2">
        <f>I6/I14</f>
        <v>111709.09090909091</v>
      </c>
      <c r="J7" s="1"/>
    </row>
    <row r="8" spans="1:10" ht="21" customHeight="1">
      <c r="A8" s="1"/>
      <c r="B8" s="1"/>
      <c r="C8" s="1"/>
      <c r="D8" s="1" t="s">
        <v>327</v>
      </c>
      <c r="E8" s="1"/>
      <c r="F8" s="2">
        <f>FLOOR(F6*(1-Assumptions!F116),1000)</f>
        <v>219000</v>
      </c>
      <c r="G8" s="2">
        <f>FLOOR(G6*(1-Assumptions!G116),1000)</f>
        <v>570000</v>
      </c>
      <c r="H8" s="2">
        <f>FLOOR(H6*(1-Assumptions!H116),1000)</f>
        <v>1660000</v>
      </c>
      <c r="I8" s="2">
        <f>FLOOR(I6*(1-Assumptions!I116),1000)</f>
        <v>4915000</v>
      </c>
      <c r="J8" s="1"/>
    </row>
    <row r="9" spans="1:10" ht="21" customHeight="1">
      <c r="A9" s="1"/>
      <c r="B9" s="1"/>
      <c r="C9" s="1"/>
      <c r="D9" s="1" t="s">
        <v>328</v>
      </c>
      <c r="E9" s="1"/>
      <c r="F9" s="2">
        <f>CEILING(F6*(1+Assumptions!F117),1000)</f>
        <v>395000</v>
      </c>
      <c r="G9" s="2">
        <f>CEILING(G6*(1+Assumptions!G117),1000)</f>
        <v>1028000</v>
      </c>
      <c r="H9" s="2">
        <f>CEILING(H6*(1+Assumptions!H117),1000)</f>
        <v>2698000</v>
      </c>
      <c r="I9" s="2">
        <f>CEILING(I6*(1+Assumptions!I117),1000)</f>
        <v>7988000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12</v>
      </c>
      <c r="H12" s="15">
        <v>14</v>
      </c>
      <c r="I12" s="15">
        <v>16</v>
      </c>
      <c r="J12" s="22" t="s">
        <v>872</v>
      </c>
    </row>
    <row r="13" spans="1:10" ht="33" customHeight="1">
      <c r="A13" s="1"/>
      <c r="B13" s="1"/>
      <c r="C13" s="1"/>
      <c r="D13" s="1" t="s">
        <v>332</v>
      </c>
      <c r="E13" s="1"/>
      <c r="F13" s="15">
        <v>3</v>
      </c>
      <c r="G13" s="15">
        <v>5</v>
      </c>
      <c r="H13" s="15">
        <v>7</v>
      </c>
      <c r="I13" s="15">
        <v>10</v>
      </c>
      <c r="J13" s="22" t="s">
        <v>724</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9</v>
      </c>
      <c r="G15" s="15">
        <v>11</v>
      </c>
      <c r="H15" s="15">
        <v>13</v>
      </c>
      <c r="I15" s="15">
        <v>16</v>
      </c>
      <c r="J15" s="22" t="s">
        <v>337</v>
      </c>
    </row>
    <row r="16" spans="1:10" ht="33" customHeight="1">
      <c r="A16" s="1"/>
      <c r="B16" s="1"/>
      <c r="C16" s="1"/>
      <c r="D16" s="1" t="s">
        <v>338</v>
      </c>
      <c r="E16" s="1"/>
      <c r="F16" s="10">
        <f>ROUNDUP(F12*1.3,0)</f>
        <v>13</v>
      </c>
      <c r="G16" s="10">
        <f>ROUNDUP(G12*1.3,0)</f>
        <v>16</v>
      </c>
      <c r="H16" s="10">
        <f>ROUNDUP(H12*1.3,0)</f>
        <v>19</v>
      </c>
      <c r="I16" s="10">
        <f>ROUNDUP(I12*1.3,0)</f>
        <v>21</v>
      </c>
      <c r="J16" s="22" t="s">
        <v>854</v>
      </c>
    </row>
    <row r="17" spans="1:10" ht="33" customHeight="1">
      <c r="A17" s="1"/>
      <c r="B17" s="1"/>
      <c r="C17" s="1"/>
      <c r="D17" s="1" t="s">
        <v>340</v>
      </c>
      <c r="E17" s="1"/>
      <c r="F17" s="15">
        <v>21</v>
      </c>
      <c r="G17" s="15">
        <v>24</v>
      </c>
      <c r="H17" s="15">
        <v>27</v>
      </c>
      <c r="I17" s="15">
        <v>32</v>
      </c>
      <c r="J17" s="22" t="s">
        <v>341</v>
      </c>
    </row>
    <row r="18" spans="1:10" ht="33" customHeight="1">
      <c r="A18" s="1"/>
      <c r="B18" s="1"/>
      <c r="C18" s="1"/>
      <c r="D18" s="1" t="s">
        <v>342</v>
      </c>
      <c r="E18" s="1"/>
      <c r="F18" s="15">
        <v>2</v>
      </c>
      <c r="G18" s="15">
        <v>2</v>
      </c>
      <c r="H18" s="15">
        <v>2</v>
      </c>
      <c r="I18" s="15">
        <v>2</v>
      </c>
      <c r="J18" s="22"/>
    </row>
    <row r="19" spans="1:10" ht="33" customHeight="1">
      <c r="A19" s="1"/>
      <c r="B19" s="1"/>
      <c r="C19" s="1"/>
      <c r="D19" s="1" t="s">
        <v>343</v>
      </c>
      <c r="E19" s="1"/>
      <c r="F19" s="15">
        <v>55</v>
      </c>
      <c r="G19" s="15">
        <v>100</v>
      </c>
      <c r="H19" s="15">
        <v>190</v>
      </c>
      <c r="I19" s="15">
        <v>340</v>
      </c>
      <c r="J19" s="22" t="s">
        <v>344</v>
      </c>
    </row>
    <row r="20" spans="1:10" ht="33" customHeight="1">
      <c r="A20" s="1"/>
      <c r="B20" s="1"/>
      <c r="C20" s="1"/>
      <c r="D20" s="1" t="s">
        <v>345</v>
      </c>
      <c r="E20" s="1"/>
      <c r="F20" s="15">
        <v>5</v>
      </c>
      <c r="G20" s="15">
        <v>6</v>
      </c>
      <c r="H20" s="15">
        <v>6</v>
      </c>
      <c r="I20" s="15">
        <v>8</v>
      </c>
      <c r="J20" s="22"/>
    </row>
    <row r="21" spans="1:10" ht="33" customHeight="1">
      <c r="A21" s="1"/>
      <c r="B21" s="1"/>
      <c r="C21" s="1"/>
      <c r="D21" s="1" t="s">
        <v>346</v>
      </c>
      <c r="E21" s="1"/>
      <c r="F21" s="15">
        <v>9</v>
      </c>
      <c r="G21" s="15">
        <v>12</v>
      </c>
      <c r="H21" s="15">
        <v>16</v>
      </c>
      <c r="I21" s="15">
        <v>22</v>
      </c>
      <c r="J21" s="22"/>
    </row>
    <row r="22" spans="1:10" ht="33" customHeight="1">
      <c r="A22" s="1"/>
      <c r="B22" s="1"/>
      <c r="C22" s="1"/>
      <c r="D22" s="1" t="s">
        <v>347</v>
      </c>
      <c r="E22" s="1"/>
      <c r="F22" s="15">
        <v>4</v>
      </c>
      <c r="G22" s="15">
        <v>5</v>
      </c>
      <c r="H22" s="15">
        <v>6</v>
      </c>
      <c r="I22" s="15">
        <v>7</v>
      </c>
      <c r="J22" s="22"/>
    </row>
    <row r="23" spans="1:10" ht="33" customHeight="1">
      <c r="A23" s="1"/>
      <c r="B23" s="1"/>
      <c r="C23" s="1"/>
      <c r="D23" s="1" t="s">
        <v>348</v>
      </c>
      <c r="E23" s="1"/>
      <c r="F23" s="15">
        <v>3</v>
      </c>
      <c r="G23" s="15">
        <v>4</v>
      </c>
      <c r="H23" s="15">
        <v>5</v>
      </c>
      <c r="I23" s="15">
        <v>6</v>
      </c>
      <c r="J23" s="22" t="s">
        <v>349</v>
      </c>
    </row>
    <row r="24" spans="1:10" ht="33" customHeight="1">
      <c r="A24" s="1"/>
      <c r="B24" s="1"/>
      <c r="C24" s="1"/>
      <c r="D24" s="1" t="s">
        <v>350</v>
      </c>
      <c r="E24" s="1"/>
      <c r="F24" s="10">
        <f>2*F23</f>
        <v>6</v>
      </c>
      <c r="G24" s="10">
        <f>2*G23</f>
        <v>8</v>
      </c>
      <c r="H24" s="10">
        <f>2*H23</f>
        <v>10</v>
      </c>
      <c r="I24" s="10">
        <f>2*I23</f>
        <v>12</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1</v>
      </c>
      <c r="G26" s="15">
        <v>2</v>
      </c>
      <c r="H26" s="15">
        <v>2</v>
      </c>
      <c r="I26" s="15">
        <v>3</v>
      </c>
      <c r="J26" s="22"/>
    </row>
    <row r="27" spans="1:10" ht="33" customHeight="1">
      <c r="A27" s="1"/>
      <c r="B27" s="1"/>
      <c r="C27" s="1"/>
      <c r="D27" s="1" t="s">
        <v>354</v>
      </c>
      <c r="E27" s="1"/>
      <c r="F27" s="15">
        <v>23</v>
      </c>
      <c r="G27" s="15">
        <v>30</v>
      </c>
      <c r="H27" s="15">
        <v>39</v>
      </c>
      <c r="I27" s="15">
        <v>54</v>
      </c>
      <c r="J27" s="22"/>
    </row>
    <row r="28" spans="1:10" ht="33" customHeight="1">
      <c r="A28" s="1"/>
      <c r="B28" s="1"/>
      <c r="C28" s="1"/>
      <c r="D28" s="1" t="s">
        <v>355</v>
      </c>
      <c r="E28" s="1"/>
      <c r="F28" s="15">
        <v>9</v>
      </c>
      <c r="G28" s="15">
        <v>16</v>
      </c>
      <c r="H28" s="15">
        <v>28</v>
      </c>
      <c r="I28" s="15">
        <v>45</v>
      </c>
      <c r="J28" s="22"/>
    </row>
    <row r="29" spans="1:10" ht="33" customHeight="1">
      <c r="A29" s="1"/>
      <c r="B29" s="1"/>
      <c r="C29" s="1"/>
      <c r="D29" s="1" t="s">
        <v>356</v>
      </c>
      <c r="E29" s="1"/>
      <c r="F29" s="15">
        <v>13</v>
      </c>
      <c r="G29" s="15">
        <v>16</v>
      </c>
      <c r="H29" s="15">
        <v>18</v>
      </c>
      <c r="I29" s="15">
        <v>24</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5</v>
      </c>
      <c r="G31" s="15">
        <v>6</v>
      </c>
      <c r="H31" s="15">
        <v>7</v>
      </c>
      <c r="I31" s="15">
        <v>9</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1</v>
      </c>
      <c r="G34" s="15">
        <v>1</v>
      </c>
      <c r="H34" s="15">
        <v>1</v>
      </c>
      <c r="I34" s="15">
        <v>1</v>
      </c>
      <c r="J34" s="22"/>
    </row>
    <row r="35" spans="1:10" ht="33" customHeight="1">
      <c r="A35" s="1"/>
      <c r="B35" s="1"/>
      <c r="C35" s="1"/>
      <c r="D35" s="1" t="s">
        <v>362</v>
      </c>
      <c r="E35" s="1"/>
      <c r="F35" s="15">
        <v>2</v>
      </c>
      <c r="G35" s="15">
        <v>2</v>
      </c>
      <c r="H35" s="15">
        <v>2</v>
      </c>
      <c r="I35" s="15">
        <v>2</v>
      </c>
      <c r="J35" s="22" t="s">
        <v>363</v>
      </c>
    </row>
    <row r="36" spans="1:10" ht="33" customHeight="1">
      <c r="A36" s="1"/>
      <c r="B36" s="1"/>
      <c r="C36" s="1"/>
      <c r="D36" s="1" t="s">
        <v>364</v>
      </c>
      <c r="E36" s="1"/>
      <c r="F36" s="15">
        <v>3</v>
      </c>
      <c r="G36" s="15">
        <v>3</v>
      </c>
      <c r="H36" s="15">
        <v>3</v>
      </c>
      <c r="I36" s="15">
        <v>3</v>
      </c>
      <c r="J36" s="22"/>
    </row>
    <row r="37" spans="1:10" ht="33" customHeight="1">
      <c r="A37" s="1"/>
      <c r="B37" s="1"/>
      <c r="C37" s="1"/>
      <c r="D37" s="1" t="s">
        <v>365</v>
      </c>
      <c r="E37" s="1"/>
      <c r="F37" s="15">
        <v>1</v>
      </c>
      <c r="G37" s="15">
        <v>2</v>
      </c>
      <c r="H37" s="15">
        <v>2</v>
      </c>
      <c r="I37" s="15">
        <v>3</v>
      </c>
      <c r="J37" s="22"/>
    </row>
    <row r="38" spans="1:10" ht="33" customHeight="1">
      <c r="A38" s="1"/>
      <c r="B38" s="1"/>
      <c r="C38" s="1"/>
      <c r="D38" s="1" t="s">
        <v>366</v>
      </c>
      <c r="E38" s="1"/>
      <c r="F38" s="15">
        <v>4</v>
      </c>
      <c r="G38" s="15">
        <v>5</v>
      </c>
      <c r="H38" s="15">
        <v>5</v>
      </c>
      <c r="I38" s="15">
        <v>6</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3250</v>
      </c>
      <c r="G48" s="23">
        <f>G16*Assumptions!G43</f>
        <v>8000</v>
      </c>
      <c r="H48" s="23">
        <f>H16*Assumptions!H43</f>
        <v>19000</v>
      </c>
      <c r="I48" s="23">
        <f>I16*Assumptions!I43</f>
        <v>84000</v>
      </c>
      <c r="J48" s="17" t="s">
        <v>386</v>
      </c>
    </row>
    <row r="49" spans="1:10" ht="32" customHeight="1">
      <c r="A49" s="1"/>
      <c r="B49" s="1"/>
      <c r="C49" s="1" t="s">
        <v>387</v>
      </c>
      <c r="D49" s="17" t="s">
        <v>388</v>
      </c>
      <c r="E49" s="1" t="s">
        <v>385</v>
      </c>
      <c r="F49" s="23">
        <f>F17*Assumptions!F44</f>
        <v>4200</v>
      </c>
      <c r="G49" s="23">
        <f>G17*Assumptions!G44</f>
        <v>9600</v>
      </c>
      <c r="H49" s="23">
        <f>H17*Assumptions!H44</f>
        <v>24300</v>
      </c>
      <c r="I49" s="23">
        <f>I17*Assumptions!I44</f>
        <v>51200</v>
      </c>
      <c r="J49" s="17" t="s">
        <v>389</v>
      </c>
    </row>
    <row r="50" spans="1:10" ht="32" customHeight="1">
      <c r="A50" s="1"/>
      <c r="B50" s="1"/>
      <c r="C50" s="1" t="s">
        <v>390</v>
      </c>
      <c r="D50" s="17" t="s">
        <v>391</v>
      </c>
      <c r="E50" s="1" t="s">
        <v>392</v>
      </c>
      <c r="F50" s="23">
        <f>F18*Assumptions!F45</f>
        <v>300</v>
      </c>
      <c r="G50" s="23">
        <f>G18*Assumptions!G45</f>
        <v>700</v>
      </c>
      <c r="H50" s="23">
        <f>H18*Assumptions!H45</f>
        <v>1400</v>
      </c>
      <c r="I50" s="23">
        <f>I18*Assumptions!I45</f>
        <v>3200</v>
      </c>
      <c r="J50" s="17" t="s">
        <v>393</v>
      </c>
    </row>
    <row r="51" spans="1:10" ht="32" customHeight="1">
      <c r="A51" s="1"/>
      <c r="B51" s="1"/>
      <c r="C51" s="1" t="s">
        <v>394</v>
      </c>
      <c r="D51" s="17" t="s">
        <v>395</v>
      </c>
      <c r="E51" s="1" t="s">
        <v>385</v>
      </c>
      <c r="F51" s="23">
        <f>F19*Assumptions!F46</f>
        <v>6875</v>
      </c>
      <c r="G51" s="23">
        <f>G19*Assumptions!G46</f>
        <v>16000</v>
      </c>
      <c r="H51" s="23">
        <f>H19*Assumptions!H46</f>
        <v>39900</v>
      </c>
      <c r="I51" s="23">
        <f>I19*Assumptions!I46</f>
        <v>85000</v>
      </c>
      <c r="J51" s="17" t="s">
        <v>396</v>
      </c>
    </row>
    <row r="52" spans="1:10" ht="32" customHeight="1">
      <c r="A52" s="1"/>
      <c r="B52" s="1"/>
      <c r="C52" s="1" t="s">
        <v>397</v>
      </c>
      <c r="D52" s="17" t="s">
        <v>130</v>
      </c>
      <c r="E52" s="1" t="s">
        <v>398</v>
      </c>
      <c r="F52" s="23">
        <f>SUM(F48:F49)*Assumptions!F47</f>
        <v>596</v>
      </c>
      <c r="G52" s="23">
        <f>SUM(G48:G49)*Assumptions!G47</f>
        <v>1760</v>
      </c>
      <c r="H52" s="23">
        <f>SUM(H48:H49)*Assumptions!H47</f>
        <v>5196</v>
      </c>
      <c r="I52" s="23">
        <f>SUM(I48:I49)*Assumptions!I47</f>
        <v>20280</v>
      </c>
      <c r="J52" s="17" t="s">
        <v>399</v>
      </c>
    </row>
    <row r="53" spans="1:10" ht="24" customHeight="1">
      <c r="A53" s="1"/>
      <c r="B53" s="1"/>
      <c r="C53" s="8"/>
      <c r="D53" s="18" t="s">
        <v>400</v>
      </c>
      <c r="E53" s="8"/>
      <c r="F53" s="9">
        <f>SUM(F44:F52)</f>
        <v>24471</v>
      </c>
      <c r="G53" s="9">
        <f>SUM(G44:G52)</f>
        <v>63760</v>
      </c>
      <c r="H53" s="9">
        <f>SUM(H44:H52)</f>
        <v>173796</v>
      </c>
      <c r="I53" s="9">
        <f>SUM(I44:I52)</f>
        <v>479680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8500</v>
      </c>
      <c r="H56" s="23">
        <f>(H12+ROUNDUP(H13*Assumptions!$E$121,0))*Assumptions!H121*Assumptions!H48</f>
        <v>15750</v>
      </c>
      <c r="I56" s="23">
        <f>(I12+ROUNDUP(I13*Assumptions!$E$121,0))*Assumptions!I121*Assumptions!I48</f>
        <v>31200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6750</v>
      </c>
      <c r="H57" s="23">
        <f>(H12+ROUNDUP(H13*Assumptions!$E$122,0))*Assumptions!H122*Assumptions!H49</f>
        <v>12600</v>
      </c>
      <c r="I57" s="23">
        <f>(I12+ROUNDUP(I13*Assumptions!$E$122,0))*Assumptions!I122*Assumptions!I49</f>
        <v>22050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4900</v>
      </c>
      <c r="H58" s="23">
        <f>(H12+ROUNDUP(H13*Assumptions!$E$123,0))*Assumptions!H123*Assumptions!H50</f>
        <v>8800</v>
      </c>
      <c r="I58" s="23">
        <f>(I12+ROUNDUP(I13*Assumptions!$E$123,0))*Assumptions!I123*Assumptions!I50</f>
        <v>30400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9750</v>
      </c>
      <c r="H59" s="23">
        <f>(H12+ROUNDUP(H13*Assumptions!$E$124,0))*Assumptions!H124*Assumptions!H51</f>
        <v>18000</v>
      </c>
      <c r="I59" s="23">
        <f>(I12+ROUNDUP(I13*Assumptions!$E$124,0))*Assumptions!I124*Assumptions!I51</f>
        <v>33600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9800</v>
      </c>
      <c r="I60" s="23">
        <f>(I12+ROUNDUP(I13*Assumptions!$E$125,0))*Assumptions!I125*Assumptions!I52</f>
        <v>35200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10400</v>
      </c>
      <c r="H61" s="23">
        <f>(H12+ROUNDUP(H13*Assumptions!$E$126,0))*Assumptions!H126*Assumptions!H53</f>
        <v>28800</v>
      </c>
      <c r="I61" s="23">
        <f>(I12+ROUNDUP(I13*Assumptions!$E$126,0))*Assumptions!I126*Assumptions!I53</f>
        <v>64800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6000</v>
      </c>
      <c r="H62" s="23">
        <f>(H12+ROUNDUP(H13*Assumptions!$E$127,0))*Assumptions!H127*Assumptions!H54</f>
        <v>10500</v>
      </c>
      <c r="I62" s="23">
        <f>(I12+ROUNDUP(I13*Assumptions!$E$127,0))*Assumptions!I127*Assumptions!I54</f>
        <v>17600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4200</v>
      </c>
      <c r="H63" s="23">
        <f>(H12+ROUNDUP(H13*Assumptions!$E$128,0))*Assumptions!H128*Assumptions!H55</f>
        <v>7700</v>
      </c>
      <c r="I63" s="23">
        <f>(I12+ROUNDUP(I13*Assumptions!$E$128,0))*Assumptions!I128*Assumptions!I55</f>
        <v>25600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6300</v>
      </c>
      <c r="H64" s="23">
        <f>(H12+ROUNDUP(H13*Assumptions!$E$129,0))*Assumptions!H129*Assumptions!H56</f>
        <v>10400</v>
      </c>
      <c r="I64" s="23">
        <f>(I12+ROUNDUP(I13*Assumptions!$E$129,0))*Assumptions!I129*Assumptions!I56</f>
        <v>19000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9100</v>
      </c>
      <c r="H65" s="23">
        <f>(H12+ROUNDUP(H13*Assumptions!$E$130,0))*Assumptions!H130*Assumptions!H57</f>
        <v>33000</v>
      </c>
      <c r="I65" s="23">
        <f>(I12+ROUNDUP(I13*Assumptions!$E$130,0))*Assumptions!I130*Assumptions!I57</f>
        <v>86700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12750</v>
      </c>
      <c r="H66" s="23">
        <f>(H12+ROUNDUP(H13*Assumptions!$E$131,0))*Assumptions!H131*Assumptions!H58</f>
        <v>36225</v>
      </c>
      <c r="I66" s="23">
        <f>(I12+ROUNDUP(I13*Assumptions!$E$131,0))*Assumptions!I131*Assumptions!I58</f>
        <v>110500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5250</v>
      </c>
      <c r="H67" s="23">
        <f>(H12+ROUNDUP(H13*Assumptions!$E$132,0))*Assumptions!H132*Assumptions!H59</f>
        <v>19800</v>
      </c>
      <c r="I67" s="23">
        <f>(I12+ROUNDUP(I13*Assumptions!$E$132,0))*Assumptions!I132*Assumptions!I59</f>
        <v>50400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5250</v>
      </c>
      <c r="H68" s="23">
        <f>(H12+ROUNDUP(H13*Assumptions!$E$133,0))*Assumptions!H133*Assumptions!H60</f>
        <v>18400</v>
      </c>
      <c r="I68" s="23">
        <f>(I12+ROUNDUP(I13*Assumptions!$E$133,0))*Assumptions!I133*Assumptions!I60</f>
        <v>48450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5250</v>
      </c>
      <c r="H69" s="23">
        <f>(H12+ROUNDUP(H13*Assumptions!$E$134,0))*Assumptions!H134*Assumptions!H61</f>
        <v>9600</v>
      </c>
      <c r="I69" s="23">
        <f>(I12+ROUNDUP(I13*Assumptions!$E$134,0))*Assumptions!I134*Assumptions!I61</f>
        <v>17100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6375</v>
      </c>
      <c r="H70" s="23">
        <f>(H12+ROUNDUP(H13*Assumptions!$E$135,0))*Assumptions!H135*Assumptions!H62</f>
        <v>24150</v>
      </c>
      <c r="I70" s="23">
        <f>(I12+ROUNDUP(I13*Assumptions!$E$135,0))*Assumptions!I135*Assumptions!I62</f>
        <v>66300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6375</v>
      </c>
      <c r="H71" s="23">
        <f>(H12+ROUNDUP(H13*Assumptions!$E$136,0))*Assumptions!H136*Assumptions!H63</f>
        <v>24150</v>
      </c>
      <c r="I71" s="23">
        <f>(I12+ROUNDUP(I13*Assumptions!$E$136,0))*Assumptions!I136*Assumptions!I63</f>
        <v>66300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10080</v>
      </c>
      <c r="H72" s="23">
        <f>(H12+ROUNDUP(H13*Assumptions!$E$137,0))*Assumptions!H137*Assumptions!H64</f>
        <v>19200</v>
      </c>
      <c r="I72" s="23">
        <f>(I12+ROUNDUP(I13*Assumptions!$E$137,0))*Assumptions!I137*Assumptions!I64</f>
        <v>42750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6000</v>
      </c>
      <c r="H73" s="23">
        <f>(H12+ROUNDUP(H13*Assumptions!$E$138,0))*Assumptions!H138*Assumptions!H65</f>
        <v>10500</v>
      </c>
      <c r="I73" s="23">
        <f>(I12+ROUNDUP(I13*Assumptions!$E$138,0))*Assumptions!I138*Assumptions!I65</f>
        <v>16000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3000</v>
      </c>
      <c r="H74" s="23">
        <f>(H12+ROUNDUP(H13*Assumptions!$E$139,0))*Assumptions!H139*Assumptions!H66</f>
        <v>9800</v>
      </c>
      <c r="I74" s="23">
        <f>(I12+ROUNDUP(I13*Assumptions!$E$139,0))*Assumptions!I139*Assumptions!I66</f>
        <v>24000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4550</v>
      </c>
      <c r="H75" s="23">
        <f>(H12+ROUNDUP(H13*Assumptions!$E$140,0))*Assumptions!H140*Assumptions!H67</f>
        <v>16000</v>
      </c>
      <c r="I75" s="23">
        <f>(I12+ROUNDUP(I13*Assumptions!$E$140,0))*Assumptions!I140*Assumptions!I67</f>
        <v>57000</v>
      </c>
      <c r="J75" s="17" t="s">
        <v>403</v>
      </c>
    </row>
    <row r="76" spans="1:10" ht="24" customHeight="1">
      <c r="A76" s="1"/>
      <c r="B76" s="1"/>
      <c r="C76" s="8"/>
      <c r="D76" s="18" t="s">
        <v>423</v>
      </c>
      <c r="E76" s="8"/>
      <c r="F76" s="9">
        <f>SUM(F56:F75)</f>
        <v>52975</v>
      </c>
      <c r="G76" s="9">
        <f>SUM(G56:G75)</f>
        <v>130780</v>
      </c>
      <c r="H76" s="9">
        <f>SUM(H56:H75)</f>
        <v>343175</v>
      </c>
      <c r="I76" s="9">
        <f>SUM(I56:I75)</f>
        <v>864950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8400</v>
      </c>
      <c r="I79" s="23">
        <f>I20*Assumptions!I68</f>
        <v>17600</v>
      </c>
      <c r="J79" s="17" t="s">
        <v>426</v>
      </c>
    </row>
    <row r="80" spans="1:10" ht="32" customHeight="1">
      <c r="A80" s="1"/>
      <c r="B80" s="1"/>
      <c r="C80" s="1" t="s">
        <v>427</v>
      </c>
      <c r="D80" s="17" t="s">
        <v>428</v>
      </c>
      <c r="E80" s="1" t="s">
        <v>385</v>
      </c>
      <c r="F80" s="23">
        <f>F21*Assumptions!F69</f>
        <v>4950</v>
      </c>
      <c r="G80" s="23">
        <f>G21*Assumptions!G69</f>
        <v>9600</v>
      </c>
      <c r="H80" s="23">
        <f>H21*Assumptions!H69</f>
        <v>20800</v>
      </c>
      <c r="I80" s="23">
        <f>I21*Assumptions!I69</f>
        <v>48400</v>
      </c>
      <c r="J80" s="17" t="s">
        <v>426</v>
      </c>
    </row>
    <row r="81" spans="1:10" ht="32" customHeight="1">
      <c r="A81" s="1"/>
      <c r="B81" s="1"/>
      <c r="C81" s="1" t="s">
        <v>429</v>
      </c>
      <c r="D81" s="17" t="s">
        <v>178</v>
      </c>
      <c r="E81" s="1" t="s">
        <v>385</v>
      </c>
      <c r="F81" s="23">
        <f>F22*Assumptions!F70</f>
        <v>1800</v>
      </c>
      <c r="G81" s="23">
        <f>G22*Assumptions!G70</f>
        <v>3250</v>
      </c>
      <c r="H81" s="23">
        <f>H22*Assumptions!H70</f>
        <v>6000</v>
      </c>
      <c r="I81" s="23">
        <f>I22*Assumptions!I70</f>
        <v>10500</v>
      </c>
      <c r="J81" s="17" t="s">
        <v>426</v>
      </c>
    </row>
    <row r="82" spans="1:10" ht="32" customHeight="1">
      <c r="A82" s="1"/>
      <c r="B82" s="1"/>
      <c r="C82" s="1" t="s">
        <v>430</v>
      </c>
      <c r="D82" s="17" t="s">
        <v>431</v>
      </c>
      <c r="E82" s="1" t="s">
        <v>385</v>
      </c>
      <c r="F82" s="23">
        <f>F24*Assumptions!F71</f>
        <v>2700</v>
      </c>
      <c r="G82" s="23">
        <f>G24*Assumptions!G71</f>
        <v>5200</v>
      </c>
      <c r="H82" s="23">
        <f>H24*Assumptions!H71</f>
        <v>9500</v>
      </c>
      <c r="I82" s="23">
        <f>I24*Assumptions!I71</f>
        <v>16800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400</v>
      </c>
      <c r="G84" s="23">
        <f>G34*Assumptions!G73</f>
        <v>600</v>
      </c>
      <c r="H84" s="23">
        <f>H34*Assumptions!H73</f>
        <v>850</v>
      </c>
      <c r="I84" s="23">
        <f>I34*Assumptions!I73</f>
        <v>1200</v>
      </c>
      <c r="J84" s="17" t="s">
        <v>426</v>
      </c>
    </row>
    <row r="85" spans="1:10" ht="32" customHeight="1">
      <c r="A85" s="1"/>
      <c r="B85" s="1"/>
      <c r="C85" s="1" t="s">
        <v>435</v>
      </c>
      <c r="D85" s="17" t="s">
        <v>436</v>
      </c>
      <c r="E85" s="1" t="s">
        <v>385</v>
      </c>
      <c r="F85" s="23">
        <f>F37*Assumptions!F74</f>
        <v>650</v>
      </c>
      <c r="G85" s="23">
        <f>G37*Assumptions!G74</f>
        <v>2000</v>
      </c>
      <c r="H85" s="23">
        <f>H37*Assumptions!H74</f>
        <v>3200</v>
      </c>
      <c r="I85" s="23">
        <f>I37*Assumptions!I74</f>
        <v>7500</v>
      </c>
      <c r="J85" s="17" t="s">
        <v>426</v>
      </c>
    </row>
    <row r="86" spans="1:10" ht="24" customHeight="1">
      <c r="A86" s="1"/>
      <c r="B86" s="1"/>
      <c r="C86" s="8"/>
      <c r="D86" s="18" t="s">
        <v>437</v>
      </c>
      <c r="E86" s="8"/>
      <c r="F86" s="9">
        <f>SUM(F79:F85)</f>
        <v>13750</v>
      </c>
      <c r="G86" s="9">
        <f>SUM(G79:G85)</f>
        <v>26050</v>
      </c>
      <c r="H86" s="9">
        <f>SUM(H79:H85)</f>
        <v>48750</v>
      </c>
      <c r="I86" s="9">
        <f>SUM(I79:I85)</f>
        <v>102000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12000</v>
      </c>
      <c r="H89" s="23">
        <f>H12*Assumptions!H75</f>
        <v>30800</v>
      </c>
      <c r="I89" s="23">
        <f>I12*Assumptions!I75</f>
        <v>88000</v>
      </c>
      <c r="J89" s="17" t="s">
        <v>442</v>
      </c>
    </row>
    <row r="90" spans="1:10" ht="32" customHeight="1">
      <c r="A90" s="1"/>
      <c r="B90" s="1"/>
      <c r="C90" s="1" t="s">
        <v>443</v>
      </c>
      <c r="D90" s="17" t="s">
        <v>444</v>
      </c>
      <c r="E90" s="1" t="s">
        <v>441</v>
      </c>
      <c r="F90" s="23">
        <f>F12*Assumptions!F76</f>
        <v>3500</v>
      </c>
      <c r="G90" s="23">
        <f>G12*Assumptions!G76</f>
        <v>10800</v>
      </c>
      <c r="H90" s="23">
        <f>H12*Assumptions!H76</f>
        <v>30800</v>
      </c>
      <c r="I90" s="23">
        <f>I12*Assumptions!I76</f>
        <v>88000</v>
      </c>
      <c r="J90" s="17" t="s">
        <v>442</v>
      </c>
    </row>
    <row r="91" spans="1:10" ht="32" customHeight="1">
      <c r="A91" s="1"/>
      <c r="B91" s="1"/>
      <c r="C91" s="1" t="s">
        <v>445</v>
      </c>
      <c r="D91" s="17" t="s">
        <v>446</v>
      </c>
      <c r="E91" s="1" t="s">
        <v>441</v>
      </c>
      <c r="F91" s="23">
        <f>F12*Assumptions!F77</f>
        <v>1500</v>
      </c>
      <c r="G91" s="23">
        <f>G12*Assumptions!G77</f>
        <v>3000</v>
      </c>
      <c r="H91" s="23">
        <f>H12*Assumptions!H77</f>
        <v>7000</v>
      </c>
      <c r="I91" s="23">
        <f>I12*Assumptions!I77</f>
        <v>16000</v>
      </c>
      <c r="J91" s="17" t="s">
        <v>442</v>
      </c>
    </row>
    <row r="92" spans="1:10" ht="32" customHeight="1">
      <c r="A92" s="1"/>
      <c r="B92" s="1"/>
      <c r="C92" s="1" t="s">
        <v>447</v>
      </c>
      <c r="D92" s="17" t="s">
        <v>448</v>
      </c>
      <c r="E92" s="1" t="s">
        <v>449</v>
      </c>
      <c r="F92" s="23">
        <f>F29*Assumptions!F79</f>
        <v>1690</v>
      </c>
      <c r="G92" s="23">
        <f>G29*Assumptions!G79</f>
        <v>4000</v>
      </c>
      <c r="H92" s="23">
        <f>H29*Assumptions!H79</f>
        <v>9000</v>
      </c>
      <c r="I92" s="23">
        <f>I29*Assumptions!I79</f>
        <v>24000</v>
      </c>
      <c r="J92" s="17" t="s">
        <v>442</v>
      </c>
    </row>
    <row r="93" spans="1:10" ht="32" customHeight="1">
      <c r="A93" s="1"/>
      <c r="B93" s="1"/>
      <c r="C93" s="1" t="s">
        <v>450</v>
      </c>
      <c r="D93" s="17" t="s">
        <v>451</v>
      </c>
      <c r="E93" s="1" t="s">
        <v>452</v>
      </c>
      <c r="F93" s="23">
        <f>F23*Assumptions!F80</f>
        <v>3000</v>
      </c>
      <c r="G93" s="23">
        <f>G23*Assumptions!G80</f>
        <v>10000</v>
      </c>
      <c r="H93" s="23">
        <f>H23*Assumptions!H80</f>
        <v>30000</v>
      </c>
      <c r="I93" s="23">
        <f>I23*Assumptions!I80</f>
        <v>90000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1700</v>
      </c>
      <c r="G95" s="23">
        <f>G26*Assumptions!G82</f>
        <v>9000</v>
      </c>
      <c r="H95" s="23">
        <f>H26*Assumptions!H82</f>
        <v>20000</v>
      </c>
      <c r="I95" s="23">
        <f>I26*Assumptions!I82</f>
        <v>72000</v>
      </c>
      <c r="J95" s="17" t="s">
        <v>442</v>
      </c>
    </row>
    <row r="96" spans="1:10" ht="32" customHeight="1">
      <c r="A96" s="1"/>
      <c r="B96" s="1"/>
      <c r="C96" s="1" t="s">
        <v>458</v>
      </c>
      <c r="D96" s="17" t="s">
        <v>459</v>
      </c>
      <c r="E96" s="1" t="s">
        <v>460</v>
      </c>
      <c r="F96" s="23">
        <f>F37*Assumptions!F83</f>
        <v>1500</v>
      </c>
      <c r="G96" s="23">
        <f>G37*Assumptions!G83</f>
        <v>8000</v>
      </c>
      <c r="H96" s="23">
        <f>H37*Assumptions!H83</f>
        <v>20000</v>
      </c>
      <c r="I96" s="23">
        <f>I37*Assumptions!I83</f>
        <v>75000</v>
      </c>
      <c r="J96" s="17" t="s">
        <v>442</v>
      </c>
    </row>
    <row r="97" spans="1:10" ht="32" customHeight="1">
      <c r="A97" s="1"/>
      <c r="B97" s="1"/>
      <c r="C97" s="1" t="s">
        <v>461</v>
      </c>
      <c r="D97" s="17" t="s">
        <v>462</v>
      </c>
      <c r="E97" s="1" t="s">
        <v>463</v>
      </c>
      <c r="F97" s="23">
        <f>F35*Assumptions!F84</f>
        <v>5000</v>
      </c>
      <c r="G97" s="23">
        <f>G35*Assumptions!G84</f>
        <v>14000</v>
      </c>
      <c r="H97" s="23">
        <f>H35*Assumptions!H84</f>
        <v>36000</v>
      </c>
      <c r="I97" s="23">
        <f>I35*Assumptions!I84</f>
        <v>100000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22790</v>
      </c>
      <c r="G99" s="9">
        <f>SUM(G89:G98)</f>
        <v>71800</v>
      </c>
      <c r="H99" s="9">
        <f>SUM(H89:H98)</f>
        <v>186100</v>
      </c>
      <c r="I99" s="9">
        <f>SUM(I89:I98)</f>
        <v>559000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6600</v>
      </c>
      <c r="G102" s="23">
        <f>G36*Assumptions!G85</f>
        <v>19500</v>
      </c>
      <c r="H102" s="23">
        <f>H36*Assumptions!H85</f>
        <v>54000</v>
      </c>
      <c r="I102" s="23">
        <f>I36*Assumptions!I85</f>
        <v>195000</v>
      </c>
      <c r="J102" s="17" t="s">
        <v>471</v>
      </c>
    </row>
    <row r="103" spans="1:10" ht="32" customHeight="1">
      <c r="A103" s="1"/>
      <c r="B103" s="1"/>
      <c r="C103" s="1" t="s">
        <v>472</v>
      </c>
      <c r="D103" s="17" t="s">
        <v>473</v>
      </c>
      <c r="E103" s="1" t="s">
        <v>474</v>
      </c>
      <c r="F103" s="23">
        <f>F15*Assumptions!F86</f>
        <v>1620</v>
      </c>
      <c r="G103" s="23">
        <f>G15*Assumptions!G86</f>
        <v>4950</v>
      </c>
      <c r="H103" s="23">
        <f>H15*Assumptions!H86</f>
        <v>13000</v>
      </c>
      <c r="I103" s="23">
        <f>I15*Assumptions!I86</f>
        <v>38400</v>
      </c>
      <c r="J103" s="17" t="s">
        <v>475</v>
      </c>
    </row>
    <row r="104" spans="1:10" ht="32" customHeight="1">
      <c r="A104" s="1"/>
      <c r="B104" s="1"/>
      <c r="C104" s="1" t="s">
        <v>476</v>
      </c>
      <c r="D104" s="17" t="s">
        <v>477</v>
      </c>
      <c r="E104" s="1" t="s">
        <v>478</v>
      </c>
      <c r="F104" s="23">
        <f>F19*Assumptions!F87</f>
        <v>660</v>
      </c>
      <c r="G104" s="23">
        <f>G19*Assumptions!G87</f>
        <v>2200</v>
      </c>
      <c r="H104" s="23">
        <f>H19*Assumptions!H87</f>
        <v>7600</v>
      </c>
      <c r="I104" s="23">
        <f>I19*Assumptions!I87</f>
        <v>23800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873</v>
      </c>
      <c r="E106" s="1" t="s">
        <v>485</v>
      </c>
      <c r="F106" s="13">
        <v>350</v>
      </c>
      <c r="G106" s="13">
        <v>700</v>
      </c>
      <c r="H106" s="13">
        <v>1400</v>
      </c>
      <c r="I106" s="13">
        <v>2800</v>
      </c>
      <c r="J106" s="17" t="s">
        <v>874</v>
      </c>
    </row>
    <row r="107" spans="1:10" ht="32" customHeight="1">
      <c r="A107" s="1"/>
      <c r="B107" s="1"/>
      <c r="C107" s="1" t="s">
        <v>487</v>
      </c>
      <c r="D107" s="17" t="s">
        <v>875</v>
      </c>
      <c r="E107" s="1" t="s">
        <v>876</v>
      </c>
      <c r="F107" s="13">
        <v>720</v>
      </c>
      <c r="G107" s="13">
        <v>1360</v>
      </c>
      <c r="H107" s="13">
        <v>2720</v>
      </c>
      <c r="I107" s="13">
        <v>5440</v>
      </c>
      <c r="J107" s="17" t="s">
        <v>877</v>
      </c>
    </row>
    <row r="108" spans="1:10" ht="32" customHeight="1">
      <c r="A108" s="1"/>
      <c r="B108" s="1"/>
      <c r="C108" s="1" t="s">
        <v>491</v>
      </c>
      <c r="D108" s="17" t="s">
        <v>878</v>
      </c>
      <c r="E108" s="1" t="s">
        <v>485</v>
      </c>
      <c r="F108" s="13">
        <v>350</v>
      </c>
      <c r="G108" s="13">
        <v>700</v>
      </c>
      <c r="H108" s="13">
        <v>1400</v>
      </c>
      <c r="I108" s="13">
        <v>2800</v>
      </c>
      <c r="J108" s="17" t="s">
        <v>879</v>
      </c>
    </row>
    <row r="109" spans="1:10" ht="32" customHeight="1">
      <c r="A109" s="1"/>
      <c r="B109" s="1"/>
      <c r="C109" s="1" t="s">
        <v>495</v>
      </c>
      <c r="D109" s="17" t="s">
        <v>880</v>
      </c>
      <c r="E109" s="1" t="s">
        <v>737</v>
      </c>
      <c r="F109" s="13">
        <v>560</v>
      </c>
      <c r="G109" s="13">
        <v>1190</v>
      </c>
      <c r="H109" s="13">
        <v>2800</v>
      </c>
      <c r="I109" s="13">
        <v>7000</v>
      </c>
      <c r="J109" s="17" t="s">
        <v>881</v>
      </c>
    </row>
    <row r="110" spans="1:10" ht="32" customHeight="1">
      <c r="A110" s="1"/>
      <c r="B110" s="1"/>
      <c r="C110" s="1" t="s">
        <v>499</v>
      </c>
      <c r="D110" s="17" t="s">
        <v>882</v>
      </c>
      <c r="E110" s="1" t="s">
        <v>489</v>
      </c>
      <c r="F110" s="13">
        <v>520</v>
      </c>
      <c r="G110" s="13">
        <v>1040</v>
      </c>
      <c r="H110" s="13">
        <v>2200</v>
      </c>
      <c r="I110" s="13">
        <v>4400</v>
      </c>
      <c r="J110" s="17" t="s">
        <v>883</v>
      </c>
    </row>
    <row r="111" spans="1:10" ht="32" customHeight="1">
      <c r="A111" s="1"/>
      <c r="B111" s="1"/>
      <c r="C111" s="1" t="s">
        <v>503</v>
      </c>
      <c r="D111" s="17" t="s">
        <v>884</v>
      </c>
      <c r="E111" s="1" t="s">
        <v>629</v>
      </c>
      <c r="F111" s="13">
        <v>550</v>
      </c>
      <c r="G111" s="13">
        <v>1250</v>
      </c>
      <c r="H111" s="13">
        <v>3250</v>
      </c>
      <c r="I111" s="13">
        <v>7500</v>
      </c>
      <c r="J111" s="17" t="s">
        <v>885</v>
      </c>
    </row>
    <row r="112" spans="1:10" ht="24" customHeight="1">
      <c r="A112" s="1"/>
      <c r="B112" s="1"/>
      <c r="C112" s="8"/>
      <c r="D112" s="18" t="s">
        <v>506</v>
      </c>
      <c r="E112" s="8"/>
      <c r="F112" s="9">
        <f>SUM(F102:F111)</f>
        <v>12330</v>
      </c>
      <c r="G112" s="9">
        <f>SUM(G102:G111)</f>
        <v>33890</v>
      </c>
      <c r="H112" s="9">
        <f>SUM(H102:H111)</f>
        <v>91370</v>
      </c>
      <c r="I112" s="9">
        <f>SUM(I102:I111)</f>
        <v>295140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13200</v>
      </c>
      <c r="H115" s="23">
        <f>H12*Assumptions!H89</f>
        <v>35000</v>
      </c>
      <c r="I115" s="23">
        <f>I12*Assumptions!I89</f>
        <v>104000</v>
      </c>
      <c r="J115" s="17" t="s">
        <v>510</v>
      </c>
    </row>
    <row r="116" spans="1:10" ht="32" customHeight="1">
      <c r="A116" s="1"/>
      <c r="B116" s="1"/>
      <c r="C116" s="1" t="s">
        <v>511</v>
      </c>
      <c r="D116" s="17" t="s">
        <v>224</v>
      </c>
      <c r="E116" s="1" t="s">
        <v>474</v>
      </c>
      <c r="F116" s="23">
        <f>F15*Assumptions!F90</f>
        <v>1350</v>
      </c>
      <c r="G116" s="23">
        <f>G15*Assumptions!G90</f>
        <v>4400</v>
      </c>
      <c r="H116" s="23">
        <f>H15*Assumptions!H90</f>
        <v>13000</v>
      </c>
      <c r="I116" s="23">
        <f>I15*Assumptions!I90</f>
        <v>40000</v>
      </c>
      <c r="J116" s="17" t="s">
        <v>512</v>
      </c>
    </row>
    <row r="117" spans="1:10" ht="32" customHeight="1">
      <c r="A117" s="1"/>
      <c r="B117" s="1"/>
      <c r="C117" s="1" t="s">
        <v>513</v>
      </c>
      <c r="D117" s="17" t="s">
        <v>226</v>
      </c>
      <c r="E117" s="1" t="s">
        <v>441</v>
      </c>
      <c r="F117" s="23">
        <f>F12*Assumptions!F91</f>
        <v>1200</v>
      </c>
      <c r="G117" s="23">
        <f>G12*Assumptions!G91</f>
        <v>3600</v>
      </c>
      <c r="H117" s="23">
        <f>H12*Assumptions!H91</f>
        <v>9100</v>
      </c>
      <c r="I117" s="23">
        <f>I12*Assumptions!I91</f>
        <v>24000</v>
      </c>
      <c r="J117" s="17" t="s">
        <v>514</v>
      </c>
    </row>
    <row r="118" spans="1:10" ht="32" customHeight="1">
      <c r="A118" s="1"/>
      <c r="B118" s="1"/>
      <c r="C118" s="1" t="s">
        <v>515</v>
      </c>
      <c r="D118" s="17" t="s">
        <v>228</v>
      </c>
      <c r="E118" s="1" t="s">
        <v>385</v>
      </c>
      <c r="F118" s="23">
        <f>(F12*(Assumptions!F141+2)+F16+F17+F19+F21+F20+F22+F24+F33+F34+F37)*Assumptions!F92</f>
        <v>10675</v>
      </c>
      <c r="G118" s="23">
        <f>(G12*(Assumptions!G141+2)+G16+G17+G19+G21+G20+G22+G24+G33+G34+G37)*Assumptions!G92</f>
        <v>21870</v>
      </c>
      <c r="H118" s="23">
        <f>(H12*(Assumptions!H141+2)+H16+H17+H19+H21+H20+H22+H24+H33+H34+H37)*Assumptions!H92</f>
        <v>48540</v>
      </c>
      <c r="I118" s="23">
        <f>(I12*(Assumptions!I141+2)+I16+I17+I19+I21+I20+I22+I24+I33+I34+I37)*Assumptions!I92</f>
        <v>112710</v>
      </c>
      <c r="J118" s="17" t="s">
        <v>516</v>
      </c>
    </row>
    <row r="119" spans="1:10" ht="32" customHeight="1">
      <c r="A119" s="1"/>
      <c r="B119" s="1"/>
      <c r="C119" s="1" t="s">
        <v>517</v>
      </c>
      <c r="D119" s="17" t="s">
        <v>240</v>
      </c>
      <c r="E119" s="1" t="s">
        <v>441</v>
      </c>
      <c r="F119" s="23">
        <f>F12*Assumptions!F97</f>
        <v>1800</v>
      </c>
      <c r="G119" s="23">
        <f>G12*Assumptions!G97</f>
        <v>4800</v>
      </c>
      <c r="H119" s="23">
        <f>H12*Assumptions!H97</f>
        <v>11900</v>
      </c>
      <c r="I119" s="23">
        <f>I12*Assumptions!I97</f>
        <v>32000</v>
      </c>
      <c r="J119" s="17" t="s">
        <v>518</v>
      </c>
    </row>
    <row r="120" spans="1:10" ht="24" customHeight="1">
      <c r="A120" s="1"/>
      <c r="B120" s="1"/>
      <c r="C120" s="8"/>
      <c r="D120" s="18" t="s">
        <v>519</v>
      </c>
      <c r="E120" s="8"/>
      <c r="F120" s="9">
        <f>SUM(F115:F119)</f>
        <v>19025</v>
      </c>
      <c r="G120" s="9">
        <f>SUM(G115:G119)</f>
        <v>47870</v>
      </c>
      <c r="H120" s="9">
        <f>SUM(H115:H119)</f>
        <v>117540</v>
      </c>
      <c r="I120" s="9">
        <f>SUM(I115:I119)</f>
        <v>312710</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3900</v>
      </c>
      <c r="G124" s="23">
        <f>G30*(G31+1)*Assumptions!G93</f>
        <v>7140</v>
      </c>
      <c r="H124" s="23">
        <f>H30*(H31+1)*Assumptions!H93</f>
        <v>22080</v>
      </c>
      <c r="I124" s="23">
        <f>I30*(I31+1)*Assumptions!I93</f>
        <v>76800</v>
      </c>
      <c r="J124" s="17" t="s">
        <v>528</v>
      </c>
    </row>
    <row r="125" spans="1:10" ht="32" customHeight="1">
      <c r="A125" s="1"/>
      <c r="B125" s="1"/>
      <c r="C125" s="1" t="s">
        <v>529</v>
      </c>
      <c r="D125" s="17" t="s">
        <v>530</v>
      </c>
      <c r="E125" s="1" t="s">
        <v>385</v>
      </c>
      <c r="F125" s="23">
        <f>F30*(2*Assumptions!F94+F31*Assumptions!F95)</f>
        <v>750</v>
      </c>
      <c r="G125" s="23">
        <f>G30*(2*Assumptions!G94+G31*Assumptions!G95)</f>
        <v>1260</v>
      </c>
      <c r="H125" s="23">
        <f>H30*(2*Assumptions!H94+H31*Assumptions!H95)</f>
        <v>3480</v>
      </c>
      <c r="I125" s="23">
        <f>I30*(2*Assumptions!I94+I31*Assumptions!I95)</f>
        <v>9960</v>
      </c>
      <c r="J125" s="17" t="s">
        <v>531</v>
      </c>
    </row>
    <row r="126" spans="1:10" ht="24" customHeight="1">
      <c r="A126" s="1"/>
      <c r="B126" s="1"/>
      <c r="C126" s="8"/>
      <c r="D126" s="18" t="s">
        <v>532</v>
      </c>
      <c r="E126" s="8"/>
      <c r="F126" s="9">
        <f>SUM(F123:F125)</f>
        <v>6400</v>
      </c>
      <c r="G126" s="9">
        <f>SUM(G123:G125)</f>
        <v>12000</v>
      </c>
      <c r="H126" s="9">
        <f>SUM(H123:H125)</f>
        <v>37560</v>
      </c>
      <c r="I126" s="9">
        <f>SUM(I123:I125)</f>
        <v>129960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2990</v>
      </c>
      <c r="G135" s="23">
        <f>G27*Assumptions!G103</f>
        <v>9000</v>
      </c>
      <c r="H135" s="23">
        <f>H27*Assumptions!H103</f>
        <v>27300</v>
      </c>
      <c r="I135" s="23">
        <f>I27*Assumptions!I103</f>
        <v>86400</v>
      </c>
      <c r="J135" s="17" t="s">
        <v>558</v>
      </c>
    </row>
    <row r="136" spans="1:10" ht="32" customHeight="1">
      <c r="A136" s="1"/>
      <c r="B136" s="1"/>
      <c r="C136" s="1" t="s">
        <v>559</v>
      </c>
      <c r="D136" s="17" t="s">
        <v>560</v>
      </c>
      <c r="E136" s="1" t="s">
        <v>557</v>
      </c>
      <c r="F136" s="23">
        <f>F28*Assumptions!F104</f>
        <v>4050</v>
      </c>
      <c r="G136" s="23">
        <f>G28*Assumptions!G104</f>
        <v>17600</v>
      </c>
      <c r="H136" s="23">
        <f>H28*Assumptions!H104</f>
        <v>78400</v>
      </c>
      <c r="I136" s="23">
        <f>I28*Assumptions!I104</f>
        <v>315000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25390</v>
      </c>
      <c r="G140" s="9">
        <f>SUM(G129:G139)</f>
        <v>64475</v>
      </c>
      <c r="H140" s="9">
        <f>SUM(H129:H139)</f>
        <v>184650</v>
      </c>
      <c r="I140" s="9">
        <f>SUM(I129:I139)</f>
        <v>571550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81050</v>
      </c>
      <c r="G150" s="2">
        <f>SUM(G48,G49,G51,G56,G57,G58,G59,G60,G61,G62,G63,G64,G65,G66,G67,G68,G69,G70,G71,G72,G73,G74,G75,G79,G80,G81,G82,G83,G84,G85)</f>
        <v>190430</v>
      </c>
      <c r="H150" s="2">
        <f>SUM(H48,H49,H51,H56,H57,H58,H59,H60,H61,H62,H63,H64,H65,H66,H67,H68,H69,H70,H71,H72,H73,H74,H75,H79,H80,H81,H82,H83,H84,H85)</f>
        <v>475125</v>
      </c>
      <c r="I150" s="2">
        <f>SUM(I48,I49,I51,I56,I57,I58,I59,I60,I61,I62,I63,I64,I65,I66,I67,I68,I69,I70,I71,I72,I73,I74,I75,I79,I80,I81,I82,I83,I84,I85)</f>
        <v>1187150</v>
      </c>
      <c r="J150" s="17" t="s">
        <v>582</v>
      </c>
    </row>
    <row r="151" spans="1:10" ht="32" customHeight="1">
      <c r="A151" s="1"/>
      <c r="B151" s="1"/>
      <c r="C151" s="1" t="s">
        <v>583</v>
      </c>
      <c r="D151" s="17" t="s">
        <v>584</v>
      </c>
      <c r="E151" s="1" t="s">
        <v>585</v>
      </c>
      <c r="F151" s="23">
        <f>F150*Assumptions!F108</f>
        <v>30393.75</v>
      </c>
      <c r="G151" s="23">
        <f>G150*Assumptions!G108</f>
        <v>71411.25</v>
      </c>
      <c r="H151" s="23">
        <f>H150*Assumptions!H108</f>
        <v>178171.875</v>
      </c>
      <c r="I151" s="23">
        <f>I150*Assumptions!I108</f>
        <v>445181.25</v>
      </c>
      <c r="J151" s="17" t="s">
        <v>586</v>
      </c>
    </row>
    <row r="152" spans="1:10" ht="32" customHeight="1">
      <c r="A152" s="1"/>
      <c r="B152" s="1"/>
      <c r="C152" s="1" t="s">
        <v>587</v>
      </c>
      <c r="D152" s="17" t="s">
        <v>588</v>
      </c>
      <c r="E152" s="1" t="s">
        <v>589</v>
      </c>
      <c r="F152" s="23">
        <f>F150*F38/F12*Assumptions!F109</f>
        <v>2269.4</v>
      </c>
      <c r="G152" s="23">
        <f>G150*G38/G12*Assumptions!G109</f>
        <v>6347.6666666666661</v>
      </c>
      <c r="H152" s="23">
        <f>H150*H38/H12*Assumptions!H109</f>
        <v>16968.75</v>
      </c>
      <c r="I152" s="23">
        <f>I150*I38/I12*Assumptions!I109</f>
        <v>53421.75</v>
      </c>
      <c r="J152" s="17" t="s">
        <v>590</v>
      </c>
    </row>
    <row r="153" spans="1:10" ht="32" customHeight="1">
      <c r="A153" s="1"/>
      <c r="B153" s="1"/>
      <c r="C153" s="1" t="s">
        <v>591</v>
      </c>
      <c r="D153" s="17" t="s">
        <v>592</v>
      </c>
      <c r="E153" s="1" t="s">
        <v>593</v>
      </c>
      <c r="F153" s="23">
        <f>SUM(F150,F151,F152,F44,F45,F46,F47,F50,F52)*Assumptions!F110</f>
        <v>22294.646999999997</v>
      </c>
      <c r="G153" s="23">
        <f>SUM(G150,G151,G152,G44,G45,G46,G47,G50,G52)*Assumptions!G110</f>
        <v>65636.761666666673</v>
      </c>
      <c r="H153" s="23">
        <f>SUM(H150,H151,H152,H44,H45,H46,H47,H50,H52)*Assumptions!H110</f>
        <v>213041.25500000003</v>
      </c>
      <c r="I153" s="23">
        <f>SUM(I150,I151,I152,I44,I45,I46,I47,I50,I52)*Assumptions!I110</f>
        <v>739188.54</v>
      </c>
      <c r="J153" s="17" t="s">
        <v>594</v>
      </c>
    </row>
    <row r="154" spans="1:10" ht="32" customHeight="1">
      <c r="A154" s="1"/>
      <c r="B154" s="1"/>
      <c r="C154" s="1" t="s">
        <v>595</v>
      </c>
      <c r="D154" s="17" t="s">
        <v>596</v>
      </c>
      <c r="E154" s="1" t="s">
        <v>597</v>
      </c>
      <c r="F154" s="23">
        <f>SUM(F89,F90,F91,F92,F93,F94,F95,F96,F97,F98,F102,F103,F104,F105,F106,F107,F108,F109,F110,F111)*Assumptions!F111</f>
        <v>2458.4</v>
      </c>
      <c r="G154" s="23">
        <f>SUM(G89,G90,G91,G92,G93,G94,G95,G96,G97,G98,G102,G103,G104,G105,G106,G107,G108,G109,G110,G111)*Assumptions!G111</f>
        <v>7398.3000000000011</v>
      </c>
      <c r="H154" s="23">
        <f>SUM(H89,H90,H91,H92,H93,H94,H95,H96,H97,H98,H102,H103,H104,H105,H106,H107,H108,H109,H110,H111)*Assumptions!H111</f>
        <v>19422.900000000001</v>
      </c>
      <c r="I154" s="23">
        <f>SUM(I89,I90,I91,I92,I93,I94,I95,I96,I97,I98,I102,I103,I104,I105,I106,I107,I108,I109,I110,I111)*Assumptions!I111</f>
        <v>59789.8</v>
      </c>
      <c r="J154" s="17" t="s">
        <v>598</v>
      </c>
    </row>
    <row r="155" spans="1:10" ht="32" customHeight="1">
      <c r="A155" s="1"/>
      <c r="B155" s="1"/>
      <c r="C155" s="8"/>
      <c r="D155" s="18" t="s">
        <v>599</v>
      </c>
      <c r="E155" s="8"/>
      <c r="F155" s="9">
        <f>SUM(F151:F154)</f>
        <v>57416.197</v>
      </c>
      <c r="G155" s="9">
        <f>SUM(G151:G154)</f>
        <v>150793.97833333333</v>
      </c>
      <c r="H155" s="9">
        <f>SUM(H151:H154)</f>
        <v>427604.78</v>
      </c>
      <c r="I155" s="9">
        <f>SUM(I151:I154)</f>
        <v>1297581.3400000001</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239947.19699999999</v>
      </c>
      <c r="G157" s="9">
        <f>SUM(G53,G76,G86,G99,G112,G120,G126,G140,G147,G155)</f>
        <v>618168.97833333327</v>
      </c>
      <c r="H157" s="9">
        <f>SUM(H53,H76,H86,H99,H112,H120,H126,H140,H147,H155)</f>
        <v>1663545.78</v>
      </c>
      <c r="I157" s="9">
        <f>SUM(I53,I76,I86,I99,I112,I120,I126,I140,I147,I155)</f>
        <v>4780071.34</v>
      </c>
      <c r="J157" s="17"/>
    </row>
    <row r="158" spans="1:10" ht="32" customHeight="1">
      <c r="A158" s="1"/>
      <c r="B158" s="1"/>
      <c r="C158" s="1" t="s">
        <v>601</v>
      </c>
      <c r="D158" s="17" t="s">
        <v>276</v>
      </c>
      <c r="E158" s="1" t="s">
        <v>602</v>
      </c>
      <c r="F158" s="23">
        <f>F157*Assumptions!F112</f>
        <v>4319.0495459999993</v>
      </c>
      <c r="G158" s="23">
        <f>G157*Assumptions!G112</f>
        <v>12363.379566666667</v>
      </c>
      <c r="H158" s="23">
        <f>H157*Assumptions!H112</f>
        <v>36598.007160000001</v>
      </c>
      <c r="I158" s="23">
        <f>I157*Assumptions!I112</f>
        <v>119501.78350000001</v>
      </c>
      <c r="J158" s="17" t="s">
        <v>603</v>
      </c>
    </row>
    <row r="159" spans="1:10" ht="32" customHeight="1">
      <c r="A159" s="1"/>
      <c r="B159" s="1"/>
      <c r="C159" s="1" t="s">
        <v>604</v>
      </c>
      <c r="D159" s="17" t="s">
        <v>605</v>
      </c>
      <c r="E159" s="1" t="s">
        <v>602</v>
      </c>
      <c r="F159" s="23">
        <f>F157*Assumptions!F113</f>
        <v>9597.8878800000002</v>
      </c>
      <c r="G159" s="23">
        <f>G157*Assumptions!G113</f>
        <v>30908.448916666664</v>
      </c>
      <c r="H159" s="23">
        <f>H157*Assumptions!H113</f>
        <v>116448.20460000001</v>
      </c>
      <c r="I159" s="23">
        <f>I157*Assumptions!I113</f>
        <v>478007.13400000002</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27248.879876400002</v>
      </c>
      <c r="I160" s="23">
        <f>SUM(I157:I159)*Assumptions!I114</f>
        <v>107551.60514999999</v>
      </c>
      <c r="J160" s="17" t="s">
        <v>609</v>
      </c>
    </row>
    <row r="161" spans="1:10" ht="32" customHeight="1">
      <c r="A161" s="1"/>
      <c r="B161" s="1"/>
      <c r="C161" s="8"/>
      <c r="D161" s="18" t="s">
        <v>610</v>
      </c>
      <c r="E161" s="8"/>
      <c r="F161" s="9">
        <f>SUM(F157:F160)</f>
        <v>253864.13442599998</v>
      </c>
      <c r="G161" s="9">
        <f>SUM(G157:G160)</f>
        <v>661440.80681666662</v>
      </c>
      <c r="H161" s="9">
        <f>SUM(H157:H160)</f>
        <v>1843840.8716364002</v>
      </c>
      <c r="I161" s="9">
        <f>SUM(I157:I160)</f>
        <v>5485131.8626499996</v>
      </c>
      <c r="J161" s="17"/>
    </row>
    <row r="162" spans="1:10" ht="32" customHeight="1">
      <c r="A162" s="1"/>
      <c r="B162" s="1"/>
      <c r="C162" s="1" t="s">
        <v>611</v>
      </c>
      <c r="D162" s="17" t="s">
        <v>284</v>
      </c>
      <c r="E162" s="1" t="s">
        <v>612</v>
      </c>
      <c r="F162" s="23">
        <f>F161*Assumptions!F115</f>
        <v>38079.620163899992</v>
      </c>
      <c r="G162" s="23">
        <f>G161*Assumptions!G115</f>
        <v>99216.121022499996</v>
      </c>
      <c r="H162" s="23">
        <f>H161*Assumptions!H115</f>
        <v>230480.10895455003</v>
      </c>
      <c r="I162" s="23">
        <f>I161*Assumptions!I115</f>
        <v>658215.82351799996</v>
      </c>
      <c r="J162" s="17" t="s">
        <v>613</v>
      </c>
    </row>
    <row r="163" spans="1:10" ht="32" customHeight="1">
      <c r="A163" s="1"/>
      <c r="B163" s="1"/>
      <c r="C163" s="1" t="s">
        <v>614</v>
      </c>
      <c r="D163" s="17" t="s">
        <v>615</v>
      </c>
      <c r="E163" s="1" t="s">
        <v>616</v>
      </c>
      <c r="F163" s="2">
        <f>CEILING(SUM(F161:F162),1000)-SUM(F161:F162)</f>
        <v>56.245410100033041</v>
      </c>
      <c r="G163" s="2">
        <f>CEILING(SUM(G161:G162),1000)-SUM(G161:G162)</f>
        <v>343.07216083339881</v>
      </c>
      <c r="H163" s="2">
        <f>CEILING(SUM(H161:H162),1000)-SUM(H161:H162)</f>
        <v>679.019409049768</v>
      </c>
      <c r="I163" s="2">
        <f>CEILING(SUM(I161:I162),1000)-SUM(I161:I162)</f>
        <v>652.31383200082928</v>
      </c>
      <c r="J163" s="17" t="s">
        <v>617</v>
      </c>
    </row>
    <row r="164" spans="1:10" ht="32" customHeight="1">
      <c r="A164" s="1"/>
      <c r="B164" s="1"/>
      <c r="C164" s="20"/>
      <c r="D164" s="24" t="s">
        <v>325</v>
      </c>
      <c r="E164" s="20"/>
      <c r="F164" s="21">
        <f>SUM(F161:F163)</f>
        <v>292000</v>
      </c>
      <c r="G164" s="21">
        <f>SUM(G161:G163)</f>
        <v>761000</v>
      </c>
      <c r="H164" s="21">
        <f>SUM(H161:H163)</f>
        <v>2075000</v>
      </c>
      <c r="I164" s="21">
        <f>SUM(I161:I163)</f>
        <v>6144000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886</v>
      </c>
      <c r="D168" s="1"/>
      <c r="E168" s="1"/>
      <c r="F168" s="2"/>
      <c r="G168" s="2"/>
      <c r="H168" s="2"/>
      <c r="I168" s="2"/>
      <c r="J168" s="1"/>
    </row>
    <row r="169" spans="1:10" ht="22" customHeight="1">
      <c r="A169" s="1"/>
      <c r="B169" s="1"/>
      <c r="C169" s="1" t="s">
        <v>887</v>
      </c>
      <c r="D169" s="1"/>
      <c r="E169" s="1"/>
      <c r="F169" s="2"/>
      <c r="G169" s="2"/>
      <c r="H169" s="2"/>
      <c r="I169" s="2"/>
      <c r="J169" s="1"/>
    </row>
    <row r="170" spans="1:10" ht="22" customHeight="1">
      <c r="A170" s="1"/>
      <c r="B170" s="1"/>
      <c r="C170" s="1" t="s">
        <v>888</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889</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284000</v>
      </c>
      <c r="G6" s="21">
        <f>G164</f>
        <v>712000</v>
      </c>
      <c r="H6" s="21">
        <f>H164</f>
        <v>1941000</v>
      </c>
      <c r="I6" s="21">
        <f>I164</f>
        <v>5616000</v>
      </c>
      <c r="J6" s="1"/>
    </row>
    <row r="7" spans="1:10" ht="21" customHeight="1">
      <c r="A7" s="1"/>
      <c r="B7" s="1"/>
      <c r="C7" s="1"/>
      <c r="D7" s="1" t="s">
        <v>326</v>
      </c>
      <c r="E7" s="1"/>
      <c r="F7" s="2">
        <f>F6/F14</f>
        <v>5163.636363636364</v>
      </c>
      <c r="G7" s="2">
        <f>G6/G14</f>
        <v>12945.454545454546</v>
      </c>
      <c r="H7" s="2">
        <f>H6/H14</f>
        <v>35290.909090909088</v>
      </c>
      <c r="I7" s="2">
        <f>I6/I14</f>
        <v>102109.09090909091</v>
      </c>
      <c r="J7" s="1"/>
    </row>
    <row r="8" spans="1:10" ht="21" customHeight="1">
      <c r="A8" s="1"/>
      <c r="B8" s="1"/>
      <c r="C8" s="1"/>
      <c r="D8" s="1" t="s">
        <v>327</v>
      </c>
      <c r="E8" s="1"/>
      <c r="F8" s="2">
        <f>FLOOR(F6*(1-Assumptions!F116),1000)</f>
        <v>213000</v>
      </c>
      <c r="G8" s="2">
        <f>FLOOR(G6*(1-Assumptions!G116),1000)</f>
        <v>534000</v>
      </c>
      <c r="H8" s="2">
        <f>FLOOR(H6*(1-Assumptions!H116),1000)</f>
        <v>1552000</v>
      </c>
      <c r="I8" s="2">
        <f>FLOOR(I6*(1-Assumptions!I116),1000)</f>
        <v>4492000</v>
      </c>
      <c r="J8" s="1"/>
    </row>
    <row r="9" spans="1:10" ht="21" customHeight="1">
      <c r="A9" s="1"/>
      <c r="B9" s="1"/>
      <c r="C9" s="1"/>
      <c r="D9" s="1" t="s">
        <v>328</v>
      </c>
      <c r="E9" s="1"/>
      <c r="F9" s="2">
        <f>CEILING(F6*(1+Assumptions!F117),1000)</f>
        <v>384000</v>
      </c>
      <c r="G9" s="2">
        <f>CEILING(G6*(1+Assumptions!G117),1000)</f>
        <v>962000</v>
      </c>
      <c r="H9" s="2">
        <f>CEILING(H6*(1+Assumptions!H117),1000)</f>
        <v>2524000</v>
      </c>
      <c r="I9" s="2">
        <f>CEILING(I6*(1+Assumptions!I117),1000)</f>
        <v>7301000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12</v>
      </c>
      <c r="H12" s="15">
        <v>14</v>
      </c>
      <c r="I12" s="15">
        <v>16</v>
      </c>
      <c r="J12" s="22" t="s">
        <v>890</v>
      </c>
    </row>
    <row r="13" spans="1:10" ht="33" customHeight="1">
      <c r="A13" s="1"/>
      <c r="B13" s="1"/>
      <c r="C13" s="1"/>
      <c r="D13" s="1" t="s">
        <v>332</v>
      </c>
      <c r="E13" s="1"/>
      <c r="F13" s="15">
        <v>3</v>
      </c>
      <c r="G13" s="15">
        <v>5</v>
      </c>
      <c r="H13" s="15">
        <v>7</v>
      </c>
      <c r="I13" s="15">
        <v>10</v>
      </c>
      <c r="J13" s="22" t="s">
        <v>798</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ROUNDUP(F12*1.5,0)</f>
        <v>15</v>
      </c>
      <c r="G16" s="10">
        <f>ROUNDUP(G12*1.5,0)</f>
        <v>18</v>
      </c>
      <c r="H16" s="10">
        <f>ROUNDUP(H12*1.5,0)</f>
        <v>21</v>
      </c>
      <c r="I16" s="10">
        <f>ROUNDUP(I12*1.5,0)</f>
        <v>24</v>
      </c>
      <c r="J16" s="22" t="s">
        <v>891</v>
      </c>
    </row>
    <row r="17" spans="1:10" ht="33" customHeight="1">
      <c r="A17" s="1"/>
      <c r="B17" s="1"/>
      <c r="C17" s="1"/>
      <c r="D17" s="1" t="s">
        <v>340</v>
      </c>
      <c r="E17" s="1"/>
      <c r="F17" s="15">
        <v>25</v>
      </c>
      <c r="G17" s="15">
        <v>28</v>
      </c>
      <c r="H17" s="15">
        <v>32</v>
      </c>
      <c r="I17" s="15">
        <v>38</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65</v>
      </c>
      <c r="G19" s="15">
        <v>115</v>
      </c>
      <c r="H19" s="15">
        <v>210</v>
      </c>
      <c r="I19" s="15">
        <v>360</v>
      </c>
      <c r="J19" s="22" t="s">
        <v>344</v>
      </c>
    </row>
    <row r="20" spans="1:10" ht="33" customHeight="1">
      <c r="A20" s="1"/>
      <c r="B20" s="1"/>
      <c r="C20" s="1"/>
      <c r="D20" s="1" t="s">
        <v>345</v>
      </c>
      <c r="E20" s="1"/>
      <c r="F20" s="15">
        <v>5</v>
      </c>
      <c r="G20" s="15">
        <v>6</v>
      </c>
      <c r="H20" s="15">
        <v>6</v>
      </c>
      <c r="I20" s="15">
        <v>8</v>
      </c>
      <c r="J20" s="22"/>
    </row>
    <row r="21" spans="1:10" ht="33" customHeight="1">
      <c r="A21" s="1"/>
      <c r="B21" s="1"/>
      <c r="C21" s="1"/>
      <c r="D21" s="1" t="s">
        <v>346</v>
      </c>
      <c r="E21" s="1"/>
      <c r="F21" s="15">
        <v>9</v>
      </c>
      <c r="G21" s="15">
        <v>12</v>
      </c>
      <c r="H21" s="15">
        <v>16</v>
      </c>
      <c r="I21" s="15">
        <v>22</v>
      </c>
      <c r="J21" s="22"/>
    </row>
    <row r="22" spans="1:10" ht="33" customHeight="1">
      <c r="A22" s="1"/>
      <c r="B22" s="1"/>
      <c r="C22" s="1"/>
      <c r="D22" s="1" t="s">
        <v>347</v>
      </c>
      <c r="E22" s="1"/>
      <c r="F22" s="15">
        <v>4</v>
      </c>
      <c r="G22" s="15">
        <v>4</v>
      </c>
      <c r="H22" s="15">
        <v>5</v>
      </c>
      <c r="I22" s="15">
        <v>6</v>
      </c>
      <c r="J22" s="22"/>
    </row>
    <row r="23" spans="1:10" ht="33" customHeight="1">
      <c r="A23" s="1"/>
      <c r="B23" s="1"/>
      <c r="C23" s="1"/>
      <c r="D23" s="1" t="s">
        <v>348</v>
      </c>
      <c r="E23" s="1"/>
      <c r="F23" s="15">
        <v>3</v>
      </c>
      <c r="G23" s="15">
        <v>4</v>
      </c>
      <c r="H23" s="15">
        <v>5</v>
      </c>
      <c r="I23" s="15">
        <v>6</v>
      </c>
      <c r="J23" s="22" t="s">
        <v>349</v>
      </c>
    </row>
    <row r="24" spans="1:10" ht="33" customHeight="1">
      <c r="A24" s="1"/>
      <c r="B24" s="1"/>
      <c r="C24" s="1"/>
      <c r="D24" s="1" t="s">
        <v>350</v>
      </c>
      <c r="E24" s="1"/>
      <c r="F24" s="10">
        <f>2*F23+2</f>
        <v>8</v>
      </c>
      <c r="G24" s="10">
        <f>2*G23+2</f>
        <v>10</v>
      </c>
      <c r="H24" s="10">
        <f>2*H23+2</f>
        <v>12</v>
      </c>
      <c r="I24" s="10">
        <f>2*I23+2</f>
        <v>14</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18</v>
      </c>
      <c r="G27" s="15">
        <v>24</v>
      </c>
      <c r="H27" s="15">
        <v>32</v>
      </c>
      <c r="I27" s="15">
        <v>44</v>
      </c>
      <c r="J27" s="22"/>
    </row>
    <row r="28" spans="1:10" ht="33" customHeight="1">
      <c r="A28" s="1"/>
      <c r="B28" s="1"/>
      <c r="C28" s="1"/>
      <c r="D28" s="1" t="s">
        <v>355</v>
      </c>
      <c r="E28" s="1"/>
      <c r="F28" s="15">
        <v>4</v>
      </c>
      <c r="G28" s="15">
        <v>7</v>
      </c>
      <c r="H28" s="15">
        <v>12</v>
      </c>
      <c r="I28" s="15">
        <v>20</v>
      </c>
      <c r="J28" s="22"/>
    </row>
    <row r="29" spans="1:10" ht="33" customHeight="1">
      <c r="A29" s="1"/>
      <c r="B29" s="1"/>
      <c r="C29" s="1"/>
      <c r="D29" s="1" t="s">
        <v>356</v>
      </c>
      <c r="E29" s="1"/>
      <c r="F29" s="15">
        <v>13</v>
      </c>
      <c r="G29" s="15">
        <v>16</v>
      </c>
      <c r="H29" s="15">
        <v>18</v>
      </c>
      <c r="I29" s="15">
        <v>24</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5</v>
      </c>
      <c r="G31" s="15">
        <v>6</v>
      </c>
      <c r="H31" s="15">
        <v>7</v>
      </c>
      <c r="I31" s="15">
        <v>9</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1</v>
      </c>
      <c r="G34" s="15">
        <v>1</v>
      </c>
      <c r="H34" s="15">
        <v>1</v>
      </c>
      <c r="I34" s="15">
        <v>1</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2</v>
      </c>
      <c r="G36" s="15">
        <v>2</v>
      </c>
      <c r="H36" s="15">
        <v>2</v>
      </c>
      <c r="I36" s="15">
        <v>2</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4</v>
      </c>
      <c r="G38" s="15">
        <v>4</v>
      </c>
      <c r="H38" s="15">
        <v>5</v>
      </c>
      <c r="I38" s="15">
        <v>5</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3750</v>
      </c>
      <c r="G48" s="23">
        <f>G16*Assumptions!G43</f>
        <v>9000</v>
      </c>
      <c r="H48" s="23">
        <f>H16*Assumptions!H43</f>
        <v>21000</v>
      </c>
      <c r="I48" s="23">
        <f>I16*Assumptions!I43</f>
        <v>96000</v>
      </c>
      <c r="J48" s="17" t="s">
        <v>386</v>
      </c>
    </row>
    <row r="49" spans="1:10" ht="32" customHeight="1">
      <c r="A49" s="1"/>
      <c r="B49" s="1"/>
      <c r="C49" s="1" t="s">
        <v>387</v>
      </c>
      <c r="D49" s="17" t="s">
        <v>388</v>
      </c>
      <c r="E49" s="1" t="s">
        <v>385</v>
      </c>
      <c r="F49" s="23">
        <f>F17*Assumptions!F44</f>
        <v>5000</v>
      </c>
      <c r="G49" s="23">
        <f>G17*Assumptions!G44</f>
        <v>11200</v>
      </c>
      <c r="H49" s="23">
        <f>H17*Assumptions!H44</f>
        <v>28800</v>
      </c>
      <c r="I49" s="23">
        <f>I17*Assumptions!I44</f>
        <v>60800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8125</v>
      </c>
      <c r="G51" s="23">
        <f>G19*Assumptions!G46</f>
        <v>18400</v>
      </c>
      <c r="H51" s="23">
        <f>H19*Assumptions!H46</f>
        <v>44100</v>
      </c>
      <c r="I51" s="23">
        <f>I19*Assumptions!I46</f>
        <v>90000</v>
      </c>
      <c r="J51" s="17" t="s">
        <v>396</v>
      </c>
    </row>
    <row r="52" spans="1:10" ht="32" customHeight="1">
      <c r="A52" s="1"/>
      <c r="B52" s="1"/>
      <c r="C52" s="1" t="s">
        <v>397</v>
      </c>
      <c r="D52" s="17" t="s">
        <v>130</v>
      </c>
      <c r="E52" s="1" t="s">
        <v>398</v>
      </c>
      <c r="F52" s="23">
        <f>SUM(F48:F49)*Assumptions!F47</f>
        <v>700</v>
      </c>
      <c r="G52" s="23">
        <f>SUM(G48:G49)*Assumptions!G47</f>
        <v>2020</v>
      </c>
      <c r="H52" s="23">
        <f>SUM(H48:H49)*Assumptions!H47</f>
        <v>5976</v>
      </c>
      <c r="I52" s="23">
        <f>SUM(I48:I49)*Assumptions!I47</f>
        <v>23520</v>
      </c>
      <c r="J52" s="17" t="s">
        <v>399</v>
      </c>
    </row>
    <row r="53" spans="1:10" ht="24" customHeight="1">
      <c r="A53" s="1"/>
      <c r="B53" s="1"/>
      <c r="C53" s="8"/>
      <c r="D53" s="18" t="s">
        <v>400</v>
      </c>
      <c r="E53" s="8"/>
      <c r="F53" s="9">
        <f>SUM(F44:F52)</f>
        <v>26975</v>
      </c>
      <c r="G53" s="9">
        <f>SUM(G44:G52)</f>
        <v>68670</v>
      </c>
      <c r="H53" s="9">
        <f>SUM(H44:H52)</f>
        <v>184576</v>
      </c>
      <c r="I53" s="9">
        <f>SUM(I44:I52)</f>
        <v>507920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8500</v>
      </c>
      <c r="H56" s="23">
        <f>(H12+ROUNDUP(H13*Assumptions!$E$121,0))*Assumptions!H121*Assumptions!H48</f>
        <v>15750</v>
      </c>
      <c r="I56" s="23">
        <f>(I12+ROUNDUP(I13*Assumptions!$E$121,0))*Assumptions!I121*Assumptions!I48</f>
        <v>31200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6750</v>
      </c>
      <c r="H57" s="23">
        <f>(H12+ROUNDUP(H13*Assumptions!$E$122,0))*Assumptions!H122*Assumptions!H49</f>
        <v>12600</v>
      </c>
      <c r="I57" s="23">
        <f>(I12+ROUNDUP(I13*Assumptions!$E$122,0))*Assumptions!I122*Assumptions!I49</f>
        <v>22050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4900</v>
      </c>
      <c r="H58" s="23">
        <f>(H12+ROUNDUP(H13*Assumptions!$E$123,0))*Assumptions!H123*Assumptions!H50</f>
        <v>8800</v>
      </c>
      <c r="I58" s="23">
        <f>(I12+ROUNDUP(I13*Assumptions!$E$123,0))*Assumptions!I123*Assumptions!I50</f>
        <v>30400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9750</v>
      </c>
      <c r="H59" s="23">
        <f>(H12+ROUNDUP(H13*Assumptions!$E$124,0))*Assumptions!H124*Assumptions!H51</f>
        <v>18000</v>
      </c>
      <c r="I59" s="23">
        <f>(I12+ROUNDUP(I13*Assumptions!$E$124,0))*Assumptions!I124*Assumptions!I51</f>
        <v>33600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9800</v>
      </c>
      <c r="I60" s="23">
        <f>(I12+ROUNDUP(I13*Assumptions!$E$125,0))*Assumptions!I125*Assumptions!I52</f>
        <v>35200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10400</v>
      </c>
      <c r="H61" s="23">
        <f>(H12+ROUNDUP(H13*Assumptions!$E$126,0))*Assumptions!H126*Assumptions!H53</f>
        <v>28800</v>
      </c>
      <c r="I61" s="23">
        <f>(I12+ROUNDUP(I13*Assumptions!$E$126,0))*Assumptions!I126*Assumptions!I53</f>
        <v>64800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6000</v>
      </c>
      <c r="H62" s="23">
        <f>(H12+ROUNDUP(H13*Assumptions!$E$127,0))*Assumptions!H127*Assumptions!H54</f>
        <v>10500</v>
      </c>
      <c r="I62" s="23">
        <f>(I12+ROUNDUP(I13*Assumptions!$E$127,0))*Assumptions!I127*Assumptions!I54</f>
        <v>17600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4200</v>
      </c>
      <c r="H63" s="23">
        <f>(H12+ROUNDUP(H13*Assumptions!$E$128,0))*Assumptions!H128*Assumptions!H55</f>
        <v>7700</v>
      </c>
      <c r="I63" s="23">
        <f>(I12+ROUNDUP(I13*Assumptions!$E$128,0))*Assumptions!I128*Assumptions!I55</f>
        <v>25600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6300</v>
      </c>
      <c r="H64" s="23">
        <f>(H12+ROUNDUP(H13*Assumptions!$E$129,0))*Assumptions!H129*Assumptions!H56</f>
        <v>10400</v>
      </c>
      <c r="I64" s="23">
        <f>(I12+ROUNDUP(I13*Assumptions!$E$129,0))*Assumptions!I129*Assumptions!I56</f>
        <v>19000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9100</v>
      </c>
      <c r="H65" s="23">
        <f>(H12+ROUNDUP(H13*Assumptions!$E$130,0))*Assumptions!H130*Assumptions!H57</f>
        <v>33000</v>
      </c>
      <c r="I65" s="23">
        <f>(I12+ROUNDUP(I13*Assumptions!$E$130,0))*Assumptions!I130*Assumptions!I57</f>
        <v>86700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12750</v>
      </c>
      <c r="H66" s="23">
        <f>(H12+ROUNDUP(H13*Assumptions!$E$131,0))*Assumptions!H131*Assumptions!H58</f>
        <v>36225</v>
      </c>
      <c r="I66" s="23">
        <f>(I12+ROUNDUP(I13*Assumptions!$E$131,0))*Assumptions!I131*Assumptions!I58</f>
        <v>110500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5250</v>
      </c>
      <c r="H67" s="23">
        <f>(H12+ROUNDUP(H13*Assumptions!$E$132,0))*Assumptions!H132*Assumptions!H59</f>
        <v>19800</v>
      </c>
      <c r="I67" s="23">
        <f>(I12+ROUNDUP(I13*Assumptions!$E$132,0))*Assumptions!I132*Assumptions!I59</f>
        <v>50400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5250</v>
      </c>
      <c r="H68" s="23">
        <f>(H12+ROUNDUP(H13*Assumptions!$E$133,0))*Assumptions!H133*Assumptions!H60</f>
        <v>18400</v>
      </c>
      <c r="I68" s="23">
        <f>(I12+ROUNDUP(I13*Assumptions!$E$133,0))*Assumptions!I133*Assumptions!I60</f>
        <v>48450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5250</v>
      </c>
      <c r="H69" s="23">
        <f>(H12+ROUNDUP(H13*Assumptions!$E$134,0))*Assumptions!H134*Assumptions!H61</f>
        <v>9600</v>
      </c>
      <c r="I69" s="23">
        <f>(I12+ROUNDUP(I13*Assumptions!$E$134,0))*Assumptions!I134*Assumptions!I61</f>
        <v>17100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6375</v>
      </c>
      <c r="H70" s="23">
        <f>(H12+ROUNDUP(H13*Assumptions!$E$135,0))*Assumptions!H135*Assumptions!H62</f>
        <v>24150</v>
      </c>
      <c r="I70" s="23">
        <f>(I12+ROUNDUP(I13*Assumptions!$E$135,0))*Assumptions!I135*Assumptions!I62</f>
        <v>66300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6375</v>
      </c>
      <c r="H71" s="23">
        <f>(H12+ROUNDUP(H13*Assumptions!$E$136,0))*Assumptions!H136*Assumptions!H63</f>
        <v>24150</v>
      </c>
      <c r="I71" s="23">
        <f>(I12+ROUNDUP(I13*Assumptions!$E$136,0))*Assumptions!I136*Assumptions!I63</f>
        <v>66300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10080</v>
      </c>
      <c r="H72" s="23">
        <f>(H12+ROUNDUP(H13*Assumptions!$E$137,0))*Assumptions!H137*Assumptions!H64</f>
        <v>19200</v>
      </c>
      <c r="I72" s="23">
        <f>(I12+ROUNDUP(I13*Assumptions!$E$137,0))*Assumptions!I137*Assumptions!I64</f>
        <v>42750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6000</v>
      </c>
      <c r="H73" s="23">
        <f>(H12+ROUNDUP(H13*Assumptions!$E$138,0))*Assumptions!H138*Assumptions!H65</f>
        <v>10500</v>
      </c>
      <c r="I73" s="23">
        <f>(I12+ROUNDUP(I13*Assumptions!$E$138,0))*Assumptions!I138*Assumptions!I65</f>
        <v>16000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3000</v>
      </c>
      <c r="H74" s="23">
        <f>(H12+ROUNDUP(H13*Assumptions!$E$139,0))*Assumptions!H139*Assumptions!H66</f>
        <v>9800</v>
      </c>
      <c r="I74" s="23">
        <f>(I12+ROUNDUP(I13*Assumptions!$E$139,0))*Assumptions!I139*Assumptions!I66</f>
        <v>24000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4550</v>
      </c>
      <c r="H75" s="23">
        <f>(H12+ROUNDUP(H13*Assumptions!$E$140,0))*Assumptions!H140*Assumptions!H67</f>
        <v>16000</v>
      </c>
      <c r="I75" s="23">
        <f>(I12+ROUNDUP(I13*Assumptions!$E$140,0))*Assumptions!I140*Assumptions!I67</f>
        <v>57000</v>
      </c>
      <c r="J75" s="17" t="s">
        <v>403</v>
      </c>
    </row>
    <row r="76" spans="1:10" ht="24" customHeight="1">
      <c r="A76" s="1"/>
      <c r="B76" s="1"/>
      <c r="C76" s="8"/>
      <c r="D76" s="18" t="s">
        <v>423</v>
      </c>
      <c r="E76" s="8"/>
      <c r="F76" s="9">
        <f>SUM(F56:F75)</f>
        <v>52975</v>
      </c>
      <c r="G76" s="9">
        <f>SUM(G56:G75)</f>
        <v>130780</v>
      </c>
      <c r="H76" s="9">
        <f>SUM(H56:H75)</f>
        <v>343175</v>
      </c>
      <c r="I76" s="9">
        <f>SUM(I56:I75)</f>
        <v>864950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8400</v>
      </c>
      <c r="I79" s="23">
        <f>I20*Assumptions!I68</f>
        <v>17600</v>
      </c>
      <c r="J79" s="17" t="s">
        <v>426</v>
      </c>
    </row>
    <row r="80" spans="1:10" ht="32" customHeight="1">
      <c r="A80" s="1"/>
      <c r="B80" s="1"/>
      <c r="C80" s="1" t="s">
        <v>427</v>
      </c>
      <c r="D80" s="17" t="s">
        <v>428</v>
      </c>
      <c r="E80" s="1" t="s">
        <v>385</v>
      </c>
      <c r="F80" s="23">
        <f>F21*Assumptions!F69</f>
        <v>4950</v>
      </c>
      <c r="G80" s="23">
        <f>G21*Assumptions!G69</f>
        <v>9600</v>
      </c>
      <c r="H80" s="23">
        <f>H21*Assumptions!H69</f>
        <v>20800</v>
      </c>
      <c r="I80" s="23">
        <f>I21*Assumptions!I69</f>
        <v>48400</v>
      </c>
      <c r="J80" s="17" t="s">
        <v>426</v>
      </c>
    </row>
    <row r="81" spans="1:10" ht="32" customHeight="1">
      <c r="A81" s="1"/>
      <c r="B81" s="1"/>
      <c r="C81" s="1" t="s">
        <v>429</v>
      </c>
      <c r="D81" s="17" t="s">
        <v>178</v>
      </c>
      <c r="E81" s="1" t="s">
        <v>385</v>
      </c>
      <c r="F81" s="23">
        <f>F22*Assumptions!F70</f>
        <v>1800</v>
      </c>
      <c r="G81" s="23">
        <f>G22*Assumptions!G70</f>
        <v>2600</v>
      </c>
      <c r="H81" s="23">
        <f>H22*Assumptions!H70</f>
        <v>5000</v>
      </c>
      <c r="I81" s="23">
        <f>I22*Assumptions!I70</f>
        <v>9000</v>
      </c>
      <c r="J81" s="17" t="s">
        <v>426</v>
      </c>
    </row>
    <row r="82" spans="1:10" ht="32" customHeight="1">
      <c r="A82" s="1"/>
      <c r="B82" s="1"/>
      <c r="C82" s="1" t="s">
        <v>430</v>
      </c>
      <c r="D82" s="17" t="s">
        <v>431</v>
      </c>
      <c r="E82" s="1" t="s">
        <v>385</v>
      </c>
      <c r="F82" s="23">
        <f>F24*Assumptions!F71</f>
        <v>3600</v>
      </c>
      <c r="G82" s="23">
        <f>G24*Assumptions!G71</f>
        <v>6500</v>
      </c>
      <c r="H82" s="23">
        <f>H24*Assumptions!H71</f>
        <v>11400</v>
      </c>
      <c r="I82" s="23">
        <f>I24*Assumptions!I71</f>
        <v>19600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400</v>
      </c>
      <c r="G84" s="23">
        <f>G34*Assumptions!G73</f>
        <v>600</v>
      </c>
      <c r="H84" s="23">
        <f>H34*Assumptions!H73</f>
        <v>850</v>
      </c>
      <c r="I84" s="23">
        <f>I34*Assumptions!I73</f>
        <v>1200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14000</v>
      </c>
      <c r="G86" s="9">
        <f>SUM(G79:G85)</f>
        <v>24700</v>
      </c>
      <c r="H86" s="9">
        <f>SUM(H79:H85)</f>
        <v>46450</v>
      </c>
      <c r="I86" s="9">
        <f>SUM(I79:I85)</f>
        <v>95800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12000</v>
      </c>
      <c r="H89" s="23">
        <f>H12*Assumptions!H75</f>
        <v>30800</v>
      </c>
      <c r="I89" s="23">
        <f>I12*Assumptions!I75</f>
        <v>88000</v>
      </c>
      <c r="J89" s="17" t="s">
        <v>442</v>
      </c>
    </row>
    <row r="90" spans="1:10" ht="32" customHeight="1">
      <c r="A90" s="1"/>
      <c r="B90" s="1"/>
      <c r="C90" s="1" t="s">
        <v>443</v>
      </c>
      <c r="D90" s="17" t="s">
        <v>444</v>
      </c>
      <c r="E90" s="1" t="s">
        <v>441</v>
      </c>
      <c r="F90" s="23">
        <f>F12*Assumptions!F76</f>
        <v>3500</v>
      </c>
      <c r="G90" s="23">
        <f>G12*Assumptions!G76</f>
        <v>10800</v>
      </c>
      <c r="H90" s="23">
        <f>H12*Assumptions!H76</f>
        <v>30800</v>
      </c>
      <c r="I90" s="23">
        <f>I12*Assumptions!I76</f>
        <v>88000</v>
      </c>
      <c r="J90" s="17" t="s">
        <v>442</v>
      </c>
    </row>
    <row r="91" spans="1:10" ht="32" customHeight="1">
      <c r="A91" s="1"/>
      <c r="B91" s="1"/>
      <c r="C91" s="1" t="s">
        <v>445</v>
      </c>
      <c r="D91" s="17" t="s">
        <v>446</v>
      </c>
      <c r="E91" s="1" t="s">
        <v>441</v>
      </c>
      <c r="F91" s="23">
        <f>F12*Assumptions!F77</f>
        <v>1500</v>
      </c>
      <c r="G91" s="23">
        <f>G12*Assumptions!G77</f>
        <v>3000</v>
      </c>
      <c r="H91" s="23">
        <f>H12*Assumptions!H77</f>
        <v>7000</v>
      </c>
      <c r="I91" s="23">
        <f>I12*Assumptions!I77</f>
        <v>16000</v>
      </c>
      <c r="J91" s="17" t="s">
        <v>442</v>
      </c>
    </row>
    <row r="92" spans="1:10" ht="32" customHeight="1">
      <c r="A92" s="1"/>
      <c r="B92" s="1"/>
      <c r="C92" s="1" t="s">
        <v>447</v>
      </c>
      <c r="D92" s="17" t="s">
        <v>448</v>
      </c>
      <c r="E92" s="1" t="s">
        <v>449</v>
      </c>
      <c r="F92" s="23">
        <f>F29*Assumptions!F79</f>
        <v>1690</v>
      </c>
      <c r="G92" s="23">
        <f>G29*Assumptions!G79</f>
        <v>4000</v>
      </c>
      <c r="H92" s="23">
        <f>H29*Assumptions!H79</f>
        <v>9000</v>
      </c>
      <c r="I92" s="23">
        <f>I29*Assumptions!I79</f>
        <v>24000</v>
      </c>
      <c r="J92" s="17" t="s">
        <v>442</v>
      </c>
    </row>
    <row r="93" spans="1:10" ht="32" customHeight="1">
      <c r="A93" s="1"/>
      <c r="B93" s="1"/>
      <c r="C93" s="1" t="s">
        <v>450</v>
      </c>
      <c r="D93" s="17" t="s">
        <v>451</v>
      </c>
      <c r="E93" s="1" t="s">
        <v>452</v>
      </c>
      <c r="F93" s="23">
        <f>F23*Assumptions!F80</f>
        <v>3000</v>
      </c>
      <c r="G93" s="23">
        <f>G23*Assumptions!G80</f>
        <v>10000</v>
      </c>
      <c r="H93" s="23">
        <f>H23*Assumptions!H80</f>
        <v>30000</v>
      </c>
      <c r="I93" s="23">
        <f>I23*Assumptions!I80</f>
        <v>90000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17090</v>
      </c>
      <c r="G99" s="9">
        <f>SUM(G89:G98)</f>
        <v>47800</v>
      </c>
      <c r="H99" s="9">
        <f>SUM(H89:H98)</f>
        <v>128100</v>
      </c>
      <c r="I99" s="9">
        <f>SUM(I89:I98)</f>
        <v>362000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4400</v>
      </c>
      <c r="G102" s="23">
        <f>G36*Assumptions!G85</f>
        <v>13000</v>
      </c>
      <c r="H102" s="23">
        <f>H36*Assumptions!H85</f>
        <v>36000</v>
      </c>
      <c r="I102" s="23">
        <f>I36*Assumptions!I85</f>
        <v>130000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780</v>
      </c>
      <c r="G104" s="23">
        <f>G19*Assumptions!G87</f>
        <v>2530</v>
      </c>
      <c r="H104" s="23">
        <f>H19*Assumptions!H87</f>
        <v>8400</v>
      </c>
      <c r="I104" s="23">
        <f>I19*Assumptions!I87</f>
        <v>25200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892</v>
      </c>
      <c r="E106" s="1" t="s">
        <v>489</v>
      </c>
      <c r="F106" s="13">
        <v>280</v>
      </c>
      <c r="G106" s="13">
        <v>560</v>
      </c>
      <c r="H106" s="13">
        <v>1120</v>
      </c>
      <c r="I106" s="13">
        <v>2240</v>
      </c>
      <c r="J106" s="17" t="s">
        <v>893</v>
      </c>
    </row>
    <row r="107" spans="1:10" ht="32" customHeight="1">
      <c r="A107" s="1"/>
      <c r="B107" s="1"/>
      <c r="C107" s="1" t="s">
        <v>487</v>
      </c>
      <c r="D107" s="17" t="s">
        <v>894</v>
      </c>
      <c r="E107" s="1" t="s">
        <v>652</v>
      </c>
      <c r="F107" s="13">
        <v>540</v>
      </c>
      <c r="G107" s="13">
        <v>1020</v>
      </c>
      <c r="H107" s="13">
        <v>2040</v>
      </c>
      <c r="I107" s="13">
        <v>4080</v>
      </c>
      <c r="J107" s="17" t="s">
        <v>895</v>
      </c>
    </row>
    <row r="108" spans="1:10" ht="32" customHeight="1">
      <c r="A108" s="1"/>
      <c r="B108" s="1"/>
      <c r="C108" s="1" t="s">
        <v>491</v>
      </c>
      <c r="D108" s="17" t="s">
        <v>896</v>
      </c>
      <c r="E108" s="1" t="s">
        <v>501</v>
      </c>
      <c r="F108" s="13">
        <v>660</v>
      </c>
      <c r="G108" s="13">
        <v>1500</v>
      </c>
      <c r="H108" s="13">
        <v>3900</v>
      </c>
      <c r="I108" s="13">
        <v>9000</v>
      </c>
      <c r="J108" s="17" t="s">
        <v>897</v>
      </c>
    </row>
    <row r="109" spans="1:10" ht="32" customHeight="1">
      <c r="A109" s="1"/>
      <c r="B109" s="1"/>
      <c r="C109" s="1" t="s">
        <v>495</v>
      </c>
      <c r="D109" s="17" t="s">
        <v>898</v>
      </c>
      <c r="E109" s="1" t="s">
        <v>737</v>
      </c>
      <c r="F109" s="13">
        <v>560</v>
      </c>
      <c r="G109" s="13">
        <v>1190</v>
      </c>
      <c r="H109" s="13">
        <v>2800</v>
      </c>
      <c r="I109" s="13">
        <v>7000</v>
      </c>
      <c r="J109" s="17" t="s">
        <v>899</v>
      </c>
    </row>
    <row r="110" spans="1:10" ht="32" customHeight="1">
      <c r="A110" s="1"/>
      <c r="B110" s="1"/>
      <c r="C110" s="1" t="s">
        <v>499</v>
      </c>
      <c r="D110" s="17" t="s">
        <v>900</v>
      </c>
      <c r="E110" s="1" t="s">
        <v>501</v>
      </c>
      <c r="F110" s="13">
        <v>150</v>
      </c>
      <c r="G110" s="13">
        <v>330</v>
      </c>
      <c r="H110" s="13">
        <v>780</v>
      </c>
      <c r="I110" s="13">
        <v>1800</v>
      </c>
      <c r="J110" s="17" t="s">
        <v>901</v>
      </c>
    </row>
    <row r="111" spans="1:10" ht="32" customHeight="1">
      <c r="A111" s="1"/>
      <c r="B111" s="1"/>
      <c r="C111" s="1" t="s">
        <v>503</v>
      </c>
      <c r="D111" s="17" t="s">
        <v>902</v>
      </c>
      <c r="E111" s="1" t="s">
        <v>501</v>
      </c>
      <c r="F111" s="13">
        <v>390</v>
      </c>
      <c r="G111" s="13">
        <v>780</v>
      </c>
      <c r="H111" s="13">
        <v>1650</v>
      </c>
      <c r="I111" s="13">
        <v>3300</v>
      </c>
      <c r="J111" s="17" t="s">
        <v>903</v>
      </c>
    </row>
    <row r="112" spans="1:10" ht="24" customHeight="1">
      <c r="A112" s="1"/>
      <c r="B112" s="1"/>
      <c r="C112" s="8"/>
      <c r="D112" s="18" t="s">
        <v>506</v>
      </c>
      <c r="E112" s="8"/>
      <c r="F112" s="9">
        <f>SUM(F102:F111)</f>
        <v>9600</v>
      </c>
      <c r="G112" s="9">
        <f>SUM(G102:G111)</f>
        <v>26410</v>
      </c>
      <c r="H112" s="9">
        <f>SUM(H102:H111)</f>
        <v>71690</v>
      </c>
      <c r="I112" s="9">
        <f>SUM(I102:I111)</f>
        <v>224220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13200</v>
      </c>
      <c r="H115" s="23">
        <f>H12*Assumptions!H89</f>
        <v>35000</v>
      </c>
      <c r="I115" s="23">
        <f>I12*Assumptions!I89</f>
        <v>104000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1200</v>
      </c>
      <c r="G117" s="23">
        <f>G12*Assumptions!G91</f>
        <v>3600</v>
      </c>
      <c r="H117" s="23">
        <f>H12*Assumptions!H91</f>
        <v>9100</v>
      </c>
      <c r="I117" s="23">
        <f>I12*Assumptions!I91</f>
        <v>24000</v>
      </c>
      <c r="J117" s="17" t="s">
        <v>514</v>
      </c>
    </row>
    <row r="118" spans="1:10" ht="32" customHeight="1">
      <c r="A118" s="1"/>
      <c r="B118" s="1"/>
      <c r="C118" s="1" t="s">
        <v>515</v>
      </c>
      <c r="D118" s="17" t="s">
        <v>228</v>
      </c>
      <c r="E118" s="1" t="s">
        <v>385</v>
      </c>
      <c r="F118" s="23">
        <f>(F12*(Assumptions!F141+2)+F16+F17+F19+F21+F20+F22+F24+F33+F34+F37)*Assumptions!F92</f>
        <v>11270</v>
      </c>
      <c r="G118" s="23">
        <f>(G12*(Assumptions!G141+2)+G16+G17+G19+G21+G20+G22+G24+G33+G34+G37)*Assumptions!G92</f>
        <v>22770</v>
      </c>
      <c r="H118" s="23">
        <f>(H12*(Assumptions!H141+2)+H16+H17+H19+H21+H20+H22+H24+H33+H34+H37)*Assumptions!H92</f>
        <v>50100</v>
      </c>
      <c r="I118" s="23">
        <f>(I12*(Assumptions!I141+2)+I16+I17+I19+I21+I20+I22+I24+I33+I34+I37)*Assumptions!I92</f>
        <v>115005</v>
      </c>
      <c r="J118" s="17" t="s">
        <v>516</v>
      </c>
    </row>
    <row r="119" spans="1:10" ht="32" customHeight="1">
      <c r="A119" s="1"/>
      <c r="B119" s="1"/>
      <c r="C119" s="1" t="s">
        <v>517</v>
      </c>
      <c r="D119" s="17" t="s">
        <v>240</v>
      </c>
      <c r="E119" s="1" t="s">
        <v>441</v>
      </c>
      <c r="F119" s="23">
        <f>F12*Assumptions!F97</f>
        <v>1800</v>
      </c>
      <c r="G119" s="23">
        <f>G12*Assumptions!G97</f>
        <v>4800</v>
      </c>
      <c r="H119" s="23">
        <f>H12*Assumptions!H97</f>
        <v>11900</v>
      </c>
      <c r="I119" s="23">
        <f>I12*Assumptions!I97</f>
        <v>32000</v>
      </c>
      <c r="J119" s="17" t="s">
        <v>518</v>
      </c>
    </row>
    <row r="120" spans="1:10" ht="24" customHeight="1">
      <c r="A120" s="1"/>
      <c r="B120" s="1"/>
      <c r="C120" s="8"/>
      <c r="D120" s="18" t="s">
        <v>519</v>
      </c>
      <c r="E120" s="8"/>
      <c r="F120" s="9">
        <f>SUM(F115:F119)</f>
        <v>19470</v>
      </c>
      <c r="G120" s="9">
        <f>SUM(G115:G119)</f>
        <v>48370</v>
      </c>
      <c r="H120" s="9">
        <f>SUM(H115:H119)</f>
        <v>118100</v>
      </c>
      <c r="I120" s="9">
        <f>SUM(I115:I119)</f>
        <v>310005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3900</v>
      </c>
      <c r="G124" s="23">
        <f>G30*(G31+1)*Assumptions!G93</f>
        <v>7140</v>
      </c>
      <c r="H124" s="23">
        <f>H30*(H31+1)*Assumptions!H93</f>
        <v>22080</v>
      </c>
      <c r="I124" s="23">
        <f>I30*(I31+1)*Assumptions!I93</f>
        <v>76800</v>
      </c>
      <c r="J124" s="17" t="s">
        <v>528</v>
      </c>
    </row>
    <row r="125" spans="1:10" ht="32" customHeight="1">
      <c r="A125" s="1"/>
      <c r="B125" s="1"/>
      <c r="C125" s="1" t="s">
        <v>529</v>
      </c>
      <c r="D125" s="17" t="s">
        <v>530</v>
      </c>
      <c r="E125" s="1" t="s">
        <v>385</v>
      </c>
      <c r="F125" s="23">
        <f>F30*(2*Assumptions!F94+F31*Assumptions!F95)</f>
        <v>750</v>
      </c>
      <c r="G125" s="23">
        <f>G30*(2*Assumptions!G94+G31*Assumptions!G95)</f>
        <v>1260</v>
      </c>
      <c r="H125" s="23">
        <f>H30*(2*Assumptions!H94+H31*Assumptions!H95)</f>
        <v>3480</v>
      </c>
      <c r="I125" s="23">
        <f>I30*(2*Assumptions!I94+I31*Assumptions!I95)</f>
        <v>9960</v>
      </c>
      <c r="J125" s="17" t="s">
        <v>531</v>
      </c>
    </row>
    <row r="126" spans="1:10" ht="24" customHeight="1">
      <c r="A126" s="1"/>
      <c r="B126" s="1"/>
      <c r="C126" s="8"/>
      <c r="D126" s="18" t="s">
        <v>532</v>
      </c>
      <c r="E126" s="8"/>
      <c r="F126" s="9">
        <f>SUM(F123:F125)</f>
        <v>6400</v>
      </c>
      <c r="G126" s="9">
        <f>SUM(G123:G125)</f>
        <v>12000</v>
      </c>
      <c r="H126" s="9">
        <f>SUM(H123:H125)</f>
        <v>37560</v>
      </c>
      <c r="I126" s="9">
        <f>SUM(I123:I125)</f>
        <v>129960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10000</v>
      </c>
      <c r="I134" s="13">
        <v>40000</v>
      </c>
      <c r="J134" s="17" t="s">
        <v>554</v>
      </c>
    </row>
    <row r="135" spans="1:10" ht="32" customHeight="1">
      <c r="A135" s="1"/>
      <c r="B135" s="1"/>
      <c r="C135" s="1" t="s">
        <v>555</v>
      </c>
      <c r="D135" s="17" t="s">
        <v>556</v>
      </c>
      <c r="E135" s="1" t="s">
        <v>557</v>
      </c>
      <c r="F135" s="23">
        <f>F27*Assumptions!F103</f>
        <v>2340</v>
      </c>
      <c r="G135" s="23">
        <f>G27*Assumptions!G103</f>
        <v>7200</v>
      </c>
      <c r="H135" s="23">
        <f>H27*Assumptions!H103</f>
        <v>22400</v>
      </c>
      <c r="I135" s="23">
        <f>I27*Assumptions!I103</f>
        <v>70400</v>
      </c>
      <c r="J135" s="17" t="s">
        <v>558</v>
      </c>
    </row>
    <row r="136" spans="1:10" ht="32" customHeight="1">
      <c r="A136" s="1"/>
      <c r="B136" s="1"/>
      <c r="C136" s="1" t="s">
        <v>559</v>
      </c>
      <c r="D136" s="17" t="s">
        <v>560</v>
      </c>
      <c r="E136" s="1" t="s">
        <v>557</v>
      </c>
      <c r="F136" s="23">
        <f>F28*Assumptions!F104</f>
        <v>1800</v>
      </c>
      <c r="G136" s="23">
        <f>G28*Assumptions!G104</f>
        <v>7700</v>
      </c>
      <c r="H136" s="23">
        <f>H28*Assumptions!H104</f>
        <v>33600</v>
      </c>
      <c r="I136" s="23">
        <f>I28*Assumptions!I104</f>
        <v>140000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22490</v>
      </c>
      <c r="G140" s="9">
        <f>SUM(G129:G139)</f>
        <v>52775</v>
      </c>
      <c r="H140" s="9">
        <f>SUM(H129:H139)</f>
        <v>144950</v>
      </c>
      <c r="I140" s="9">
        <f>SUM(I129:I139)</f>
        <v>420550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83850</v>
      </c>
      <c r="G150" s="2">
        <f>SUM(G48,G49,G51,G56,G57,G58,G59,G60,G61,G62,G63,G64,G65,G66,G67,G68,G69,G70,G71,G72,G73,G74,G75,G79,G80,G81,G82,G83,G84,G85)</f>
        <v>194080</v>
      </c>
      <c r="H150" s="2">
        <f>SUM(H48,H49,H51,H56,H57,H58,H59,H60,H61,H62,H63,H64,H65,H66,H67,H68,H69,H70,H71,H72,H73,H74,H75,H79,H80,H81,H82,H83,H84,H85)</f>
        <v>483525</v>
      </c>
      <c r="I150" s="2">
        <f>SUM(I48,I49,I51,I56,I57,I58,I59,I60,I61,I62,I63,I64,I65,I66,I67,I68,I69,I70,I71,I72,I73,I74,I75,I79,I80,I81,I82,I83,I84,I85)</f>
        <v>1207550</v>
      </c>
      <c r="J150" s="17" t="s">
        <v>582</v>
      </c>
    </row>
    <row r="151" spans="1:10" ht="32" customHeight="1">
      <c r="A151" s="1"/>
      <c r="B151" s="1"/>
      <c r="C151" s="1" t="s">
        <v>583</v>
      </c>
      <c r="D151" s="17" t="s">
        <v>584</v>
      </c>
      <c r="E151" s="1" t="s">
        <v>585</v>
      </c>
      <c r="F151" s="23">
        <f>F150*Assumptions!F108</f>
        <v>31443.75</v>
      </c>
      <c r="G151" s="23">
        <f>G150*Assumptions!G108</f>
        <v>72780</v>
      </c>
      <c r="H151" s="23">
        <f>H150*Assumptions!H108</f>
        <v>181321.875</v>
      </c>
      <c r="I151" s="23">
        <f>I150*Assumptions!I108</f>
        <v>452831.25</v>
      </c>
      <c r="J151" s="17" t="s">
        <v>586</v>
      </c>
    </row>
    <row r="152" spans="1:10" ht="32" customHeight="1">
      <c r="A152" s="1"/>
      <c r="B152" s="1"/>
      <c r="C152" s="1" t="s">
        <v>587</v>
      </c>
      <c r="D152" s="17" t="s">
        <v>588</v>
      </c>
      <c r="E152" s="1" t="s">
        <v>589</v>
      </c>
      <c r="F152" s="23">
        <f>F150*F38/F12*Assumptions!F109</f>
        <v>2347.8000000000002</v>
      </c>
      <c r="G152" s="23">
        <f>G150*G38/G12*Assumptions!G109</f>
        <v>5175.4666666666672</v>
      </c>
      <c r="H152" s="23">
        <f>H150*H38/H12*Assumptions!H109</f>
        <v>17268.75</v>
      </c>
      <c r="I152" s="23">
        <f>I150*I38/I12*Assumptions!I109</f>
        <v>45283.125</v>
      </c>
      <c r="J152" s="17" t="s">
        <v>590</v>
      </c>
    </row>
    <row r="153" spans="1:10" ht="32" customHeight="1">
      <c r="A153" s="1"/>
      <c r="B153" s="1"/>
      <c r="C153" s="1" t="s">
        <v>591</v>
      </c>
      <c r="D153" s="17" t="s">
        <v>592</v>
      </c>
      <c r="E153" s="1" t="s">
        <v>593</v>
      </c>
      <c r="F153" s="23">
        <f>SUM(F150,F151,F152,F44,F45,F46,F47,F50,F52)*Assumptions!F110</f>
        <v>22993.478999999999</v>
      </c>
      <c r="G153" s="23">
        <f>SUM(G150,G151,G152,G44,G45,G46,G47,G50,G52)*Assumptions!G110</f>
        <v>66463.202666666664</v>
      </c>
      <c r="H153" s="23">
        <f>SUM(H150,H151,H152,H44,H45,H46,H47,H50,H52)*Assumptions!H110</f>
        <v>216381.65500000003</v>
      </c>
      <c r="I153" s="23">
        <f>SUM(I150,I151,I152,I44,I45,I46,I47,I50,I52)*Assumptions!I110</f>
        <v>747378.0625</v>
      </c>
      <c r="J153" s="17" t="s">
        <v>594</v>
      </c>
    </row>
    <row r="154" spans="1:10" ht="32" customHeight="1">
      <c r="A154" s="1"/>
      <c r="B154" s="1"/>
      <c r="C154" s="1" t="s">
        <v>595</v>
      </c>
      <c r="D154" s="17" t="s">
        <v>596</v>
      </c>
      <c r="E154" s="1" t="s">
        <v>597</v>
      </c>
      <c r="F154" s="23">
        <f>SUM(F89,F90,F91,F92,F93,F94,F95,F96,F97,F98,F102,F103,F104,F105,F106,F107,F108,F109,F110,F111)*Assumptions!F111</f>
        <v>1868.3000000000002</v>
      </c>
      <c r="G154" s="23">
        <f>SUM(G89,G90,G91,G92,G93,G94,G95,G96,G97,G98,G102,G103,G104,G105,G106,G107,G108,G109,G110,G111)*Assumptions!G111</f>
        <v>5194.7000000000007</v>
      </c>
      <c r="H154" s="23">
        <f>SUM(H89,H90,H91,H92,H93,H94,H95,H96,H97,H98,H102,H103,H104,H105,H106,H107,H108,H109,H110,H111)*Assumptions!H111</f>
        <v>13985.300000000001</v>
      </c>
      <c r="I154" s="23">
        <f>SUM(I89,I90,I91,I92,I93,I94,I95,I96,I97,I98,I102,I103,I104,I105,I106,I107,I108,I109,I110,I111)*Assumptions!I111</f>
        <v>41035.4</v>
      </c>
      <c r="J154" s="17" t="s">
        <v>598</v>
      </c>
    </row>
    <row r="155" spans="1:10" ht="32" customHeight="1">
      <c r="A155" s="1"/>
      <c r="B155" s="1"/>
      <c r="C155" s="8"/>
      <c r="D155" s="18" t="s">
        <v>599</v>
      </c>
      <c r="E155" s="8"/>
      <c r="F155" s="9">
        <f>SUM(F151:F154)</f>
        <v>58653.329000000005</v>
      </c>
      <c r="G155" s="9">
        <f>SUM(G151:G154)</f>
        <v>149613.36933333334</v>
      </c>
      <c r="H155" s="9">
        <f>SUM(H151:H154)</f>
        <v>428957.58</v>
      </c>
      <c r="I155" s="9">
        <f>SUM(I151:I154)</f>
        <v>1286527.8374999999</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233053.329</v>
      </c>
      <c r="G157" s="9">
        <f>SUM(G53,G76,G86,G99,G112,G120,G126,G140,G147,G155)</f>
        <v>577868.36933333334</v>
      </c>
      <c r="H157" s="9">
        <f>SUM(H53,H76,H86,H99,H112,H120,H126,H140,H147,H155)</f>
        <v>1556558.58</v>
      </c>
      <c r="I157" s="9">
        <f>SUM(I53,I76,I86,I99,I112,I120,I126,I140,I147,I155)</f>
        <v>4369432.8375000004</v>
      </c>
      <c r="J157" s="17"/>
    </row>
    <row r="158" spans="1:10" ht="32" customHeight="1">
      <c r="A158" s="1"/>
      <c r="B158" s="1"/>
      <c r="C158" s="1" t="s">
        <v>601</v>
      </c>
      <c r="D158" s="17" t="s">
        <v>276</v>
      </c>
      <c r="E158" s="1" t="s">
        <v>602</v>
      </c>
      <c r="F158" s="23">
        <f>F157*Assumptions!F112</f>
        <v>4194.959922</v>
      </c>
      <c r="G158" s="23">
        <f>G157*Assumptions!G112</f>
        <v>11557.367386666667</v>
      </c>
      <c r="H158" s="23">
        <f>H157*Assumptions!H112</f>
        <v>34244.288760000003</v>
      </c>
      <c r="I158" s="23">
        <f>I157*Assumptions!I112</f>
        <v>109235.82093750002</v>
      </c>
      <c r="J158" s="17" t="s">
        <v>603</v>
      </c>
    </row>
    <row r="159" spans="1:10" ht="32" customHeight="1">
      <c r="A159" s="1"/>
      <c r="B159" s="1"/>
      <c r="C159" s="1" t="s">
        <v>604</v>
      </c>
      <c r="D159" s="17" t="s">
        <v>605</v>
      </c>
      <c r="E159" s="1" t="s">
        <v>602</v>
      </c>
      <c r="F159" s="23">
        <f>F157*Assumptions!F113</f>
        <v>9322.1331599999994</v>
      </c>
      <c r="G159" s="23">
        <f>G157*Assumptions!G113</f>
        <v>28893.41846666667</v>
      </c>
      <c r="H159" s="23">
        <f>H157*Assumptions!H113</f>
        <v>108959.10060000002</v>
      </c>
      <c r="I159" s="23">
        <f>I157*Assumptions!I113</f>
        <v>436943.28375000006</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25496.4295404</v>
      </c>
      <c r="I160" s="23">
        <f>SUM(I157:I159)*Assumptions!I114</f>
        <v>98312.238843750019</v>
      </c>
      <c r="J160" s="17" t="s">
        <v>609</v>
      </c>
    </row>
    <row r="161" spans="1:10" ht="32" customHeight="1">
      <c r="A161" s="1"/>
      <c r="B161" s="1"/>
      <c r="C161" s="8"/>
      <c r="D161" s="18" t="s">
        <v>610</v>
      </c>
      <c r="E161" s="8"/>
      <c r="F161" s="9">
        <f>SUM(F157:F160)</f>
        <v>246570.422082</v>
      </c>
      <c r="G161" s="9">
        <f>SUM(G157:G160)</f>
        <v>618319.15518666676</v>
      </c>
      <c r="H161" s="9">
        <f>SUM(H157:H160)</f>
        <v>1725258.3989003999</v>
      </c>
      <c r="I161" s="9">
        <f>SUM(I157:I160)</f>
        <v>5013924.1810312513</v>
      </c>
      <c r="J161" s="17"/>
    </row>
    <row r="162" spans="1:10" ht="32" customHeight="1">
      <c r="A162" s="1"/>
      <c r="B162" s="1"/>
      <c r="C162" s="1" t="s">
        <v>611</v>
      </c>
      <c r="D162" s="17" t="s">
        <v>284</v>
      </c>
      <c r="E162" s="1" t="s">
        <v>612</v>
      </c>
      <c r="F162" s="23">
        <f>F161*Assumptions!F115</f>
        <v>36985.563312300001</v>
      </c>
      <c r="G162" s="23">
        <f>G161*Assumptions!G115</f>
        <v>92747.873278000014</v>
      </c>
      <c r="H162" s="23">
        <f>H161*Assumptions!H115</f>
        <v>215657.29986254999</v>
      </c>
      <c r="I162" s="23">
        <f>I161*Assumptions!I115</f>
        <v>601670.90172375017</v>
      </c>
      <c r="J162" s="17" t="s">
        <v>613</v>
      </c>
    </row>
    <row r="163" spans="1:10" ht="32" customHeight="1">
      <c r="A163" s="1"/>
      <c r="B163" s="1"/>
      <c r="C163" s="1" t="s">
        <v>614</v>
      </c>
      <c r="D163" s="17" t="s">
        <v>615</v>
      </c>
      <c r="E163" s="1" t="s">
        <v>616</v>
      </c>
      <c r="F163" s="2">
        <f>CEILING(SUM(F161:F162),1000)-SUM(F161:F162)</f>
        <v>444.01460569998017</v>
      </c>
      <c r="G163" s="2">
        <f>CEILING(SUM(G161:G162),1000)-SUM(G161:G162)</f>
        <v>932.97153533319943</v>
      </c>
      <c r="H163" s="2">
        <f>CEILING(SUM(H161:H162),1000)-SUM(H161:H162)</f>
        <v>84.301237049978226</v>
      </c>
      <c r="I163" s="2">
        <f>CEILING(SUM(I161:I162),1000)-SUM(I161:I162)</f>
        <v>404.91724499873817</v>
      </c>
      <c r="J163" s="17" t="s">
        <v>617</v>
      </c>
    </row>
    <row r="164" spans="1:10" ht="32" customHeight="1">
      <c r="A164" s="1"/>
      <c r="B164" s="1"/>
      <c r="C164" s="20"/>
      <c r="D164" s="24" t="s">
        <v>325</v>
      </c>
      <c r="E164" s="20"/>
      <c r="F164" s="21">
        <f>SUM(F161:F163)</f>
        <v>284000</v>
      </c>
      <c r="G164" s="21">
        <f>SUM(G161:G163)</f>
        <v>712000</v>
      </c>
      <c r="H164" s="21">
        <f>SUM(H161:H163)</f>
        <v>1941000</v>
      </c>
      <c r="I164" s="21">
        <f>SUM(I161:I163)</f>
        <v>5616000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904</v>
      </c>
      <c r="D168" s="1"/>
      <c r="E168" s="1"/>
      <c r="F168" s="2"/>
      <c r="G168" s="2"/>
      <c r="H168" s="2"/>
      <c r="I168" s="2"/>
      <c r="J168" s="1"/>
    </row>
    <row r="169" spans="1:10" ht="22" customHeight="1">
      <c r="A169" s="1"/>
      <c r="B169" s="1"/>
      <c r="C169" s="1" t="s">
        <v>905</v>
      </c>
      <c r="D169" s="1"/>
      <c r="E169" s="1"/>
      <c r="F169" s="2"/>
      <c r="G169" s="2"/>
      <c r="H169" s="2"/>
      <c r="I169" s="2"/>
      <c r="J169" s="1"/>
    </row>
    <row r="170" spans="1:10" ht="22" customHeight="1">
      <c r="A170" s="1"/>
      <c r="B170" s="1"/>
      <c r="C170" s="1" t="s">
        <v>906</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907</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295000</v>
      </c>
      <c r="G6" s="21">
        <f>G164</f>
        <v>765000</v>
      </c>
      <c r="H6" s="21">
        <f>H164</f>
        <v>2136000</v>
      </c>
      <c r="I6" s="21">
        <f>I164</f>
        <v>6416000</v>
      </c>
      <c r="J6" s="1"/>
    </row>
    <row r="7" spans="1:10" ht="21" customHeight="1">
      <c r="A7" s="1"/>
      <c r="B7" s="1"/>
      <c r="C7" s="1"/>
      <c r="D7" s="1" t="s">
        <v>326</v>
      </c>
      <c r="E7" s="1"/>
      <c r="F7" s="2">
        <f>F6/F14</f>
        <v>5363.636363636364</v>
      </c>
      <c r="G7" s="2">
        <f>G6/G14</f>
        <v>13909.09090909091</v>
      </c>
      <c r="H7" s="2">
        <f>H6/H14</f>
        <v>38836.36363636364</v>
      </c>
      <c r="I7" s="2">
        <f>I6/I14</f>
        <v>116654.54545454546</v>
      </c>
      <c r="J7" s="1"/>
    </row>
    <row r="8" spans="1:10" ht="21" customHeight="1">
      <c r="A8" s="1"/>
      <c r="B8" s="1"/>
      <c r="C8" s="1"/>
      <c r="D8" s="1" t="s">
        <v>327</v>
      </c>
      <c r="E8" s="1"/>
      <c r="F8" s="2">
        <f>FLOOR(F6*(1-Assumptions!F116),1000)</f>
        <v>221000</v>
      </c>
      <c r="G8" s="2">
        <f>FLOOR(G6*(1-Assumptions!G116),1000)</f>
        <v>573000</v>
      </c>
      <c r="H8" s="2">
        <f>FLOOR(H6*(1-Assumptions!H116),1000)</f>
        <v>1708000</v>
      </c>
      <c r="I8" s="2">
        <f>FLOOR(I6*(1-Assumptions!I116),1000)</f>
        <v>5132000</v>
      </c>
      <c r="J8" s="1"/>
    </row>
    <row r="9" spans="1:10" ht="21" customHeight="1">
      <c r="A9" s="1"/>
      <c r="B9" s="1"/>
      <c r="C9" s="1"/>
      <c r="D9" s="1" t="s">
        <v>328</v>
      </c>
      <c r="E9" s="1"/>
      <c r="F9" s="2">
        <f>CEILING(F6*(1+Assumptions!F117),1000)</f>
        <v>399000</v>
      </c>
      <c r="G9" s="2">
        <f>CEILING(G6*(1+Assumptions!G117),1000)</f>
        <v>1033000</v>
      </c>
      <c r="H9" s="2">
        <f>CEILING(H6*(1+Assumptions!H117),1000)</f>
        <v>2777000</v>
      </c>
      <c r="I9" s="2">
        <f>CEILING(I6*(1+Assumptions!I117),1000)</f>
        <v>8341000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10</v>
      </c>
      <c r="G12" s="15">
        <v>12</v>
      </c>
      <c r="H12" s="15">
        <v>14</v>
      </c>
      <c r="I12" s="15">
        <v>16</v>
      </c>
      <c r="J12" s="22" t="s">
        <v>908</v>
      </c>
    </row>
    <row r="13" spans="1:10" ht="33" customHeight="1">
      <c r="A13" s="1"/>
      <c r="B13" s="1"/>
      <c r="C13" s="1"/>
      <c r="D13" s="1" t="s">
        <v>332</v>
      </c>
      <c r="E13" s="1"/>
      <c r="F13" s="15">
        <v>3</v>
      </c>
      <c r="G13" s="15">
        <v>5</v>
      </c>
      <c r="H13" s="15">
        <v>7</v>
      </c>
      <c r="I13" s="15">
        <v>10</v>
      </c>
      <c r="J13" s="22" t="s">
        <v>909</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8</v>
      </c>
      <c r="G15" s="15">
        <v>10</v>
      </c>
      <c r="H15" s="15">
        <v>12</v>
      </c>
      <c r="I15" s="15">
        <v>14</v>
      </c>
      <c r="J15" s="22" t="s">
        <v>337</v>
      </c>
    </row>
    <row r="16" spans="1:10" ht="33" customHeight="1">
      <c r="A16" s="1"/>
      <c r="B16" s="1"/>
      <c r="C16" s="1"/>
      <c r="D16" s="1" t="s">
        <v>338</v>
      </c>
      <c r="E16" s="1"/>
      <c r="F16" s="10">
        <f>ROUNDUP(F12*1.6,0)</f>
        <v>16</v>
      </c>
      <c r="G16" s="10">
        <f>ROUNDUP(G12*1.6,0)</f>
        <v>20</v>
      </c>
      <c r="H16" s="10">
        <f>ROUNDUP(H12*1.6,0)</f>
        <v>23</v>
      </c>
      <c r="I16" s="10">
        <f>ROUNDUP(I12*1.6,0)</f>
        <v>26</v>
      </c>
      <c r="J16" s="22" t="s">
        <v>668</v>
      </c>
    </row>
    <row r="17" spans="1:10" ht="33" customHeight="1">
      <c r="A17" s="1"/>
      <c r="B17" s="1"/>
      <c r="C17" s="1"/>
      <c r="D17" s="1" t="s">
        <v>340</v>
      </c>
      <c r="E17" s="1"/>
      <c r="F17" s="15">
        <v>19</v>
      </c>
      <c r="G17" s="15">
        <v>21</v>
      </c>
      <c r="H17" s="15">
        <v>24</v>
      </c>
      <c r="I17" s="15">
        <v>29</v>
      </c>
      <c r="J17" s="22" t="s">
        <v>341</v>
      </c>
    </row>
    <row r="18" spans="1:10" ht="33" customHeight="1">
      <c r="A18" s="1"/>
      <c r="B18" s="1"/>
      <c r="C18" s="1"/>
      <c r="D18" s="1" t="s">
        <v>342</v>
      </c>
      <c r="E18" s="1"/>
      <c r="F18" s="15">
        <v>2</v>
      </c>
      <c r="G18" s="15">
        <v>2</v>
      </c>
      <c r="H18" s="15">
        <v>2</v>
      </c>
      <c r="I18" s="15">
        <v>2</v>
      </c>
      <c r="J18" s="22"/>
    </row>
    <row r="19" spans="1:10" ht="33" customHeight="1">
      <c r="A19" s="1"/>
      <c r="B19" s="1"/>
      <c r="C19" s="1"/>
      <c r="D19" s="1" t="s">
        <v>343</v>
      </c>
      <c r="E19" s="1"/>
      <c r="F19" s="15">
        <v>55</v>
      </c>
      <c r="G19" s="15">
        <v>100</v>
      </c>
      <c r="H19" s="15">
        <v>180</v>
      </c>
      <c r="I19" s="15">
        <v>300</v>
      </c>
      <c r="J19" s="22" t="s">
        <v>344</v>
      </c>
    </row>
    <row r="20" spans="1:10" ht="33" customHeight="1">
      <c r="A20" s="1"/>
      <c r="B20" s="1"/>
      <c r="C20" s="1"/>
      <c r="D20" s="1" t="s">
        <v>345</v>
      </c>
      <c r="E20" s="1"/>
      <c r="F20" s="15">
        <v>5</v>
      </c>
      <c r="G20" s="15">
        <v>6</v>
      </c>
      <c r="H20" s="15">
        <v>7</v>
      </c>
      <c r="I20" s="15">
        <v>9</v>
      </c>
      <c r="J20" s="22"/>
    </row>
    <row r="21" spans="1:10" ht="33" customHeight="1">
      <c r="A21" s="1"/>
      <c r="B21" s="1"/>
      <c r="C21" s="1"/>
      <c r="D21" s="1" t="s">
        <v>346</v>
      </c>
      <c r="E21" s="1"/>
      <c r="F21" s="15">
        <v>12</v>
      </c>
      <c r="G21" s="15">
        <v>16</v>
      </c>
      <c r="H21" s="15">
        <v>21</v>
      </c>
      <c r="I21" s="15">
        <v>29</v>
      </c>
      <c r="J21" s="22"/>
    </row>
    <row r="22" spans="1:10" ht="33" customHeight="1">
      <c r="A22" s="1"/>
      <c r="B22" s="1"/>
      <c r="C22" s="1"/>
      <c r="D22" s="1" t="s">
        <v>347</v>
      </c>
      <c r="E22" s="1"/>
      <c r="F22" s="15">
        <v>1</v>
      </c>
      <c r="G22" s="15">
        <v>1</v>
      </c>
      <c r="H22" s="15">
        <v>2</v>
      </c>
      <c r="I22" s="15">
        <v>2</v>
      </c>
      <c r="J22" s="22"/>
    </row>
    <row r="23" spans="1:10" ht="33" customHeight="1">
      <c r="A23" s="1"/>
      <c r="B23" s="1"/>
      <c r="C23" s="1"/>
      <c r="D23" s="1" t="s">
        <v>348</v>
      </c>
      <c r="E23" s="1"/>
      <c r="F23" s="15">
        <v>3</v>
      </c>
      <c r="G23" s="15">
        <v>4</v>
      </c>
      <c r="H23" s="15">
        <v>5</v>
      </c>
      <c r="I23" s="15">
        <v>6</v>
      </c>
      <c r="J23" s="22" t="s">
        <v>349</v>
      </c>
    </row>
    <row r="24" spans="1:10" ht="33" customHeight="1">
      <c r="A24" s="1"/>
      <c r="B24" s="1"/>
      <c r="C24" s="1"/>
      <c r="D24" s="1" t="s">
        <v>350</v>
      </c>
      <c r="E24" s="1"/>
      <c r="F24" s="10">
        <f>2*F23</f>
        <v>6</v>
      </c>
      <c r="G24" s="10">
        <f>2*G23</f>
        <v>8</v>
      </c>
      <c r="H24" s="10">
        <f>2*H23</f>
        <v>10</v>
      </c>
      <c r="I24" s="10">
        <f>2*I23</f>
        <v>12</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2</v>
      </c>
      <c r="G26" s="15">
        <v>3</v>
      </c>
      <c r="H26" s="15">
        <v>4</v>
      </c>
      <c r="I26" s="15">
        <v>6</v>
      </c>
      <c r="J26" s="22"/>
    </row>
    <row r="27" spans="1:10" ht="33" customHeight="1">
      <c r="A27" s="1"/>
      <c r="B27" s="1"/>
      <c r="C27" s="1"/>
      <c r="D27" s="1" t="s">
        <v>354</v>
      </c>
      <c r="E27" s="1"/>
      <c r="F27" s="15">
        <v>23</v>
      </c>
      <c r="G27" s="15">
        <v>30</v>
      </c>
      <c r="H27" s="15">
        <v>39</v>
      </c>
      <c r="I27" s="15">
        <v>54</v>
      </c>
      <c r="J27" s="22"/>
    </row>
    <row r="28" spans="1:10" ht="33" customHeight="1">
      <c r="A28" s="1"/>
      <c r="B28" s="1"/>
      <c r="C28" s="1"/>
      <c r="D28" s="1" t="s">
        <v>355</v>
      </c>
      <c r="E28" s="1"/>
      <c r="F28" s="15">
        <v>14</v>
      </c>
      <c r="G28" s="15">
        <v>24</v>
      </c>
      <c r="H28" s="15">
        <v>40</v>
      </c>
      <c r="I28" s="15">
        <v>65</v>
      </c>
      <c r="J28" s="22"/>
    </row>
    <row r="29" spans="1:10" ht="33" customHeight="1">
      <c r="A29" s="1"/>
      <c r="B29" s="1"/>
      <c r="C29" s="1"/>
      <c r="D29" s="1" t="s">
        <v>356</v>
      </c>
      <c r="E29" s="1"/>
      <c r="F29" s="15">
        <v>16</v>
      </c>
      <c r="G29" s="15">
        <v>19</v>
      </c>
      <c r="H29" s="15">
        <v>22</v>
      </c>
      <c r="I29" s="15">
        <v>29</v>
      </c>
      <c r="J29" s="22"/>
    </row>
    <row r="30" spans="1:10" ht="33" customHeight="1">
      <c r="A30" s="1"/>
      <c r="B30" s="1"/>
      <c r="C30" s="1"/>
      <c r="D30" s="1" t="s">
        <v>357</v>
      </c>
      <c r="E30" s="1"/>
      <c r="F30" s="15">
        <v>5</v>
      </c>
      <c r="G30" s="15">
        <v>6</v>
      </c>
      <c r="H30" s="15">
        <v>12</v>
      </c>
      <c r="I30" s="15">
        <v>24</v>
      </c>
      <c r="J30" s="22"/>
    </row>
    <row r="31" spans="1:10" ht="33" customHeight="1">
      <c r="A31" s="1"/>
      <c r="B31" s="1"/>
      <c r="C31" s="1"/>
      <c r="D31" s="1" t="s">
        <v>358</v>
      </c>
      <c r="E31" s="1"/>
      <c r="F31" s="15">
        <v>4</v>
      </c>
      <c r="G31" s="15">
        <v>5</v>
      </c>
      <c r="H31" s="15">
        <v>6</v>
      </c>
      <c r="I31" s="15">
        <v>8</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1</v>
      </c>
      <c r="G35" s="15">
        <v>1</v>
      </c>
      <c r="H35" s="15">
        <v>1</v>
      </c>
      <c r="I35" s="15">
        <v>1</v>
      </c>
      <c r="J35" s="22" t="s">
        <v>363</v>
      </c>
    </row>
    <row r="36" spans="1:10" ht="33" customHeight="1">
      <c r="A36" s="1"/>
      <c r="B36" s="1"/>
      <c r="C36" s="1"/>
      <c r="D36" s="1" t="s">
        <v>364</v>
      </c>
      <c r="E36" s="1"/>
      <c r="F36" s="15">
        <v>4</v>
      </c>
      <c r="G36" s="15">
        <v>4</v>
      </c>
      <c r="H36" s="15">
        <v>4</v>
      </c>
      <c r="I36" s="15">
        <v>4</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4</v>
      </c>
      <c r="G38" s="15">
        <v>4</v>
      </c>
      <c r="H38" s="15">
        <v>5</v>
      </c>
      <c r="I38" s="15">
        <v>5</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4000</v>
      </c>
      <c r="G48" s="23">
        <f>G16*Assumptions!G43</f>
        <v>10000</v>
      </c>
      <c r="H48" s="23">
        <f>H16*Assumptions!H43</f>
        <v>23000</v>
      </c>
      <c r="I48" s="23">
        <f>I16*Assumptions!I43</f>
        <v>104000</v>
      </c>
      <c r="J48" s="17" t="s">
        <v>386</v>
      </c>
    </row>
    <row r="49" spans="1:10" ht="32" customHeight="1">
      <c r="A49" s="1"/>
      <c r="B49" s="1"/>
      <c r="C49" s="1" t="s">
        <v>387</v>
      </c>
      <c r="D49" s="17" t="s">
        <v>388</v>
      </c>
      <c r="E49" s="1" t="s">
        <v>385</v>
      </c>
      <c r="F49" s="23">
        <f>F17*Assumptions!F44</f>
        <v>3800</v>
      </c>
      <c r="G49" s="23">
        <f>G17*Assumptions!G44</f>
        <v>8400</v>
      </c>
      <c r="H49" s="23">
        <f>H17*Assumptions!H44</f>
        <v>21600</v>
      </c>
      <c r="I49" s="23">
        <f>I17*Assumptions!I44</f>
        <v>46400</v>
      </c>
      <c r="J49" s="17" t="s">
        <v>389</v>
      </c>
    </row>
    <row r="50" spans="1:10" ht="32" customHeight="1">
      <c r="A50" s="1"/>
      <c r="B50" s="1"/>
      <c r="C50" s="1" t="s">
        <v>390</v>
      </c>
      <c r="D50" s="17" t="s">
        <v>391</v>
      </c>
      <c r="E50" s="1" t="s">
        <v>392</v>
      </c>
      <c r="F50" s="23">
        <f>F18*Assumptions!F45</f>
        <v>300</v>
      </c>
      <c r="G50" s="23">
        <f>G18*Assumptions!G45</f>
        <v>700</v>
      </c>
      <c r="H50" s="23">
        <f>H18*Assumptions!H45</f>
        <v>1400</v>
      </c>
      <c r="I50" s="23">
        <f>I18*Assumptions!I45</f>
        <v>3200</v>
      </c>
      <c r="J50" s="17" t="s">
        <v>393</v>
      </c>
    </row>
    <row r="51" spans="1:10" ht="32" customHeight="1">
      <c r="A51" s="1"/>
      <c r="B51" s="1"/>
      <c r="C51" s="1" t="s">
        <v>394</v>
      </c>
      <c r="D51" s="17" t="s">
        <v>395</v>
      </c>
      <c r="E51" s="1" t="s">
        <v>385</v>
      </c>
      <c r="F51" s="23">
        <f>F19*Assumptions!F46</f>
        <v>6875</v>
      </c>
      <c r="G51" s="23">
        <f>G19*Assumptions!G46</f>
        <v>16000</v>
      </c>
      <c r="H51" s="23">
        <f>H19*Assumptions!H46</f>
        <v>37800</v>
      </c>
      <c r="I51" s="23">
        <f>I19*Assumptions!I46</f>
        <v>75000</v>
      </c>
      <c r="J51" s="17" t="s">
        <v>396</v>
      </c>
    </row>
    <row r="52" spans="1:10" ht="32" customHeight="1">
      <c r="A52" s="1"/>
      <c r="B52" s="1"/>
      <c r="C52" s="1" t="s">
        <v>397</v>
      </c>
      <c r="D52" s="17" t="s">
        <v>130</v>
      </c>
      <c r="E52" s="1" t="s">
        <v>398</v>
      </c>
      <c r="F52" s="23">
        <f>SUM(F48:F49)*Assumptions!F47</f>
        <v>624</v>
      </c>
      <c r="G52" s="23">
        <f>SUM(G48:G49)*Assumptions!G47</f>
        <v>1840</v>
      </c>
      <c r="H52" s="23">
        <f>SUM(H48:H49)*Assumptions!H47</f>
        <v>5352</v>
      </c>
      <c r="I52" s="23">
        <f>SUM(I48:I49)*Assumptions!I47</f>
        <v>22560</v>
      </c>
      <c r="J52" s="17" t="s">
        <v>399</v>
      </c>
    </row>
    <row r="53" spans="1:10" ht="24" customHeight="1">
      <c r="A53" s="1"/>
      <c r="B53" s="1"/>
      <c r="C53" s="8"/>
      <c r="D53" s="18" t="s">
        <v>400</v>
      </c>
      <c r="E53" s="8"/>
      <c r="F53" s="9">
        <f>SUM(F44:F52)</f>
        <v>24849</v>
      </c>
      <c r="G53" s="9">
        <f>SUM(G44:G52)</f>
        <v>64640</v>
      </c>
      <c r="H53" s="9">
        <f>SUM(H44:H52)</f>
        <v>173152</v>
      </c>
      <c r="I53" s="9">
        <f>SUM(I44:I52)</f>
        <v>487160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4225</v>
      </c>
      <c r="G56" s="23">
        <f>(G12+ROUNDUP(G13*Assumptions!$E$121,0))*Assumptions!G121*Assumptions!G48</f>
        <v>8500</v>
      </c>
      <c r="H56" s="23">
        <f>(H12+ROUNDUP(H13*Assumptions!$E$121,0))*Assumptions!H121*Assumptions!H48</f>
        <v>15750</v>
      </c>
      <c r="I56" s="23">
        <f>(I12+ROUNDUP(I13*Assumptions!$E$121,0))*Assumptions!I121*Assumptions!I48</f>
        <v>31200</v>
      </c>
      <c r="J56" s="17" t="s">
        <v>403</v>
      </c>
    </row>
    <row r="57" spans="1:10" ht="32" customHeight="1">
      <c r="A57" s="1"/>
      <c r="B57" s="1"/>
      <c r="C57" s="1" t="s">
        <v>404</v>
      </c>
      <c r="D57" s="17" t="s">
        <v>136</v>
      </c>
      <c r="E57" s="1" t="s">
        <v>385</v>
      </c>
      <c r="F57" s="23">
        <f>(F12+ROUNDUP(F13*Assumptions!$E$122,0))*Assumptions!F122*Assumptions!F49</f>
        <v>3600</v>
      </c>
      <c r="G57" s="23">
        <f>(G12+ROUNDUP(G13*Assumptions!$E$122,0))*Assumptions!G122*Assumptions!G49</f>
        <v>6750</v>
      </c>
      <c r="H57" s="23">
        <f>(H12+ROUNDUP(H13*Assumptions!$E$122,0))*Assumptions!H122*Assumptions!H49</f>
        <v>12600</v>
      </c>
      <c r="I57" s="23">
        <f>(I12+ROUNDUP(I13*Assumptions!$E$122,0))*Assumptions!I122*Assumptions!I49</f>
        <v>22050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4900</v>
      </c>
      <c r="H58" s="23">
        <f>(H12+ROUNDUP(H13*Assumptions!$E$123,0))*Assumptions!H123*Assumptions!H50</f>
        <v>8800</v>
      </c>
      <c r="I58" s="23">
        <f>(I12+ROUNDUP(I13*Assumptions!$E$123,0))*Assumptions!I123*Assumptions!I50</f>
        <v>30400</v>
      </c>
      <c r="J58" s="17" t="s">
        <v>403</v>
      </c>
    </row>
    <row r="59" spans="1:10" ht="32" customHeight="1">
      <c r="A59" s="1"/>
      <c r="B59" s="1"/>
      <c r="C59" s="1" t="s">
        <v>406</v>
      </c>
      <c r="D59" s="17" t="s">
        <v>140</v>
      </c>
      <c r="E59" s="1" t="s">
        <v>385</v>
      </c>
      <c r="F59" s="23">
        <f>(F12+ROUNDUP(F13*Assumptions!$E$124,0))*Assumptions!F124*Assumptions!F51</f>
        <v>4800</v>
      </c>
      <c r="G59" s="23">
        <f>(G12+ROUNDUP(G13*Assumptions!$E$124,0))*Assumptions!G124*Assumptions!G51</f>
        <v>9750</v>
      </c>
      <c r="H59" s="23">
        <f>(H12+ROUNDUP(H13*Assumptions!$E$124,0))*Assumptions!H124*Assumptions!H51</f>
        <v>18000</v>
      </c>
      <c r="I59" s="23">
        <f>(I12+ROUNDUP(I13*Assumptions!$E$124,0))*Assumptions!I124*Assumptions!I51</f>
        <v>33600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9800</v>
      </c>
      <c r="I60" s="23">
        <f>(I12+ROUNDUP(I13*Assumptions!$E$125,0))*Assumptions!I125*Assumptions!I52</f>
        <v>35200</v>
      </c>
      <c r="J60" s="17" t="s">
        <v>403</v>
      </c>
    </row>
    <row r="61" spans="1:10" ht="32" customHeight="1">
      <c r="A61" s="1"/>
      <c r="B61" s="1"/>
      <c r="C61" s="1" t="s">
        <v>408</v>
      </c>
      <c r="D61" s="17" t="s">
        <v>144</v>
      </c>
      <c r="E61" s="1" t="s">
        <v>385</v>
      </c>
      <c r="F61" s="23">
        <f>(F12+ROUNDUP(F13*Assumptions!$E$126,0))*Assumptions!F126*Assumptions!F53</f>
        <v>2750</v>
      </c>
      <c r="G61" s="23">
        <f>(G12+ROUNDUP(G13*Assumptions!$E$126,0))*Assumptions!G126*Assumptions!G53</f>
        <v>10400</v>
      </c>
      <c r="H61" s="23">
        <f>(H12+ROUNDUP(H13*Assumptions!$E$126,0))*Assumptions!H126*Assumptions!H53</f>
        <v>28800</v>
      </c>
      <c r="I61" s="23">
        <f>(I12+ROUNDUP(I13*Assumptions!$E$126,0))*Assumptions!I126*Assumptions!I53</f>
        <v>64800</v>
      </c>
      <c r="J61" s="17" t="s">
        <v>403</v>
      </c>
    </row>
    <row r="62" spans="1:10" ht="32" customHeight="1">
      <c r="A62" s="1"/>
      <c r="B62" s="1"/>
      <c r="C62" s="1" t="s">
        <v>409</v>
      </c>
      <c r="D62" s="17" t="s">
        <v>146</v>
      </c>
      <c r="E62" s="1" t="s">
        <v>385</v>
      </c>
      <c r="F62" s="23">
        <f>(F12+ROUNDUP(F13*Assumptions!$E$127,0))*Assumptions!F127*Assumptions!F54</f>
        <v>3500</v>
      </c>
      <c r="G62" s="23">
        <f>(G12+ROUNDUP(G13*Assumptions!$E$127,0))*Assumptions!G127*Assumptions!G54</f>
        <v>6000</v>
      </c>
      <c r="H62" s="23">
        <f>(H12+ROUNDUP(H13*Assumptions!$E$127,0))*Assumptions!H127*Assumptions!H54</f>
        <v>10500</v>
      </c>
      <c r="I62" s="23">
        <f>(I12+ROUNDUP(I13*Assumptions!$E$127,0))*Assumptions!I127*Assumptions!I54</f>
        <v>17600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4200</v>
      </c>
      <c r="H63" s="23">
        <f>(H12+ROUNDUP(H13*Assumptions!$E$128,0))*Assumptions!H128*Assumptions!H55</f>
        <v>7700</v>
      </c>
      <c r="I63" s="23">
        <f>(I12+ROUNDUP(I13*Assumptions!$E$128,0))*Assumptions!I128*Assumptions!I55</f>
        <v>25600</v>
      </c>
      <c r="J63" s="17" t="s">
        <v>403</v>
      </c>
    </row>
    <row r="64" spans="1:10" ht="32" customHeight="1">
      <c r="A64" s="1"/>
      <c r="B64" s="1"/>
      <c r="C64" s="1" t="s">
        <v>411</v>
      </c>
      <c r="D64" s="17" t="s">
        <v>150</v>
      </c>
      <c r="E64" s="1" t="s">
        <v>385</v>
      </c>
      <c r="F64" s="23">
        <f>(F12+ROUNDUP(F13*Assumptions!$E$129,0))*Assumptions!F129*Assumptions!F56</f>
        <v>3300</v>
      </c>
      <c r="G64" s="23">
        <f>(G12+ROUNDUP(G13*Assumptions!$E$129,0))*Assumptions!G129*Assumptions!G56</f>
        <v>6300</v>
      </c>
      <c r="H64" s="23">
        <f>(H12+ROUNDUP(H13*Assumptions!$E$129,0))*Assumptions!H129*Assumptions!H56</f>
        <v>10400</v>
      </c>
      <c r="I64" s="23">
        <f>(I12+ROUNDUP(I13*Assumptions!$E$129,0))*Assumptions!I129*Assumptions!I56</f>
        <v>19000</v>
      </c>
      <c r="J64" s="17" t="s">
        <v>403</v>
      </c>
    </row>
    <row r="65" spans="1:10" ht="32" customHeight="1">
      <c r="A65" s="1"/>
      <c r="B65" s="1"/>
      <c r="C65" s="1" t="s">
        <v>412</v>
      </c>
      <c r="D65" s="17" t="s">
        <v>152</v>
      </c>
      <c r="E65" s="1" t="s">
        <v>385</v>
      </c>
      <c r="F65" s="23">
        <f>(F12+ROUNDUP(F13*Assumptions!$E$130,0))*Assumptions!F130*Assumptions!F57</f>
        <v>2475</v>
      </c>
      <c r="G65" s="23">
        <f>(G12+ROUNDUP(G13*Assumptions!$E$130,0))*Assumptions!G130*Assumptions!G57</f>
        <v>9100</v>
      </c>
      <c r="H65" s="23">
        <f>(H12+ROUNDUP(H13*Assumptions!$E$130,0))*Assumptions!H130*Assumptions!H57</f>
        <v>33000</v>
      </c>
      <c r="I65" s="23">
        <f>(I12+ROUNDUP(I13*Assumptions!$E$130,0))*Assumptions!I130*Assumptions!I57</f>
        <v>86700</v>
      </c>
      <c r="J65" s="17" t="s">
        <v>403</v>
      </c>
    </row>
    <row r="66" spans="1:10" ht="32" customHeight="1">
      <c r="A66" s="1"/>
      <c r="B66" s="1"/>
      <c r="C66" s="1" t="s">
        <v>413</v>
      </c>
      <c r="D66" s="17" t="s">
        <v>154</v>
      </c>
      <c r="E66" s="1" t="s">
        <v>385</v>
      </c>
      <c r="F66" s="23">
        <f>(F12+ROUNDUP(F13*Assumptions!$E$131,0))*Assumptions!F131*Assumptions!F58</f>
        <v>3250</v>
      </c>
      <c r="G66" s="23">
        <f>(G12+ROUNDUP(G13*Assumptions!$E$131,0))*Assumptions!G131*Assumptions!G58</f>
        <v>12750</v>
      </c>
      <c r="H66" s="23">
        <f>(H12+ROUNDUP(H13*Assumptions!$E$131,0))*Assumptions!H131*Assumptions!H58</f>
        <v>36225</v>
      </c>
      <c r="I66" s="23">
        <f>(I12+ROUNDUP(I13*Assumptions!$E$131,0))*Assumptions!I131*Assumptions!I58</f>
        <v>110500</v>
      </c>
      <c r="J66" s="17" t="s">
        <v>403</v>
      </c>
    </row>
    <row r="67" spans="1:10" ht="32" customHeight="1">
      <c r="A67" s="1"/>
      <c r="B67" s="1"/>
      <c r="C67" s="1" t="s">
        <v>414</v>
      </c>
      <c r="D67" s="17" t="s">
        <v>156</v>
      </c>
      <c r="E67" s="1" t="s">
        <v>385</v>
      </c>
      <c r="F67" s="23">
        <f>(F12+ROUNDUP(F13*Assumptions!$E$132,0))*Assumptions!F132*Assumptions!F59</f>
        <v>2700</v>
      </c>
      <c r="G67" s="23">
        <f>(G12+ROUNDUP(G13*Assumptions!$E$132,0))*Assumptions!G132*Assumptions!G59</f>
        <v>5250</v>
      </c>
      <c r="H67" s="23">
        <f>(H12+ROUNDUP(H13*Assumptions!$E$132,0))*Assumptions!H132*Assumptions!H59</f>
        <v>19800</v>
      </c>
      <c r="I67" s="23">
        <f>(I12+ROUNDUP(I13*Assumptions!$E$132,0))*Assumptions!I132*Assumptions!I59</f>
        <v>50400</v>
      </c>
      <c r="J67" s="17" t="s">
        <v>403</v>
      </c>
    </row>
    <row r="68" spans="1:10" ht="32" customHeight="1">
      <c r="A68" s="1"/>
      <c r="B68" s="1"/>
      <c r="C68" s="1" t="s">
        <v>415</v>
      </c>
      <c r="D68" s="17" t="s">
        <v>158</v>
      </c>
      <c r="E68" s="1" t="s">
        <v>385</v>
      </c>
      <c r="F68" s="23">
        <f>(F12+ROUNDUP(F13*Assumptions!$E$133,0))*Assumptions!F133*Assumptions!F60</f>
        <v>2750</v>
      </c>
      <c r="G68" s="23">
        <f>(G12+ROUNDUP(G13*Assumptions!$E$133,0))*Assumptions!G133*Assumptions!G60</f>
        <v>5250</v>
      </c>
      <c r="H68" s="23">
        <f>(H12+ROUNDUP(H13*Assumptions!$E$133,0))*Assumptions!H133*Assumptions!H60</f>
        <v>18400</v>
      </c>
      <c r="I68" s="23">
        <f>(I12+ROUNDUP(I13*Assumptions!$E$133,0))*Assumptions!I133*Assumptions!I60</f>
        <v>48450</v>
      </c>
      <c r="J68" s="17" t="s">
        <v>403</v>
      </c>
    </row>
    <row r="69" spans="1:10" ht="32" customHeight="1">
      <c r="A69" s="1"/>
      <c r="B69" s="1"/>
      <c r="C69" s="1" t="s">
        <v>416</v>
      </c>
      <c r="D69" s="17" t="s">
        <v>160</v>
      </c>
      <c r="E69" s="1" t="s">
        <v>385</v>
      </c>
      <c r="F69" s="23">
        <f>(F12+ROUNDUP(F13*Assumptions!$E$134,0))*Assumptions!F134*Assumptions!F61</f>
        <v>2750</v>
      </c>
      <c r="G69" s="23">
        <f>(G12+ROUNDUP(G13*Assumptions!$E$134,0))*Assumptions!G134*Assumptions!G61</f>
        <v>5250</v>
      </c>
      <c r="H69" s="23">
        <f>(H12+ROUNDUP(H13*Assumptions!$E$134,0))*Assumptions!H134*Assumptions!H61</f>
        <v>9600</v>
      </c>
      <c r="I69" s="23">
        <f>(I12+ROUNDUP(I13*Assumptions!$E$134,0))*Assumptions!I134*Assumptions!I61</f>
        <v>17100</v>
      </c>
      <c r="J69" s="17" t="s">
        <v>403</v>
      </c>
    </row>
    <row r="70" spans="1:10" ht="32" customHeight="1">
      <c r="A70" s="1"/>
      <c r="B70" s="1"/>
      <c r="C70" s="1" t="s">
        <v>417</v>
      </c>
      <c r="D70" s="17" t="s">
        <v>162</v>
      </c>
      <c r="E70" s="1" t="s">
        <v>385</v>
      </c>
      <c r="F70" s="23">
        <f>(F12+ROUNDUP(F13*Assumptions!$E$135,0))*Assumptions!F135*Assumptions!F62</f>
        <v>3250</v>
      </c>
      <c r="G70" s="23">
        <f>(G12+ROUNDUP(G13*Assumptions!$E$135,0))*Assumptions!G135*Assumptions!G62</f>
        <v>6375</v>
      </c>
      <c r="H70" s="23">
        <f>(H12+ROUNDUP(H13*Assumptions!$E$135,0))*Assumptions!H135*Assumptions!H62</f>
        <v>24150</v>
      </c>
      <c r="I70" s="23">
        <f>(I12+ROUNDUP(I13*Assumptions!$E$135,0))*Assumptions!I135*Assumptions!I62</f>
        <v>66300</v>
      </c>
      <c r="J70" s="17" t="s">
        <v>403</v>
      </c>
    </row>
    <row r="71" spans="1:10" ht="32" customHeight="1">
      <c r="A71" s="1"/>
      <c r="B71" s="1"/>
      <c r="C71" s="1" t="s">
        <v>418</v>
      </c>
      <c r="D71" s="17" t="s">
        <v>164</v>
      </c>
      <c r="E71" s="1" t="s">
        <v>385</v>
      </c>
      <c r="F71" s="23">
        <f>(F12+ROUNDUP(F13*Assumptions!$E$136,0))*Assumptions!F136*Assumptions!F63</f>
        <v>3250</v>
      </c>
      <c r="G71" s="23">
        <f>(G12+ROUNDUP(G13*Assumptions!$E$136,0))*Assumptions!G136*Assumptions!G63</f>
        <v>6375</v>
      </c>
      <c r="H71" s="23">
        <f>(H12+ROUNDUP(H13*Assumptions!$E$136,0))*Assumptions!H136*Assumptions!H63</f>
        <v>24150</v>
      </c>
      <c r="I71" s="23">
        <f>(I12+ROUNDUP(I13*Assumptions!$E$136,0))*Assumptions!I136*Assumptions!I63</f>
        <v>66300</v>
      </c>
      <c r="J71" s="17" t="s">
        <v>403</v>
      </c>
    </row>
    <row r="72" spans="1:10" ht="32" customHeight="1">
      <c r="A72" s="1"/>
      <c r="B72" s="1"/>
      <c r="C72" s="1" t="s">
        <v>419</v>
      </c>
      <c r="D72" s="17" t="s">
        <v>166</v>
      </c>
      <c r="E72" s="1" t="s">
        <v>385</v>
      </c>
      <c r="F72" s="23">
        <f>(F12+ROUNDUP(F13*Assumptions!$E$137,0))*Assumptions!F137*Assumptions!F64</f>
        <v>4400</v>
      </c>
      <c r="G72" s="23">
        <f>(G12+ROUNDUP(G13*Assumptions!$E$137,0))*Assumptions!G137*Assumptions!G64</f>
        <v>10080</v>
      </c>
      <c r="H72" s="23">
        <f>(H12+ROUNDUP(H13*Assumptions!$E$137,0))*Assumptions!H137*Assumptions!H64</f>
        <v>19200</v>
      </c>
      <c r="I72" s="23">
        <f>(I12+ROUNDUP(I13*Assumptions!$E$137,0))*Assumptions!I137*Assumptions!I64</f>
        <v>42750</v>
      </c>
      <c r="J72" s="17" t="s">
        <v>403</v>
      </c>
    </row>
    <row r="73" spans="1:10" ht="32" customHeight="1">
      <c r="A73" s="1"/>
      <c r="B73" s="1"/>
      <c r="C73" s="1" t="s">
        <v>420</v>
      </c>
      <c r="D73" s="17" t="s">
        <v>168</v>
      </c>
      <c r="E73" s="1" t="s">
        <v>385</v>
      </c>
      <c r="F73" s="23">
        <f>(F12+ROUNDUP(F13*Assumptions!$E$138,0))*Assumptions!F138*Assumptions!F65</f>
        <v>3500</v>
      </c>
      <c r="G73" s="23">
        <f>(G12+ROUNDUP(G13*Assumptions!$E$138,0))*Assumptions!G138*Assumptions!G65</f>
        <v>6000</v>
      </c>
      <c r="H73" s="23">
        <f>(H12+ROUNDUP(H13*Assumptions!$E$138,0))*Assumptions!H138*Assumptions!H65</f>
        <v>10500</v>
      </c>
      <c r="I73" s="23">
        <f>(I12+ROUNDUP(I13*Assumptions!$E$138,0))*Assumptions!I138*Assumptions!I65</f>
        <v>16000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3000</v>
      </c>
      <c r="H74" s="23">
        <f>(H12+ROUNDUP(H13*Assumptions!$E$139,0))*Assumptions!H139*Assumptions!H66</f>
        <v>9800</v>
      </c>
      <c r="I74" s="23">
        <f>(I12+ROUNDUP(I13*Assumptions!$E$139,0))*Assumptions!I139*Assumptions!I66</f>
        <v>24000</v>
      </c>
      <c r="J74" s="17" t="s">
        <v>403</v>
      </c>
    </row>
    <row r="75" spans="1:10" ht="32" customHeight="1">
      <c r="A75" s="1"/>
      <c r="B75" s="1"/>
      <c r="C75" s="1" t="s">
        <v>422</v>
      </c>
      <c r="D75" s="17" t="s">
        <v>172</v>
      </c>
      <c r="E75" s="1" t="s">
        <v>385</v>
      </c>
      <c r="F75" s="23">
        <f>(F12+ROUNDUP(F13*Assumptions!$E$140,0))*Assumptions!F140*Assumptions!F67</f>
        <v>2475</v>
      </c>
      <c r="G75" s="23">
        <f>(G12+ROUNDUP(G13*Assumptions!$E$140,0))*Assumptions!G140*Assumptions!G67</f>
        <v>4550</v>
      </c>
      <c r="H75" s="23">
        <f>(H12+ROUNDUP(H13*Assumptions!$E$140,0))*Assumptions!H140*Assumptions!H67</f>
        <v>16000</v>
      </c>
      <c r="I75" s="23">
        <f>(I12+ROUNDUP(I13*Assumptions!$E$140,0))*Assumptions!I140*Assumptions!I67</f>
        <v>57000</v>
      </c>
      <c r="J75" s="17" t="s">
        <v>403</v>
      </c>
    </row>
    <row r="76" spans="1:10" ht="24" customHeight="1">
      <c r="A76" s="1"/>
      <c r="B76" s="1"/>
      <c r="C76" s="8"/>
      <c r="D76" s="18" t="s">
        <v>423</v>
      </c>
      <c r="E76" s="8"/>
      <c r="F76" s="9">
        <f>SUM(F56:F75)</f>
        <v>52975</v>
      </c>
      <c r="G76" s="9">
        <f>SUM(G56:G75)</f>
        <v>130780</v>
      </c>
      <c r="H76" s="9">
        <f>SUM(H56:H75)</f>
        <v>343175</v>
      </c>
      <c r="I76" s="9">
        <f>SUM(I56:I75)</f>
        <v>864950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3250</v>
      </c>
      <c r="G79" s="23">
        <f>G20*Assumptions!G68</f>
        <v>5400</v>
      </c>
      <c r="H79" s="23">
        <f>H20*Assumptions!H68</f>
        <v>9800</v>
      </c>
      <c r="I79" s="23">
        <f>I20*Assumptions!I68</f>
        <v>19800</v>
      </c>
      <c r="J79" s="17" t="s">
        <v>426</v>
      </c>
    </row>
    <row r="80" spans="1:10" ht="32" customHeight="1">
      <c r="A80" s="1"/>
      <c r="B80" s="1"/>
      <c r="C80" s="1" t="s">
        <v>427</v>
      </c>
      <c r="D80" s="17" t="s">
        <v>428</v>
      </c>
      <c r="E80" s="1" t="s">
        <v>385</v>
      </c>
      <c r="F80" s="23">
        <f>F21*Assumptions!F69</f>
        <v>6600</v>
      </c>
      <c r="G80" s="23">
        <f>G21*Assumptions!G69</f>
        <v>12800</v>
      </c>
      <c r="H80" s="23">
        <f>H21*Assumptions!H69</f>
        <v>27300</v>
      </c>
      <c r="I80" s="23">
        <f>I21*Assumptions!I69</f>
        <v>63800</v>
      </c>
      <c r="J80" s="17" t="s">
        <v>426</v>
      </c>
    </row>
    <row r="81" spans="1:10" ht="32" customHeight="1">
      <c r="A81" s="1"/>
      <c r="B81" s="1"/>
      <c r="C81" s="1" t="s">
        <v>429</v>
      </c>
      <c r="D81" s="17" t="s">
        <v>178</v>
      </c>
      <c r="E81" s="1" t="s">
        <v>385</v>
      </c>
      <c r="F81" s="23">
        <f>F22*Assumptions!F70</f>
        <v>450</v>
      </c>
      <c r="G81" s="23">
        <f>G22*Assumptions!G70</f>
        <v>650</v>
      </c>
      <c r="H81" s="23">
        <f>H22*Assumptions!H70</f>
        <v>2000</v>
      </c>
      <c r="I81" s="23">
        <f>I22*Assumptions!I70</f>
        <v>3000</v>
      </c>
      <c r="J81" s="17" t="s">
        <v>426</v>
      </c>
    </row>
    <row r="82" spans="1:10" ht="32" customHeight="1">
      <c r="A82" s="1"/>
      <c r="B82" s="1"/>
      <c r="C82" s="1" t="s">
        <v>430</v>
      </c>
      <c r="D82" s="17" t="s">
        <v>431</v>
      </c>
      <c r="E82" s="1" t="s">
        <v>385</v>
      </c>
      <c r="F82" s="23">
        <f>F24*Assumptions!F71</f>
        <v>2700</v>
      </c>
      <c r="G82" s="23">
        <f>G24*Assumptions!G71</f>
        <v>5200</v>
      </c>
      <c r="H82" s="23">
        <f>H24*Assumptions!H71</f>
        <v>9500</v>
      </c>
      <c r="I82" s="23">
        <f>I24*Assumptions!I71</f>
        <v>16800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13000</v>
      </c>
      <c r="G86" s="9">
        <f>SUM(G79:G85)</f>
        <v>24050</v>
      </c>
      <c r="H86" s="9">
        <f>SUM(H79:H85)</f>
        <v>48600</v>
      </c>
      <c r="I86" s="9">
        <f>SUM(I79:I85)</f>
        <v>103400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4500</v>
      </c>
      <c r="G89" s="23">
        <f>G12*Assumptions!G75</f>
        <v>12000</v>
      </c>
      <c r="H89" s="23">
        <f>H12*Assumptions!H75</f>
        <v>30800</v>
      </c>
      <c r="I89" s="23">
        <f>I12*Assumptions!I75</f>
        <v>88000</v>
      </c>
      <c r="J89" s="17" t="s">
        <v>442</v>
      </c>
    </row>
    <row r="90" spans="1:10" ht="32" customHeight="1">
      <c r="A90" s="1"/>
      <c r="B90" s="1"/>
      <c r="C90" s="1" t="s">
        <v>443</v>
      </c>
      <c r="D90" s="17" t="s">
        <v>444</v>
      </c>
      <c r="E90" s="1" t="s">
        <v>441</v>
      </c>
      <c r="F90" s="23">
        <f>F12*Assumptions!F76</f>
        <v>3500</v>
      </c>
      <c r="G90" s="23">
        <f>G12*Assumptions!G76</f>
        <v>10800</v>
      </c>
      <c r="H90" s="23">
        <f>H12*Assumptions!H76</f>
        <v>30800</v>
      </c>
      <c r="I90" s="23">
        <f>I12*Assumptions!I76</f>
        <v>88000</v>
      </c>
      <c r="J90" s="17" t="s">
        <v>442</v>
      </c>
    </row>
    <row r="91" spans="1:10" ht="32" customHeight="1">
      <c r="A91" s="1"/>
      <c r="B91" s="1"/>
      <c r="C91" s="1" t="s">
        <v>445</v>
      </c>
      <c r="D91" s="17" t="s">
        <v>446</v>
      </c>
      <c r="E91" s="1" t="s">
        <v>441</v>
      </c>
      <c r="F91" s="23">
        <f>F12*Assumptions!F77</f>
        <v>1500</v>
      </c>
      <c r="G91" s="23">
        <f>G12*Assumptions!G77</f>
        <v>3000</v>
      </c>
      <c r="H91" s="23">
        <f>H12*Assumptions!H77</f>
        <v>7000</v>
      </c>
      <c r="I91" s="23">
        <f>I12*Assumptions!I77</f>
        <v>16000</v>
      </c>
      <c r="J91" s="17" t="s">
        <v>442</v>
      </c>
    </row>
    <row r="92" spans="1:10" ht="32" customHeight="1">
      <c r="A92" s="1"/>
      <c r="B92" s="1"/>
      <c r="C92" s="1" t="s">
        <v>447</v>
      </c>
      <c r="D92" s="17" t="s">
        <v>448</v>
      </c>
      <c r="E92" s="1" t="s">
        <v>449</v>
      </c>
      <c r="F92" s="23">
        <f>F29*Assumptions!F79</f>
        <v>2080</v>
      </c>
      <c r="G92" s="23">
        <f>G29*Assumptions!G79</f>
        <v>4750</v>
      </c>
      <c r="H92" s="23">
        <f>H29*Assumptions!H79</f>
        <v>11000</v>
      </c>
      <c r="I92" s="23">
        <f>I29*Assumptions!I79</f>
        <v>29000</v>
      </c>
      <c r="J92" s="17" t="s">
        <v>442</v>
      </c>
    </row>
    <row r="93" spans="1:10" ht="32" customHeight="1">
      <c r="A93" s="1"/>
      <c r="B93" s="1"/>
      <c r="C93" s="1" t="s">
        <v>450</v>
      </c>
      <c r="D93" s="17" t="s">
        <v>451</v>
      </c>
      <c r="E93" s="1" t="s">
        <v>452</v>
      </c>
      <c r="F93" s="23">
        <f>F23*Assumptions!F80</f>
        <v>3000</v>
      </c>
      <c r="G93" s="23">
        <f>G23*Assumptions!G80</f>
        <v>10000</v>
      </c>
      <c r="H93" s="23">
        <f>H23*Assumptions!H80</f>
        <v>30000</v>
      </c>
      <c r="I93" s="23">
        <f>I23*Assumptions!I80</f>
        <v>90000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3400</v>
      </c>
      <c r="G95" s="23">
        <f>G26*Assumptions!G82</f>
        <v>13500</v>
      </c>
      <c r="H95" s="23">
        <f>H26*Assumptions!H82</f>
        <v>40000</v>
      </c>
      <c r="I95" s="23">
        <f>I26*Assumptions!I82</f>
        <v>144000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2500</v>
      </c>
      <c r="G97" s="23">
        <f>G35*Assumptions!G84</f>
        <v>7000</v>
      </c>
      <c r="H97" s="23">
        <f>H35*Assumptions!H84</f>
        <v>18000</v>
      </c>
      <c r="I97" s="23">
        <f>I35*Assumptions!I84</f>
        <v>50000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20880</v>
      </c>
      <c r="G99" s="9">
        <f>SUM(G89:G98)</f>
        <v>62050</v>
      </c>
      <c r="H99" s="9">
        <f>SUM(H89:H98)</f>
        <v>170100</v>
      </c>
      <c r="I99" s="9">
        <f>SUM(I89:I98)</f>
        <v>511000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8800</v>
      </c>
      <c r="G102" s="23">
        <f>G36*Assumptions!G85</f>
        <v>26000</v>
      </c>
      <c r="H102" s="23">
        <f>H36*Assumptions!H85</f>
        <v>72000</v>
      </c>
      <c r="I102" s="23">
        <f>I36*Assumptions!I85</f>
        <v>260000</v>
      </c>
      <c r="J102" s="17" t="s">
        <v>471</v>
      </c>
    </row>
    <row r="103" spans="1:10" ht="32" customHeight="1">
      <c r="A103" s="1"/>
      <c r="B103" s="1"/>
      <c r="C103" s="1" t="s">
        <v>472</v>
      </c>
      <c r="D103" s="17" t="s">
        <v>473</v>
      </c>
      <c r="E103" s="1" t="s">
        <v>474</v>
      </c>
      <c r="F103" s="23">
        <f>F15*Assumptions!F86</f>
        <v>1440</v>
      </c>
      <c r="G103" s="23">
        <f>G15*Assumptions!G86</f>
        <v>4500</v>
      </c>
      <c r="H103" s="23">
        <f>H15*Assumptions!H86</f>
        <v>12000</v>
      </c>
      <c r="I103" s="23">
        <f>I15*Assumptions!I86</f>
        <v>33600</v>
      </c>
      <c r="J103" s="17" t="s">
        <v>475</v>
      </c>
    </row>
    <row r="104" spans="1:10" ht="32" customHeight="1">
      <c r="A104" s="1"/>
      <c r="B104" s="1"/>
      <c r="C104" s="1" t="s">
        <v>476</v>
      </c>
      <c r="D104" s="17" t="s">
        <v>477</v>
      </c>
      <c r="E104" s="1" t="s">
        <v>478</v>
      </c>
      <c r="F104" s="23">
        <f>F19*Assumptions!F87</f>
        <v>660</v>
      </c>
      <c r="G104" s="23">
        <f>G19*Assumptions!G87</f>
        <v>2200</v>
      </c>
      <c r="H104" s="23">
        <f>H19*Assumptions!H87</f>
        <v>7200</v>
      </c>
      <c r="I104" s="23">
        <f>I19*Assumptions!I87</f>
        <v>21000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910</v>
      </c>
      <c r="E106" s="1" t="s">
        <v>652</v>
      </c>
      <c r="F106" s="13">
        <v>960</v>
      </c>
      <c r="G106" s="13">
        <v>2040</v>
      </c>
      <c r="H106" s="13">
        <v>4800</v>
      </c>
      <c r="I106" s="13">
        <v>12000</v>
      </c>
      <c r="J106" s="17" t="s">
        <v>911</v>
      </c>
    </row>
    <row r="107" spans="1:10" ht="32" customHeight="1">
      <c r="A107" s="1"/>
      <c r="B107" s="1"/>
      <c r="C107" s="1" t="s">
        <v>487</v>
      </c>
      <c r="D107" s="17" t="s">
        <v>912</v>
      </c>
      <c r="E107" s="1" t="s">
        <v>489</v>
      </c>
      <c r="F107" s="13">
        <v>880</v>
      </c>
      <c r="G107" s="13">
        <v>2000</v>
      </c>
      <c r="H107" s="13">
        <v>5200</v>
      </c>
      <c r="I107" s="13">
        <v>12000</v>
      </c>
      <c r="J107" s="17" t="s">
        <v>913</v>
      </c>
    </row>
    <row r="108" spans="1:10" ht="32" customHeight="1">
      <c r="A108" s="1"/>
      <c r="B108" s="1"/>
      <c r="C108" s="1" t="s">
        <v>491</v>
      </c>
      <c r="D108" s="17" t="s">
        <v>914</v>
      </c>
      <c r="E108" s="1" t="s">
        <v>764</v>
      </c>
      <c r="F108" s="13">
        <v>1200</v>
      </c>
      <c r="G108" s="13">
        <v>3500</v>
      </c>
      <c r="H108" s="13">
        <v>10000</v>
      </c>
      <c r="I108" s="13">
        <v>30000</v>
      </c>
      <c r="J108" s="17" t="s">
        <v>915</v>
      </c>
    </row>
    <row r="109" spans="1:10" ht="32" customHeight="1">
      <c r="A109" s="1"/>
      <c r="B109" s="1"/>
      <c r="C109" s="1" t="s">
        <v>495</v>
      </c>
      <c r="D109" s="17" t="s">
        <v>916</v>
      </c>
      <c r="E109" s="1" t="s">
        <v>489</v>
      </c>
      <c r="F109" s="13">
        <v>280</v>
      </c>
      <c r="G109" s="13">
        <v>560</v>
      </c>
      <c r="H109" s="13">
        <v>1120</v>
      </c>
      <c r="I109" s="13">
        <v>2240</v>
      </c>
      <c r="J109" s="17" t="s">
        <v>917</v>
      </c>
    </row>
    <row r="110" spans="1:10" ht="32" customHeight="1">
      <c r="A110" s="1"/>
      <c r="B110" s="1"/>
      <c r="C110" s="1" t="s">
        <v>499</v>
      </c>
      <c r="D110" s="17" t="s">
        <v>918</v>
      </c>
      <c r="E110" s="1" t="s">
        <v>489</v>
      </c>
      <c r="F110" s="13">
        <v>200</v>
      </c>
      <c r="G110" s="13">
        <v>440</v>
      </c>
      <c r="H110" s="13">
        <v>1040</v>
      </c>
      <c r="I110" s="13">
        <v>2400</v>
      </c>
      <c r="J110" s="17" t="s">
        <v>919</v>
      </c>
    </row>
    <row r="111" spans="1:10" ht="32" customHeight="1">
      <c r="A111" s="1"/>
      <c r="B111" s="1"/>
      <c r="C111" s="1" t="s">
        <v>503</v>
      </c>
      <c r="D111" s="17" t="s">
        <v>920</v>
      </c>
      <c r="E111" s="1" t="s">
        <v>737</v>
      </c>
      <c r="F111" s="13">
        <v>455</v>
      </c>
      <c r="G111" s="13">
        <v>910</v>
      </c>
      <c r="H111" s="13">
        <v>1925</v>
      </c>
      <c r="I111" s="13">
        <v>3850</v>
      </c>
      <c r="J111" s="17" t="s">
        <v>921</v>
      </c>
    </row>
    <row r="112" spans="1:10" ht="24" customHeight="1">
      <c r="A112" s="1"/>
      <c r="B112" s="1"/>
      <c r="C112" s="8"/>
      <c r="D112" s="18" t="s">
        <v>506</v>
      </c>
      <c r="E112" s="8"/>
      <c r="F112" s="9">
        <f>SUM(F102:F111)</f>
        <v>15275</v>
      </c>
      <c r="G112" s="9">
        <f>SUM(G102:G111)</f>
        <v>43150</v>
      </c>
      <c r="H112" s="9">
        <f>SUM(H102:H111)</f>
        <v>118285</v>
      </c>
      <c r="I112" s="9">
        <f>SUM(I102:I111)</f>
        <v>385090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4000</v>
      </c>
      <c r="G115" s="23">
        <f>G12*Assumptions!G89</f>
        <v>13200</v>
      </c>
      <c r="H115" s="23">
        <f>H12*Assumptions!H89</f>
        <v>35000</v>
      </c>
      <c r="I115" s="23">
        <f>I12*Assumptions!I89</f>
        <v>104000</v>
      </c>
      <c r="J115" s="17" t="s">
        <v>510</v>
      </c>
    </row>
    <row r="116" spans="1:10" ht="32" customHeight="1">
      <c r="A116" s="1"/>
      <c r="B116" s="1"/>
      <c r="C116" s="1" t="s">
        <v>511</v>
      </c>
      <c r="D116" s="17" t="s">
        <v>224</v>
      </c>
      <c r="E116" s="1" t="s">
        <v>474</v>
      </c>
      <c r="F116" s="23">
        <f>F15*Assumptions!F90</f>
        <v>1200</v>
      </c>
      <c r="G116" s="23">
        <f>G15*Assumptions!G90</f>
        <v>4000</v>
      </c>
      <c r="H116" s="23">
        <f>H15*Assumptions!H90</f>
        <v>12000</v>
      </c>
      <c r="I116" s="23">
        <f>I15*Assumptions!I90</f>
        <v>35000</v>
      </c>
      <c r="J116" s="17" t="s">
        <v>512</v>
      </c>
    </row>
    <row r="117" spans="1:10" ht="32" customHeight="1">
      <c r="A117" s="1"/>
      <c r="B117" s="1"/>
      <c r="C117" s="1" t="s">
        <v>513</v>
      </c>
      <c r="D117" s="17" t="s">
        <v>226</v>
      </c>
      <c r="E117" s="1" t="s">
        <v>441</v>
      </c>
      <c r="F117" s="23">
        <f>F12*Assumptions!F91</f>
        <v>1200</v>
      </c>
      <c r="G117" s="23">
        <f>G12*Assumptions!G91</f>
        <v>3600</v>
      </c>
      <c r="H117" s="23">
        <f>H12*Assumptions!H91</f>
        <v>9100</v>
      </c>
      <c r="I117" s="23">
        <f>I12*Assumptions!I91</f>
        <v>24000</v>
      </c>
      <c r="J117" s="17" t="s">
        <v>514</v>
      </c>
    </row>
    <row r="118" spans="1:10" ht="32" customHeight="1">
      <c r="A118" s="1"/>
      <c r="B118" s="1"/>
      <c r="C118" s="1" t="s">
        <v>515</v>
      </c>
      <c r="D118" s="17" t="s">
        <v>228</v>
      </c>
      <c r="E118" s="1" t="s">
        <v>385</v>
      </c>
      <c r="F118" s="23">
        <f>(F12*(Assumptions!F141+2)+F16+F17+F19+F21+F20+F22+F24+F33+F34+F37)*Assumptions!F92</f>
        <v>10640</v>
      </c>
      <c r="G118" s="23">
        <f>(G12*(Assumptions!G141+2)+G16+G17+G19+G21+G20+G22+G24+G33+G34+G37)*Assumptions!G92</f>
        <v>21780</v>
      </c>
      <c r="H118" s="23">
        <f>(H12*(Assumptions!H141+2)+H16+H17+H19+H21+H20+H22+H24+H33+H34+H37)*Assumptions!H92</f>
        <v>47940</v>
      </c>
      <c r="I118" s="23">
        <f>(I12*(Assumptions!I141+2)+I16+I17+I19+I21+I20+I22+I24+I33+I34+I37)*Assumptions!I92</f>
        <v>109395</v>
      </c>
      <c r="J118" s="17" t="s">
        <v>516</v>
      </c>
    </row>
    <row r="119" spans="1:10" ht="32" customHeight="1">
      <c r="A119" s="1"/>
      <c r="B119" s="1"/>
      <c r="C119" s="1" t="s">
        <v>517</v>
      </c>
      <c r="D119" s="17" t="s">
        <v>240</v>
      </c>
      <c r="E119" s="1" t="s">
        <v>441</v>
      </c>
      <c r="F119" s="23">
        <f>F12*Assumptions!F97</f>
        <v>1800</v>
      </c>
      <c r="G119" s="23">
        <f>G12*Assumptions!G97</f>
        <v>4800</v>
      </c>
      <c r="H119" s="23">
        <f>H12*Assumptions!H97</f>
        <v>11900</v>
      </c>
      <c r="I119" s="23">
        <f>I12*Assumptions!I97</f>
        <v>32000</v>
      </c>
      <c r="J119" s="17" t="s">
        <v>518</v>
      </c>
    </row>
    <row r="120" spans="1:10" ht="24" customHeight="1">
      <c r="A120" s="1"/>
      <c r="B120" s="1"/>
      <c r="C120" s="8"/>
      <c r="D120" s="18" t="s">
        <v>519</v>
      </c>
      <c r="E120" s="8"/>
      <c r="F120" s="9">
        <f>SUM(F115:F119)</f>
        <v>18840</v>
      </c>
      <c r="G120" s="9">
        <f>SUM(G115:G119)</f>
        <v>47380</v>
      </c>
      <c r="H120" s="9">
        <f>SUM(H115:H119)</f>
        <v>115940</v>
      </c>
      <c r="I120" s="9">
        <f>SUM(I115:I119)</f>
        <v>304395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1750</v>
      </c>
      <c r="G123" s="23">
        <f>G30*Assumptions!G96</f>
        <v>3600</v>
      </c>
      <c r="H123" s="23">
        <f>H30*Assumptions!H96</f>
        <v>12000</v>
      </c>
      <c r="I123" s="23">
        <f>I30*Assumptions!I96</f>
        <v>43200</v>
      </c>
      <c r="J123" s="17" t="s">
        <v>524</v>
      </c>
    </row>
    <row r="124" spans="1:10" ht="32" customHeight="1">
      <c r="A124" s="1"/>
      <c r="B124" s="1"/>
      <c r="C124" s="1" t="s">
        <v>525</v>
      </c>
      <c r="D124" s="17" t="s">
        <v>526</v>
      </c>
      <c r="E124" s="1" t="s">
        <v>527</v>
      </c>
      <c r="F124" s="23">
        <f>F30*(F31+1)*Assumptions!F93</f>
        <v>3250</v>
      </c>
      <c r="G124" s="23">
        <f>G30*(G31+1)*Assumptions!G93</f>
        <v>6120</v>
      </c>
      <c r="H124" s="23">
        <f>H30*(H31+1)*Assumptions!H93</f>
        <v>19320</v>
      </c>
      <c r="I124" s="23">
        <f>I30*(I31+1)*Assumptions!I93</f>
        <v>69120</v>
      </c>
      <c r="J124" s="17" t="s">
        <v>528</v>
      </c>
    </row>
    <row r="125" spans="1:10" ht="32" customHeight="1">
      <c r="A125" s="1"/>
      <c r="B125" s="1"/>
      <c r="C125" s="1" t="s">
        <v>529</v>
      </c>
      <c r="D125" s="17" t="s">
        <v>530</v>
      </c>
      <c r="E125" s="1" t="s">
        <v>385</v>
      </c>
      <c r="F125" s="23">
        <f>F30*(2*Assumptions!F94+F31*Assumptions!F95)</f>
        <v>690</v>
      </c>
      <c r="G125" s="23">
        <f>G30*(2*Assumptions!G94+G31*Assumptions!G95)</f>
        <v>1170</v>
      </c>
      <c r="H125" s="23">
        <f>H30*(2*Assumptions!H94+H31*Assumptions!H95)</f>
        <v>3240</v>
      </c>
      <c r="I125" s="23">
        <f>I30*(2*Assumptions!I94+I31*Assumptions!I95)</f>
        <v>9360</v>
      </c>
      <c r="J125" s="17" t="s">
        <v>531</v>
      </c>
    </row>
    <row r="126" spans="1:10" ht="24" customHeight="1">
      <c r="A126" s="1"/>
      <c r="B126" s="1"/>
      <c r="C126" s="8"/>
      <c r="D126" s="18" t="s">
        <v>532</v>
      </c>
      <c r="E126" s="8"/>
      <c r="F126" s="9">
        <f>SUM(F123:F125)</f>
        <v>5690</v>
      </c>
      <c r="G126" s="9">
        <f>SUM(G123:G125)</f>
        <v>10890</v>
      </c>
      <c r="H126" s="9">
        <f>SUM(H123:H125)</f>
        <v>34560</v>
      </c>
      <c r="I126" s="9">
        <f>SUM(I123:I125)</f>
        <v>121680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10000</v>
      </c>
      <c r="I134" s="13">
        <v>40000</v>
      </c>
      <c r="J134" s="17" t="s">
        <v>554</v>
      </c>
    </row>
    <row r="135" spans="1:10" ht="32" customHeight="1">
      <c r="A135" s="1"/>
      <c r="B135" s="1"/>
      <c r="C135" s="1" t="s">
        <v>555</v>
      </c>
      <c r="D135" s="17" t="s">
        <v>556</v>
      </c>
      <c r="E135" s="1" t="s">
        <v>557</v>
      </c>
      <c r="F135" s="23">
        <f>F27*Assumptions!F103</f>
        <v>2990</v>
      </c>
      <c r="G135" s="23">
        <f>G27*Assumptions!G103</f>
        <v>9000</v>
      </c>
      <c r="H135" s="23">
        <f>H27*Assumptions!H103</f>
        <v>27300</v>
      </c>
      <c r="I135" s="23">
        <f>I27*Assumptions!I103</f>
        <v>86400</v>
      </c>
      <c r="J135" s="17" t="s">
        <v>558</v>
      </c>
    </row>
    <row r="136" spans="1:10" ht="32" customHeight="1">
      <c r="A136" s="1"/>
      <c r="B136" s="1"/>
      <c r="C136" s="1" t="s">
        <v>559</v>
      </c>
      <c r="D136" s="17" t="s">
        <v>560</v>
      </c>
      <c r="E136" s="1" t="s">
        <v>557</v>
      </c>
      <c r="F136" s="23">
        <f>F28*Assumptions!F104</f>
        <v>6300</v>
      </c>
      <c r="G136" s="23">
        <f>G28*Assumptions!G104</f>
        <v>26400</v>
      </c>
      <c r="H136" s="23">
        <f>H28*Assumptions!H104</f>
        <v>112000</v>
      </c>
      <c r="I136" s="23">
        <f>I28*Assumptions!I104</f>
        <v>455000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27640</v>
      </c>
      <c r="G140" s="9">
        <f>SUM(G129:G139)</f>
        <v>73275</v>
      </c>
      <c r="H140" s="9">
        <f>SUM(H129:H139)</f>
        <v>228250</v>
      </c>
      <c r="I140" s="9">
        <f>SUM(I129:I139)</f>
        <v>751550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80650</v>
      </c>
      <c r="G150" s="2">
        <f>SUM(G48,G49,G51,G56,G57,G58,G59,G60,G61,G62,G63,G64,G65,G66,G67,G68,G69,G70,G71,G72,G73,G74,G75,G79,G80,G81,G82,G83,G84,G85)</f>
        <v>189230</v>
      </c>
      <c r="H150" s="2">
        <f>SUM(H48,H49,H51,H56,H57,H58,H59,H60,H61,H62,H63,H64,H65,H66,H67,H68,H69,H70,H71,H72,H73,H74,H75,H79,H80,H81,H82,H83,H84,H85)</f>
        <v>474175</v>
      </c>
      <c r="I150" s="2">
        <f>SUM(I48,I49,I51,I56,I57,I58,I59,I60,I61,I62,I63,I64,I65,I66,I67,I68,I69,I70,I71,I72,I73,I74,I75,I79,I80,I81,I82,I83,I84,I85)</f>
        <v>1193750</v>
      </c>
      <c r="J150" s="17" t="s">
        <v>582</v>
      </c>
    </row>
    <row r="151" spans="1:10" ht="32" customHeight="1">
      <c r="A151" s="1"/>
      <c r="B151" s="1"/>
      <c r="C151" s="1" t="s">
        <v>583</v>
      </c>
      <c r="D151" s="17" t="s">
        <v>584</v>
      </c>
      <c r="E151" s="1" t="s">
        <v>585</v>
      </c>
      <c r="F151" s="23">
        <f>F150*Assumptions!F108</f>
        <v>30243.75</v>
      </c>
      <c r="G151" s="23">
        <f>G150*Assumptions!G108</f>
        <v>70961.25</v>
      </c>
      <c r="H151" s="23">
        <f>H150*Assumptions!H108</f>
        <v>177815.625</v>
      </c>
      <c r="I151" s="23">
        <f>I150*Assumptions!I108</f>
        <v>447656.25</v>
      </c>
      <c r="J151" s="17" t="s">
        <v>586</v>
      </c>
    </row>
    <row r="152" spans="1:10" ht="32" customHeight="1">
      <c r="A152" s="1"/>
      <c r="B152" s="1"/>
      <c r="C152" s="1" t="s">
        <v>587</v>
      </c>
      <c r="D152" s="17" t="s">
        <v>588</v>
      </c>
      <c r="E152" s="1" t="s">
        <v>589</v>
      </c>
      <c r="F152" s="23">
        <f>F150*F38/F12*Assumptions!F109</f>
        <v>2258.2000000000003</v>
      </c>
      <c r="G152" s="23">
        <f>G150*G38/G12*Assumptions!G109</f>
        <v>5046.1333333333332</v>
      </c>
      <c r="H152" s="23">
        <f>H150*H38/H12*Assumptions!H109</f>
        <v>16934.821428571431</v>
      </c>
      <c r="I152" s="23">
        <f>I150*I38/I12*Assumptions!I109</f>
        <v>44765.625</v>
      </c>
      <c r="J152" s="17" t="s">
        <v>590</v>
      </c>
    </row>
    <row r="153" spans="1:10" ht="32" customHeight="1">
      <c r="A153" s="1"/>
      <c r="B153" s="1"/>
      <c r="C153" s="1" t="s">
        <v>591</v>
      </c>
      <c r="D153" s="17" t="s">
        <v>592</v>
      </c>
      <c r="E153" s="1" t="s">
        <v>593</v>
      </c>
      <c r="F153" s="23">
        <f>SUM(F150,F151,F152,F44,F45,F46,F47,F50,F52)*Assumptions!F110</f>
        <v>22198.670999999998</v>
      </c>
      <c r="G153" s="23">
        <f>SUM(G150,G151,G152,G44,G45,G46,G47,G50,G52)*Assumptions!G110</f>
        <v>65005.024333333342</v>
      </c>
      <c r="H153" s="23">
        <f>SUM(H150,H151,H152,H44,H45,H46,H47,H50,H52)*Assumptions!H110</f>
        <v>212709.68500000003</v>
      </c>
      <c r="I153" s="23">
        <f>SUM(I150,I151,I152,I44,I45,I46,I47,I50,I52)*Assumptions!I110</f>
        <v>740214.11250000005</v>
      </c>
      <c r="J153" s="17" t="s">
        <v>594</v>
      </c>
    </row>
    <row r="154" spans="1:10" ht="32" customHeight="1">
      <c r="A154" s="1"/>
      <c r="B154" s="1"/>
      <c r="C154" s="1" t="s">
        <v>595</v>
      </c>
      <c r="D154" s="17" t="s">
        <v>596</v>
      </c>
      <c r="E154" s="1" t="s">
        <v>597</v>
      </c>
      <c r="F154" s="23">
        <f>SUM(F89,F90,F91,F92,F93,F94,F95,F96,F97,F98,F102,F103,F104,F105,F106,F107,F108,F109,F110,F111)*Assumptions!F111</f>
        <v>2530.8500000000004</v>
      </c>
      <c r="G154" s="23">
        <f>SUM(G89,G90,G91,G92,G93,G94,G95,G96,G97,G98,G102,G103,G104,G105,G106,G107,G108,G109,G110,G111)*Assumptions!G111</f>
        <v>7364.0000000000009</v>
      </c>
      <c r="H154" s="23">
        <f>SUM(H89,H90,H91,H92,H93,H94,H95,H96,H97,H98,H102,H103,H104,H105,H106,H107,H108,H109,H110,H111)*Assumptions!H111</f>
        <v>20186.95</v>
      </c>
      <c r="I154" s="23">
        <f>SUM(I89,I90,I91,I92,I93,I94,I95,I96,I97,I98,I102,I103,I104,I105,I106,I107,I108,I109,I110,I111)*Assumptions!I111</f>
        <v>62726.3</v>
      </c>
      <c r="J154" s="17" t="s">
        <v>598</v>
      </c>
    </row>
    <row r="155" spans="1:10" ht="32" customHeight="1">
      <c r="A155" s="1"/>
      <c r="B155" s="1"/>
      <c r="C155" s="8"/>
      <c r="D155" s="18" t="s">
        <v>599</v>
      </c>
      <c r="E155" s="8"/>
      <c r="F155" s="9">
        <f>SUM(F151:F154)</f>
        <v>57231.470999999998</v>
      </c>
      <c r="G155" s="9">
        <f>SUM(G151:G154)</f>
        <v>148376.40766666667</v>
      </c>
      <c r="H155" s="9">
        <f>SUM(H151:H154)</f>
        <v>427647.08142857143</v>
      </c>
      <c r="I155" s="9">
        <f>SUM(I151:I154)</f>
        <v>1295362.2875000001</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241780.47099999999</v>
      </c>
      <c r="G157" s="9">
        <f>SUM(G53,G76,G86,G99,G112,G120,G126,G140,G147,G155)</f>
        <v>621341.40766666667</v>
      </c>
      <c r="H157" s="9">
        <f>SUM(H53,H76,H86,H99,H112,H120,H126,H140,H147,H155)</f>
        <v>1712709.0814285714</v>
      </c>
      <c r="I157" s="9">
        <f>SUM(I53,I76,I86,I99,I112,I120,I126,I140,I147,I155)</f>
        <v>4992087.2874999996</v>
      </c>
      <c r="J157" s="17"/>
    </row>
    <row r="158" spans="1:10" ht="32" customHeight="1">
      <c r="A158" s="1"/>
      <c r="B158" s="1"/>
      <c r="C158" s="1" t="s">
        <v>601</v>
      </c>
      <c r="D158" s="17" t="s">
        <v>276</v>
      </c>
      <c r="E158" s="1" t="s">
        <v>602</v>
      </c>
      <c r="F158" s="23">
        <f>F157*Assumptions!F112</f>
        <v>4352.0484779999997</v>
      </c>
      <c r="G158" s="23">
        <f>G157*Assumptions!G112</f>
        <v>12426.828153333334</v>
      </c>
      <c r="H158" s="23">
        <f>H157*Assumptions!H112</f>
        <v>37679.599791428569</v>
      </c>
      <c r="I158" s="23">
        <f>I157*Assumptions!I112</f>
        <v>124802.1821875</v>
      </c>
      <c r="J158" s="17" t="s">
        <v>603</v>
      </c>
    </row>
    <row r="159" spans="1:10" ht="32" customHeight="1">
      <c r="A159" s="1"/>
      <c r="B159" s="1"/>
      <c r="C159" s="1" t="s">
        <v>604</v>
      </c>
      <c r="D159" s="17" t="s">
        <v>605</v>
      </c>
      <c r="E159" s="1" t="s">
        <v>602</v>
      </c>
      <c r="F159" s="23">
        <f>F157*Assumptions!F113</f>
        <v>9671.2188399999995</v>
      </c>
      <c r="G159" s="23">
        <f>G157*Assumptions!G113</f>
        <v>31067.070383333335</v>
      </c>
      <c r="H159" s="23">
        <f>H157*Assumptions!H113</f>
        <v>119889.63570000001</v>
      </c>
      <c r="I159" s="23">
        <f>I157*Assumptions!I113</f>
        <v>499208.72875000001</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28054.174753799998</v>
      </c>
      <c r="I160" s="23">
        <f>SUM(I157:I159)*Assumptions!I114</f>
        <v>112321.96396875</v>
      </c>
      <c r="J160" s="17" t="s">
        <v>609</v>
      </c>
    </row>
    <row r="161" spans="1:10" ht="32" customHeight="1">
      <c r="A161" s="1"/>
      <c r="B161" s="1"/>
      <c r="C161" s="8"/>
      <c r="D161" s="18" t="s">
        <v>610</v>
      </c>
      <c r="E161" s="8"/>
      <c r="F161" s="9">
        <f>SUM(F157:F160)</f>
        <v>255803.73831799999</v>
      </c>
      <c r="G161" s="9">
        <f>SUM(G157:G160)</f>
        <v>664835.30620333331</v>
      </c>
      <c r="H161" s="9">
        <f>SUM(H157:H160)</f>
        <v>1898332.4916737999</v>
      </c>
      <c r="I161" s="9">
        <f>SUM(I157:I160)</f>
        <v>5728420.1624062499</v>
      </c>
      <c r="J161" s="17"/>
    </row>
    <row r="162" spans="1:10" ht="32" customHeight="1">
      <c r="A162" s="1"/>
      <c r="B162" s="1"/>
      <c r="C162" s="1" t="s">
        <v>611</v>
      </c>
      <c r="D162" s="17" t="s">
        <v>284</v>
      </c>
      <c r="E162" s="1" t="s">
        <v>612</v>
      </c>
      <c r="F162" s="23">
        <f>F161*Assumptions!F115</f>
        <v>38370.560747699994</v>
      </c>
      <c r="G162" s="23">
        <f>G161*Assumptions!G115</f>
        <v>99725.295930499997</v>
      </c>
      <c r="H162" s="23">
        <f>H161*Assumptions!H115</f>
        <v>237291.56145922499</v>
      </c>
      <c r="I162" s="23">
        <f>I161*Assumptions!I115</f>
        <v>687410.41948874993</v>
      </c>
      <c r="J162" s="17" t="s">
        <v>613</v>
      </c>
    </row>
    <row r="163" spans="1:10" ht="32" customHeight="1">
      <c r="A163" s="1"/>
      <c r="B163" s="1"/>
      <c r="C163" s="1" t="s">
        <v>614</v>
      </c>
      <c r="D163" s="17" t="s">
        <v>615</v>
      </c>
      <c r="E163" s="1" t="s">
        <v>616</v>
      </c>
      <c r="F163" s="2">
        <f>CEILING(SUM(F161:F162),1000)-SUM(F161:F162)</f>
        <v>825.70093430002453</v>
      </c>
      <c r="G163" s="2">
        <f>CEILING(SUM(G161:G162),1000)-SUM(G161:G162)</f>
        <v>439.39786616666242</v>
      </c>
      <c r="H163" s="2">
        <f>CEILING(SUM(H161:H162),1000)-SUM(H161:H162)</f>
        <v>375.9468669751659</v>
      </c>
      <c r="I163" s="2">
        <f>CEILING(SUM(I161:I162),1000)-SUM(I161:I162)</f>
        <v>169.41810500063002</v>
      </c>
      <c r="J163" s="17" t="s">
        <v>617</v>
      </c>
    </row>
    <row r="164" spans="1:10" ht="32" customHeight="1">
      <c r="A164" s="1"/>
      <c r="B164" s="1"/>
      <c r="C164" s="20"/>
      <c r="D164" s="24" t="s">
        <v>325</v>
      </c>
      <c r="E164" s="20"/>
      <c r="F164" s="21">
        <f>SUM(F161:F163)</f>
        <v>295000</v>
      </c>
      <c r="G164" s="21">
        <f>SUM(G161:G163)</f>
        <v>765000</v>
      </c>
      <c r="H164" s="21">
        <f>SUM(H161:H163)</f>
        <v>2136000</v>
      </c>
      <c r="I164" s="21">
        <f>SUM(I161:I163)</f>
        <v>6416000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922</v>
      </c>
      <c r="D168" s="1"/>
      <c r="E168" s="1"/>
      <c r="F168" s="2"/>
      <c r="G168" s="2"/>
      <c r="H168" s="2"/>
      <c r="I168" s="2"/>
      <c r="J168" s="1"/>
    </row>
    <row r="169" spans="1:10" ht="22" customHeight="1">
      <c r="A169" s="1"/>
      <c r="B169" s="1"/>
      <c r="C169" s="1" t="s">
        <v>923</v>
      </c>
      <c r="D169" s="1"/>
      <c r="E169" s="1"/>
      <c r="F169" s="2"/>
      <c r="G169" s="2"/>
      <c r="H169" s="2"/>
      <c r="I169" s="2"/>
      <c r="J169" s="1"/>
    </row>
    <row r="170" spans="1:10" ht="22" customHeight="1">
      <c r="A170" s="1"/>
      <c r="B170" s="1"/>
      <c r="C170" s="1" t="s">
        <v>924</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925</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247000</v>
      </c>
      <c r="G6" s="21">
        <f>G164</f>
        <v>598000</v>
      </c>
      <c r="H6" s="21">
        <f>H164</f>
        <v>1570000</v>
      </c>
      <c r="I6" s="21">
        <f>I164</f>
        <v>4636000</v>
      </c>
      <c r="J6" s="1"/>
    </row>
    <row r="7" spans="1:10" ht="21" customHeight="1">
      <c r="A7" s="1"/>
      <c r="B7" s="1"/>
      <c r="C7" s="1"/>
      <c r="D7" s="1" t="s">
        <v>326</v>
      </c>
      <c r="E7" s="1"/>
      <c r="F7" s="2">
        <f>F6/F14</f>
        <v>4490.909090909091</v>
      </c>
      <c r="G7" s="2">
        <f>G6/G14</f>
        <v>10872.727272727272</v>
      </c>
      <c r="H7" s="2">
        <f>H6/H14</f>
        <v>28545.454545454544</v>
      </c>
      <c r="I7" s="2">
        <f>I6/I14</f>
        <v>84290.909090909088</v>
      </c>
      <c r="J7" s="1"/>
    </row>
    <row r="8" spans="1:10" ht="21" customHeight="1">
      <c r="A8" s="1"/>
      <c r="B8" s="1"/>
      <c r="C8" s="1"/>
      <c r="D8" s="1" t="s">
        <v>327</v>
      </c>
      <c r="E8" s="1"/>
      <c r="F8" s="2">
        <f>FLOOR(F6*(1-Assumptions!F116),1000)</f>
        <v>185000</v>
      </c>
      <c r="G8" s="2">
        <f>FLOOR(G6*(1-Assumptions!G116),1000)</f>
        <v>448000</v>
      </c>
      <c r="H8" s="2">
        <f>FLOOR(H6*(1-Assumptions!H116),1000)</f>
        <v>1256000</v>
      </c>
      <c r="I8" s="2">
        <f>FLOOR(I6*(1-Assumptions!I116),1000)</f>
        <v>3708000</v>
      </c>
      <c r="J8" s="1"/>
    </row>
    <row r="9" spans="1:10" ht="21" customHeight="1">
      <c r="A9" s="1"/>
      <c r="B9" s="1"/>
      <c r="C9" s="1"/>
      <c r="D9" s="1" t="s">
        <v>328</v>
      </c>
      <c r="E9" s="1"/>
      <c r="F9" s="2">
        <f>CEILING(F6*(1+Assumptions!F117),1000)</f>
        <v>334000</v>
      </c>
      <c r="G9" s="2">
        <f>CEILING(G6*(1+Assumptions!G117),1000)</f>
        <v>808000</v>
      </c>
      <c r="H9" s="2">
        <f>CEILING(H6*(1+Assumptions!H117),1000)</f>
        <v>2041000</v>
      </c>
      <c r="I9" s="2">
        <f>CEILING(I6*(1+Assumptions!I117),1000)</f>
        <v>6027000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9</v>
      </c>
      <c r="G12" s="15">
        <v>10</v>
      </c>
      <c r="H12" s="15">
        <v>11</v>
      </c>
      <c r="I12" s="15">
        <v>13</v>
      </c>
      <c r="J12" s="22" t="s">
        <v>926</v>
      </c>
    </row>
    <row r="13" spans="1:10" ht="33" customHeight="1">
      <c r="A13" s="1"/>
      <c r="B13" s="1"/>
      <c r="C13" s="1"/>
      <c r="D13" s="1" t="s">
        <v>332</v>
      </c>
      <c r="E13" s="1"/>
      <c r="F13" s="15">
        <v>3</v>
      </c>
      <c r="G13" s="15">
        <v>5</v>
      </c>
      <c r="H13" s="15">
        <v>7</v>
      </c>
      <c r="I13" s="15">
        <v>10</v>
      </c>
      <c r="J13" s="22" t="s">
        <v>927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7</v>
      </c>
      <c r="G15" s="15">
        <v>9</v>
      </c>
      <c r="H15" s="15">
        <v>10</v>
      </c>
      <c r="I15" s="15">
        <v>12</v>
      </c>
      <c r="J15" s="22" t="s">
        <v>337</v>
      </c>
    </row>
    <row r="16" spans="1:10" ht="33" customHeight="1">
      <c r="A16" s="1"/>
      <c r="B16" s="1"/>
      <c r="C16" s="1"/>
      <c r="D16" s="1" t="s">
        <v>338</v>
      </c>
      <c r="E16" s="1"/>
      <c r="F16" s="10">
        <f>ROUNDUP(F12*1.7,0)</f>
        <v>16</v>
      </c>
      <c r="G16" s="10">
        <f>ROUNDUP(G12*1.7,0)</f>
        <v>17</v>
      </c>
      <c r="H16" s="10">
        <f>ROUNDUP(H12*1.7,0)</f>
        <v>19</v>
      </c>
      <c r="I16" s="10">
        <f>ROUNDUP(I12*1.7,0)</f>
        <v>23</v>
      </c>
      <c r="J16" s="22" t="s">
        <v>686</v>
      </c>
    </row>
    <row r="17" spans="1:10" ht="33" customHeight="1">
      <c r="A17" s="1"/>
      <c r="B17" s="1"/>
      <c r="C17" s="1"/>
      <c r="D17" s="1" t="s">
        <v>340</v>
      </c>
      <c r="E17" s="1"/>
      <c r="F17" s="15">
        <v>24</v>
      </c>
      <c r="G17" s="15">
        <v>27</v>
      </c>
      <c r="H17" s="15">
        <v>30</v>
      </c>
      <c r="I17" s="15">
        <v>36</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55</v>
      </c>
      <c r="G19" s="15">
        <v>100</v>
      </c>
      <c r="H19" s="15">
        <v>180</v>
      </c>
      <c r="I19" s="15">
        <v>300</v>
      </c>
      <c r="J19" s="22" t="s">
        <v>344</v>
      </c>
    </row>
    <row r="20" spans="1:10" ht="33" customHeight="1">
      <c r="A20" s="1"/>
      <c r="B20" s="1"/>
      <c r="C20" s="1"/>
      <c r="D20" s="1" t="s">
        <v>345</v>
      </c>
      <c r="E20" s="1"/>
      <c r="F20" s="15">
        <v>4</v>
      </c>
      <c r="G20" s="15">
        <v>5</v>
      </c>
      <c r="H20" s="15">
        <v>5</v>
      </c>
      <c r="I20" s="15">
        <v>6</v>
      </c>
      <c r="J20" s="22"/>
    </row>
    <row r="21" spans="1:10" ht="33" customHeight="1">
      <c r="A21" s="1"/>
      <c r="B21" s="1"/>
      <c r="C21" s="1"/>
      <c r="D21" s="1" t="s">
        <v>346</v>
      </c>
      <c r="E21" s="1"/>
      <c r="F21" s="15">
        <v>9</v>
      </c>
      <c r="G21" s="15">
        <v>12</v>
      </c>
      <c r="H21" s="15">
        <v>16</v>
      </c>
      <c r="I21" s="15">
        <v>22</v>
      </c>
      <c r="J21" s="22"/>
    </row>
    <row r="22" spans="1:10" ht="33" customHeight="1">
      <c r="A22" s="1"/>
      <c r="B22" s="1"/>
      <c r="C22" s="1"/>
      <c r="D22" s="1" t="s">
        <v>347</v>
      </c>
      <c r="E22" s="1"/>
      <c r="F22" s="15">
        <v>4</v>
      </c>
      <c r="G22" s="15">
        <v>4</v>
      </c>
      <c r="H22" s="15">
        <v>5</v>
      </c>
      <c r="I22" s="15">
        <v>6</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18</v>
      </c>
      <c r="G27" s="15">
        <v>24</v>
      </c>
      <c r="H27" s="15">
        <v>32</v>
      </c>
      <c r="I27" s="15">
        <v>44</v>
      </c>
      <c r="J27" s="22"/>
    </row>
    <row r="28" spans="1:10" ht="33" customHeight="1">
      <c r="A28" s="1"/>
      <c r="B28" s="1"/>
      <c r="C28" s="1"/>
      <c r="D28" s="1" t="s">
        <v>355</v>
      </c>
      <c r="E28" s="1"/>
      <c r="F28" s="15">
        <v>3</v>
      </c>
      <c r="G28" s="15">
        <v>5</v>
      </c>
      <c r="H28" s="15">
        <v>9</v>
      </c>
      <c r="I28" s="15">
        <v>15</v>
      </c>
      <c r="J28" s="22"/>
    </row>
    <row r="29" spans="1:10" ht="33" customHeight="1">
      <c r="A29" s="1"/>
      <c r="B29" s="1"/>
      <c r="C29" s="1"/>
      <c r="D29" s="1" t="s">
        <v>356</v>
      </c>
      <c r="E29" s="1"/>
      <c r="F29" s="15">
        <v>13</v>
      </c>
      <c r="G29" s="15">
        <v>16</v>
      </c>
      <c r="H29" s="15">
        <v>18</v>
      </c>
      <c r="I29" s="15">
        <v>24</v>
      </c>
      <c r="J29" s="22"/>
    </row>
    <row r="30" spans="1:10" ht="33" customHeight="1">
      <c r="A30" s="1"/>
      <c r="B30" s="1"/>
      <c r="C30" s="1"/>
      <c r="D30" s="1" t="s">
        <v>357</v>
      </c>
      <c r="E30" s="1"/>
      <c r="F30" s="15">
        <v>3</v>
      </c>
      <c r="G30" s="15">
        <v>3</v>
      </c>
      <c r="H30" s="15">
        <v>6</v>
      </c>
      <c r="I30" s="15">
        <v>12</v>
      </c>
      <c r="J30" s="22"/>
    </row>
    <row r="31" spans="1:10" ht="33" customHeight="1">
      <c r="A31" s="1"/>
      <c r="B31" s="1"/>
      <c r="C31" s="1"/>
      <c r="D31" s="1" t="s">
        <v>358</v>
      </c>
      <c r="E31" s="1"/>
      <c r="F31" s="15">
        <v>2</v>
      </c>
      <c r="G31" s="15">
        <v>2</v>
      </c>
      <c r="H31" s="15">
        <v>2</v>
      </c>
      <c r="I31" s="15">
        <v>3</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1</v>
      </c>
      <c r="G33" s="15">
        <v>1</v>
      </c>
      <c r="H33" s="15">
        <v>1</v>
      </c>
      <c r="I33" s="15">
        <v>1</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1</v>
      </c>
      <c r="G37" s="15">
        <v>1</v>
      </c>
      <c r="H37" s="15">
        <v>1</v>
      </c>
      <c r="I37" s="15">
        <v>2</v>
      </c>
      <c r="J37" s="22"/>
    </row>
    <row r="38" spans="1:10" ht="33" customHeight="1">
      <c r="A38" s="1"/>
      <c r="B38" s="1"/>
      <c r="C38" s="1"/>
      <c r="D38" s="1" t="s">
        <v>366</v>
      </c>
      <c r="E38" s="1"/>
      <c r="F38" s="15">
        <v>3</v>
      </c>
      <c r="G38" s="15">
        <v>4</v>
      </c>
      <c r="H38" s="15">
        <v>4</v>
      </c>
      <c r="I38" s="15">
        <v>5</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4000</v>
      </c>
      <c r="G48" s="23">
        <f>G16*Assumptions!G43</f>
        <v>8500</v>
      </c>
      <c r="H48" s="23">
        <f>H16*Assumptions!H43</f>
        <v>19000</v>
      </c>
      <c r="I48" s="23">
        <f>I16*Assumptions!I43</f>
        <v>92000</v>
      </c>
      <c r="J48" s="17" t="s">
        <v>386</v>
      </c>
    </row>
    <row r="49" spans="1:10" ht="32" customHeight="1">
      <c r="A49" s="1"/>
      <c r="B49" s="1"/>
      <c r="C49" s="1" t="s">
        <v>387</v>
      </c>
      <c r="D49" s="17" t="s">
        <v>388</v>
      </c>
      <c r="E49" s="1" t="s">
        <v>385</v>
      </c>
      <c r="F49" s="23">
        <f>F17*Assumptions!F44</f>
        <v>4800</v>
      </c>
      <c r="G49" s="23">
        <f>G17*Assumptions!G44</f>
        <v>10800</v>
      </c>
      <c r="H49" s="23">
        <f>H17*Assumptions!H44</f>
        <v>27000</v>
      </c>
      <c r="I49" s="23">
        <f>I17*Assumptions!I44</f>
        <v>57600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6875</v>
      </c>
      <c r="G51" s="23">
        <f>G19*Assumptions!G46</f>
        <v>16000</v>
      </c>
      <c r="H51" s="23">
        <f>H19*Assumptions!H46</f>
        <v>37800</v>
      </c>
      <c r="I51" s="23">
        <f>I19*Assumptions!I46</f>
        <v>75000</v>
      </c>
      <c r="J51" s="17" t="s">
        <v>396</v>
      </c>
    </row>
    <row r="52" spans="1:10" ht="32" customHeight="1">
      <c r="A52" s="1"/>
      <c r="B52" s="1"/>
      <c r="C52" s="1" t="s">
        <v>397</v>
      </c>
      <c r="D52" s="17" t="s">
        <v>130</v>
      </c>
      <c r="E52" s="1" t="s">
        <v>398</v>
      </c>
      <c r="F52" s="23">
        <f>SUM(F48:F49)*Assumptions!F47</f>
        <v>704</v>
      </c>
      <c r="G52" s="23">
        <f>SUM(G48:G49)*Assumptions!G47</f>
        <v>1930</v>
      </c>
      <c r="H52" s="23">
        <f>SUM(H48:H49)*Assumptions!H47</f>
        <v>5520</v>
      </c>
      <c r="I52" s="23">
        <f>SUM(I48:I49)*Assumptions!I47</f>
        <v>22440</v>
      </c>
      <c r="J52" s="17" t="s">
        <v>399</v>
      </c>
    </row>
    <row r="53" spans="1:10" ht="24" customHeight="1">
      <c r="A53" s="1"/>
      <c r="B53" s="1"/>
      <c r="C53" s="8"/>
      <c r="D53" s="18" t="s">
        <v>400</v>
      </c>
      <c r="E53" s="8"/>
      <c r="F53" s="9">
        <f>SUM(F44:F52)</f>
        <v>25779</v>
      </c>
      <c r="G53" s="9">
        <f>SUM(G44:G52)</f>
        <v>65280</v>
      </c>
      <c r="H53" s="9">
        <f>SUM(H44:H52)</f>
        <v>174020</v>
      </c>
      <c r="I53" s="9">
        <f>SUM(I44:I52)</f>
        <v>484640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3900</v>
      </c>
      <c r="G56" s="23">
        <f>(G12+ROUNDUP(G13*Assumptions!$E$121,0))*Assumptions!G121*Assumptions!G48</f>
        <v>7500</v>
      </c>
      <c r="H56" s="23">
        <f>(H12+ROUNDUP(H13*Assumptions!$E$121,0))*Assumptions!H121*Assumptions!H48</f>
        <v>13500</v>
      </c>
      <c r="I56" s="23">
        <f>(I12+ROUNDUP(I13*Assumptions!$E$121,0))*Assumptions!I121*Assumptions!I48</f>
        <v>27600</v>
      </c>
      <c r="J56" s="17" t="s">
        <v>403</v>
      </c>
    </row>
    <row r="57" spans="1:10" ht="32" customHeight="1">
      <c r="A57" s="1"/>
      <c r="B57" s="1"/>
      <c r="C57" s="1" t="s">
        <v>404</v>
      </c>
      <c r="D57" s="17" t="s">
        <v>136</v>
      </c>
      <c r="E57" s="1" t="s">
        <v>385</v>
      </c>
      <c r="F57" s="23">
        <f>(F12+ROUNDUP(F13*Assumptions!$E$122,0))*Assumptions!F122*Assumptions!F49</f>
        <v>3300</v>
      </c>
      <c r="G57" s="23">
        <f>(G12+ROUNDUP(G13*Assumptions!$E$122,0))*Assumptions!G122*Assumptions!G49</f>
        <v>5850</v>
      </c>
      <c r="H57" s="23">
        <f>(H12+ROUNDUP(H13*Assumptions!$E$122,0))*Assumptions!H122*Assumptions!H49</f>
        <v>10500</v>
      </c>
      <c r="I57" s="23">
        <f>(I12+ROUNDUP(I13*Assumptions!$E$122,0))*Assumptions!I122*Assumptions!I49</f>
        <v>18900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4200</v>
      </c>
      <c r="H58" s="23">
        <f>(H12+ROUNDUP(H13*Assumptions!$E$123,0))*Assumptions!H123*Assumptions!H50</f>
        <v>7150</v>
      </c>
      <c r="I58" s="23">
        <f>(I12+ROUNDUP(I13*Assumptions!$E$123,0))*Assumptions!I123*Assumptions!I50</f>
        <v>25600</v>
      </c>
      <c r="J58" s="17" t="s">
        <v>403</v>
      </c>
    </row>
    <row r="59" spans="1:10" ht="32" customHeight="1">
      <c r="A59" s="1"/>
      <c r="B59" s="1"/>
      <c r="C59" s="1" t="s">
        <v>406</v>
      </c>
      <c r="D59" s="17" t="s">
        <v>140</v>
      </c>
      <c r="E59" s="1" t="s">
        <v>385</v>
      </c>
      <c r="F59" s="23">
        <f>(F12+ROUNDUP(F13*Assumptions!$E$124,0))*Assumptions!F124*Assumptions!F51</f>
        <v>4400</v>
      </c>
      <c r="G59" s="23">
        <f>(G12+ROUNDUP(G13*Assumptions!$E$124,0))*Assumptions!G124*Assumptions!G51</f>
        <v>8450</v>
      </c>
      <c r="H59" s="23">
        <f>(H12+ROUNDUP(H13*Assumptions!$E$124,0))*Assumptions!H124*Assumptions!H51</f>
        <v>15000</v>
      </c>
      <c r="I59" s="23">
        <f>(I12+ROUNDUP(I13*Assumptions!$E$124,0))*Assumptions!I124*Assumptions!I51</f>
        <v>28800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7700</v>
      </c>
      <c r="I60" s="23">
        <f>(I12+ROUNDUP(I13*Assumptions!$E$125,0))*Assumptions!I125*Assumptions!I52</f>
        <v>28600</v>
      </c>
      <c r="J60" s="17" t="s">
        <v>403</v>
      </c>
    </row>
    <row r="61" spans="1:10" ht="32" customHeight="1">
      <c r="A61" s="1"/>
      <c r="B61" s="1"/>
      <c r="C61" s="1" t="s">
        <v>408</v>
      </c>
      <c r="D61" s="17" t="s">
        <v>144</v>
      </c>
      <c r="E61" s="1" t="s">
        <v>385</v>
      </c>
      <c r="F61" s="23">
        <f>(F12+ROUNDUP(F13*Assumptions!$E$126,0))*Assumptions!F126*Assumptions!F53</f>
        <v>2500</v>
      </c>
      <c r="G61" s="23">
        <f>(G12+ROUNDUP(G13*Assumptions!$E$126,0))*Assumptions!G126*Assumptions!G53</f>
        <v>8800</v>
      </c>
      <c r="H61" s="23">
        <f>(H12+ROUNDUP(H13*Assumptions!$E$126,0))*Assumptions!H126*Assumptions!H53</f>
        <v>23400</v>
      </c>
      <c r="I61" s="23">
        <f>(I12+ROUNDUP(I13*Assumptions!$E$126,0))*Assumptions!I126*Assumptions!I53</f>
        <v>54000</v>
      </c>
      <c r="J61" s="17" t="s">
        <v>403</v>
      </c>
    </row>
    <row r="62" spans="1:10" ht="32" customHeight="1">
      <c r="A62" s="1"/>
      <c r="B62" s="1"/>
      <c r="C62" s="1" t="s">
        <v>409</v>
      </c>
      <c r="D62" s="17" t="s">
        <v>146</v>
      </c>
      <c r="E62" s="1" t="s">
        <v>385</v>
      </c>
      <c r="F62" s="23">
        <f>(F12+ROUNDUP(F13*Assumptions!$E$127,0))*Assumptions!F127*Assumptions!F54</f>
        <v>3150</v>
      </c>
      <c r="G62" s="23">
        <f>(G12+ROUNDUP(G13*Assumptions!$E$127,0))*Assumptions!G127*Assumptions!G54</f>
        <v>5000</v>
      </c>
      <c r="H62" s="23">
        <f>(H12+ROUNDUP(H13*Assumptions!$E$127,0))*Assumptions!H127*Assumptions!H54</f>
        <v>8250</v>
      </c>
      <c r="I62" s="23">
        <f>(I12+ROUNDUP(I13*Assumptions!$E$127,0))*Assumptions!I127*Assumptions!I54</f>
        <v>14300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3500</v>
      </c>
      <c r="H63" s="23">
        <f>(H12+ROUNDUP(H13*Assumptions!$E$128,0))*Assumptions!H128*Assumptions!H55</f>
        <v>6050</v>
      </c>
      <c r="I63" s="23">
        <f>(I12+ROUNDUP(I13*Assumptions!$E$128,0))*Assumptions!I128*Assumptions!I55</f>
        <v>20800</v>
      </c>
      <c r="J63" s="17" t="s">
        <v>403</v>
      </c>
    </row>
    <row r="64" spans="1:10" ht="32" customHeight="1">
      <c r="A64" s="1"/>
      <c r="B64" s="1"/>
      <c r="C64" s="1" t="s">
        <v>411</v>
      </c>
      <c r="D64" s="17" t="s">
        <v>150</v>
      </c>
      <c r="E64" s="1" t="s">
        <v>385</v>
      </c>
      <c r="F64" s="23">
        <f>(F12+ROUNDUP(F13*Assumptions!$E$129,0))*Assumptions!F129*Assumptions!F56</f>
        <v>3000</v>
      </c>
      <c r="G64" s="23">
        <f>(G12+ROUNDUP(G13*Assumptions!$E$129,0))*Assumptions!G129*Assumptions!G56</f>
        <v>5400</v>
      </c>
      <c r="H64" s="23">
        <f>(H12+ROUNDUP(H13*Assumptions!$E$129,0))*Assumptions!H129*Assumptions!H56</f>
        <v>8450</v>
      </c>
      <c r="I64" s="23">
        <f>(I12+ROUNDUP(I13*Assumptions!$E$129,0))*Assumptions!I129*Assumptions!I56</f>
        <v>16000</v>
      </c>
      <c r="J64" s="17" t="s">
        <v>403</v>
      </c>
    </row>
    <row r="65" spans="1:10" ht="32" customHeight="1">
      <c r="A65" s="1"/>
      <c r="B65" s="1"/>
      <c r="C65" s="1" t="s">
        <v>412</v>
      </c>
      <c r="D65" s="17" t="s">
        <v>152</v>
      </c>
      <c r="E65" s="1" t="s">
        <v>385</v>
      </c>
      <c r="F65" s="23">
        <f>(F12+ROUNDUP(F13*Assumptions!$E$130,0))*Assumptions!F130*Assumptions!F57</f>
        <v>2250</v>
      </c>
      <c r="G65" s="23">
        <f>(G12+ROUNDUP(G13*Assumptions!$E$130,0))*Assumptions!G130*Assumptions!G57</f>
        <v>7700</v>
      </c>
      <c r="H65" s="23">
        <f>(H12+ROUNDUP(H13*Assumptions!$E$130,0))*Assumptions!H130*Assumptions!H57</f>
        <v>26400</v>
      </c>
      <c r="I65" s="23">
        <f>(I12+ROUNDUP(I13*Assumptions!$E$130,0))*Assumptions!I130*Assumptions!I57</f>
        <v>71400</v>
      </c>
      <c r="J65" s="17" t="s">
        <v>403</v>
      </c>
    </row>
    <row r="66" spans="1:10" ht="32" customHeight="1">
      <c r="A66" s="1"/>
      <c r="B66" s="1"/>
      <c r="C66" s="1" t="s">
        <v>413</v>
      </c>
      <c r="D66" s="17" t="s">
        <v>154</v>
      </c>
      <c r="E66" s="1" t="s">
        <v>385</v>
      </c>
      <c r="F66" s="23">
        <f>(F12+ROUNDUP(F13*Assumptions!$E$131,0))*Assumptions!F131*Assumptions!F58</f>
        <v>3000</v>
      </c>
      <c r="G66" s="23">
        <f>(G12+ROUNDUP(G13*Assumptions!$E$131,0))*Assumptions!G131*Assumptions!G58</f>
        <v>11250</v>
      </c>
      <c r="H66" s="23">
        <f>(H12+ROUNDUP(H13*Assumptions!$E$131,0))*Assumptions!H131*Assumptions!H58</f>
        <v>31050</v>
      </c>
      <c r="I66" s="23">
        <f>(I12+ROUNDUP(I13*Assumptions!$E$131,0))*Assumptions!I131*Assumptions!I58</f>
        <v>97750</v>
      </c>
      <c r="J66" s="17" t="s">
        <v>403</v>
      </c>
    </row>
    <row r="67" spans="1:10" ht="32" customHeight="1">
      <c r="A67" s="1"/>
      <c r="B67" s="1"/>
      <c r="C67" s="1" t="s">
        <v>414</v>
      </c>
      <c r="D67" s="17" t="s">
        <v>156</v>
      </c>
      <c r="E67" s="1" t="s">
        <v>385</v>
      </c>
      <c r="F67" s="23">
        <f>(F12+ROUNDUP(F13*Assumptions!$E$132,0))*Assumptions!F132*Assumptions!F59</f>
        <v>2475</v>
      </c>
      <c r="G67" s="23">
        <f>(G12+ROUNDUP(G13*Assumptions!$E$132,0))*Assumptions!G132*Assumptions!G59</f>
        <v>4550</v>
      </c>
      <c r="H67" s="23">
        <f>(H12+ROUNDUP(H13*Assumptions!$E$132,0))*Assumptions!H132*Assumptions!H59</f>
        <v>16500</v>
      </c>
      <c r="I67" s="23">
        <f>(I12+ROUNDUP(I13*Assumptions!$E$132,0))*Assumptions!I132*Assumptions!I59</f>
        <v>43200</v>
      </c>
      <c r="J67" s="17" t="s">
        <v>403</v>
      </c>
    </row>
    <row r="68" spans="1:10" ht="32" customHeight="1">
      <c r="A68" s="1"/>
      <c r="B68" s="1"/>
      <c r="C68" s="1" t="s">
        <v>415</v>
      </c>
      <c r="D68" s="17" t="s">
        <v>158</v>
      </c>
      <c r="E68" s="1" t="s">
        <v>385</v>
      </c>
      <c r="F68" s="23">
        <f>(F12+ROUNDUP(F13*Assumptions!$E$133,0))*Assumptions!F133*Assumptions!F60</f>
        <v>2500</v>
      </c>
      <c r="G68" s="23">
        <f>(G12+ROUNDUP(G13*Assumptions!$E$133,0))*Assumptions!G133*Assumptions!G60</f>
        <v>4500</v>
      </c>
      <c r="H68" s="23">
        <f>(H12+ROUNDUP(H13*Assumptions!$E$133,0))*Assumptions!H133*Assumptions!H60</f>
        <v>14950</v>
      </c>
      <c r="I68" s="23">
        <f>(I12+ROUNDUP(I13*Assumptions!$E$133,0))*Assumptions!I133*Assumptions!I60</f>
        <v>40800</v>
      </c>
      <c r="J68" s="17" t="s">
        <v>403</v>
      </c>
    </row>
    <row r="69" spans="1:10" ht="32" customHeight="1">
      <c r="A69" s="1"/>
      <c r="B69" s="1"/>
      <c r="C69" s="1" t="s">
        <v>416</v>
      </c>
      <c r="D69" s="17" t="s">
        <v>160</v>
      </c>
      <c r="E69" s="1" t="s">
        <v>385</v>
      </c>
      <c r="F69" s="23">
        <f>(F12+ROUNDUP(F13*Assumptions!$E$134,0))*Assumptions!F134*Assumptions!F61</f>
        <v>2500</v>
      </c>
      <c r="G69" s="23">
        <f>(G12+ROUNDUP(G13*Assumptions!$E$134,0))*Assumptions!G134*Assumptions!G61</f>
        <v>4500</v>
      </c>
      <c r="H69" s="23">
        <f>(H12+ROUNDUP(H13*Assumptions!$E$134,0))*Assumptions!H134*Assumptions!H61</f>
        <v>7800</v>
      </c>
      <c r="I69" s="23">
        <f>(I12+ROUNDUP(I13*Assumptions!$E$134,0))*Assumptions!I134*Assumptions!I61</f>
        <v>14400</v>
      </c>
      <c r="J69" s="17" t="s">
        <v>403</v>
      </c>
    </row>
    <row r="70" spans="1:10" ht="32" customHeight="1">
      <c r="A70" s="1"/>
      <c r="B70" s="1"/>
      <c r="C70" s="1" t="s">
        <v>417</v>
      </c>
      <c r="D70" s="17" t="s">
        <v>162</v>
      </c>
      <c r="E70" s="1" t="s">
        <v>385</v>
      </c>
      <c r="F70" s="23">
        <f>(F12+ROUNDUP(F13*Assumptions!$E$135,0))*Assumptions!F135*Assumptions!F62</f>
        <v>3000</v>
      </c>
      <c r="G70" s="23">
        <f>(G12+ROUNDUP(G13*Assumptions!$E$135,0))*Assumptions!G135*Assumptions!G62</f>
        <v>5625</v>
      </c>
      <c r="H70" s="23">
        <f>(H12+ROUNDUP(H13*Assumptions!$E$135,0))*Assumptions!H135*Assumptions!H62</f>
        <v>20700</v>
      </c>
      <c r="I70" s="23">
        <f>(I12+ROUNDUP(I13*Assumptions!$E$135,0))*Assumptions!I135*Assumptions!I62</f>
        <v>58650</v>
      </c>
      <c r="J70" s="17" t="s">
        <v>403</v>
      </c>
    </row>
    <row r="71" spans="1:10" ht="32" customHeight="1">
      <c r="A71" s="1"/>
      <c r="B71" s="1"/>
      <c r="C71" s="1" t="s">
        <v>418</v>
      </c>
      <c r="D71" s="17" t="s">
        <v>164</v>
      </c>
      <c r="E71" s="1" t="s">
        <v>385</v>
      </c>
      <c r="F71" s="23">
        <f>(F12+ROUNDUP(F13*Assumptions!$E$136,0))*Assumptions!F136*Assumptions!F63</f>
        <v>3000</v>
      </c>
      <c r="G71" s="23">
        <f>(G12+ROUNDUP(G13*Assumptions!$E$136,0))*Assumptions!G136*Assumptions!G63</f>
        <v>5625</v>
      </c>
      <c r="H71" s="23">
        <f>(H12+ROUNDUP(H13*Assumptions!$E$136,0))*Assumptions!H136*Assumptions!H63</f>
        <v>20700</v>
      </c>
      <c r="I71" s="23">
        <f>(I12+ROUNDUP(I13*Assumptions!$E$136,0))*Assumptions!I136*Assumptions!I63</f>
        <v>58650</v>
      </c>
      <c r="J71" s="17" t="s">
        <v>403</v>
      </c>
    </row>
    <row r="72" spans="1:10" ht="32" customHeight="1">
      <c r="A72" s="1"/>
      <c r="B72" s="1"/>
      <c r="C72" s="1" t="s">
        <v>419</v>
      </c>
      <c r="D72" s="17" t="s">
        <v>166</v>
      </c>
      <c r="E72" s="1" t="s">
        <v>385</v>
      </c>
      <c r="F72" s="23">
        <f>(F12+ROUNDUP(F13*Assumptions!$E$137,0))*Assumptions!F137*Assumptions!F64</f>
        <v>4000</v>
      </c>
      <c r="G72" s="23">
        <f>(G12+ROUNDUP(G13*Assumptions!$E$137,0))*Assumptions!G137*Assumptions!G64</f>
        <v>8640</v>
      </c>
      <c r="H72" s="23">
        <f>(H12+ROUNDUP(H13*Assumptions!$E$137,0))*Assumptions!H137*Assumptions!H64</f>
        <v>15600</v>
      </c>
      <c r="I72" s="23">
        <f>(I12+ROUNDUP(I13*Assumptions!$E$137,0))*Assumptions!I137*Assumptions!I64</f>
        <v>36000</v>
      </c>
      <c r="J72" s="17" t="s">
        <v>403</v>
      </c>
    </row>
    <row r="73" spans="1:10" ht="32" customHeight="1">
      <c r="A73" s="1"/>
      <c r="B73" s="1"/>
      <c r="C73" s="1" t="s">
        <v>420</v>
      </c>
      <c r="D73" s="17" t="s">
        <v>168</v>
      </c>
      <c r="E73" s="1" t="s">
        <v>385</v>
      </c>
      <c r="F73" s="23">
        <f>(F12+ROUNDUP(F13*Assumptions!$E$138,0))*Assumptions!F138*Assumptions!F65</f>
        <v>3150</v>
      </c>
      <c r="G73" s="23">
        <f>(G12+ROUNDUP(G13*Assumptions!$E$138,0))*Assumptions!G138*Assumptions!G65</f>
        <v>5000</v>
      </c>
      <c r="H73" s="23">
        <f>(H12+ROUNDUP(H13*Assumptions!$E$138,0))*Assumptions!H138*Assumptions!H65</f>
        <v>8250</v>
      </c>
      <c r="I73" s="23">
        <f>(I12+ROUNDUP(I13*Assumptions!$E$138,0))*Assumptions!I138*Assumptions!I65</f>
        <v>13000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2500</v>
      </c>
      <c r="H74" s="23">
        <f>(H12+ROUNDUP(H13*Assumptions!$E$139,0))*Assumptions!H139*Assumptions!H66</f>
        <v>7700</v>
      </c>
      <c r="I74" s="23">
        <f>(I12+ROUNDUP(I13*Assumptions!$E$139,0))*Assumptions!I139*Assumptions!I66</f>
        <v>19500</v>
      </c>
      <c r="J74" s="17" t="s">
        <v>403</v>
      </c>
    </row>
    <row r="75" spans="1:10" ht="32" customHeight="1">
      <c r="A75" s="1"/>
      <c r="B75" s="1"/>
      <c r="C75" s="1" t="s">
        <v>422</v>
      </c>
      <c r="D75" s="17" t="s">
        <v>172</v>
      </c>
      <c r="E75" s="1" t="s">
        <v>385</v>
      </c>
      <c r="F75" s="23">
        <f>(F12+ROUNDUP(F13*Assumptions!$E$140,0))*Assumptions!F140*Assumptions!F67</f>
        <v>2250</v>
      </c>
      <c r="G75" s="23">
        <f>(G12+ROUNDUP(G13*Assumptions!$E$140,0))*Assumptions!G140*Assumptions!G67</f>
        <v>3900</v>
      </c>
      <c r="H75" s="23">
        <f>(H12+ROUNDUP(H13*Assumptions!$E$140,0))*Assumptions!H140*Assumptions!H67</f>
        <v>13000</v>
      </c>
      <c r="I75" s="23">
        <f>(I12+ROUNDUP(I13*Assumptions!$E$140,0))*Assumptions!I140*Assumptions!I67</f>
        <v>48000</v>
      </c>
      <c r="J75" s="17" t="s">
        <v>403</v>
      </c>
    </row>
    <row r="76" spans="1:10" ht="24" customHeight="1">
      <c r="A76" s="1"/>
      <c r="B76" s="1"/>
      <c r="C76" s="8"/>
      <c r="D76" s="18" t="s">
        <v>423</v>
      </c>
      <c r="E76" s="8"/>
      <c r="F76" s="9">
        <f>SUM(F56:F75)</f>
        <v>48375</v>
      </c>
      <c r="G76" s="9">
        <f>SUM(G56:G75)</f>
        <v>112490</v>
      </c>
      <c r="H76" s="9">
        <f>SUM(H56:H75)</f>
        <v>282650</v>
      </c>
      <c r="I76" s="9">
        <f>SUM(I56:I75)</f>
        <v>735950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2600</v>
      </c>
      <c r="G79" s="23">
        <f>G20*Assumptions!G68</f>
        <v>4500</v>
      </c>
      <c r="H79" s="23">
        <f>H20*Assumptions!H68</f>
        <v>7000</v>
      </c>
      <c r="I79" s="23">
        <f>I20*Assumptions!I68</f>
        <v>13200</v>
      </c>
      <c r="J79" s="17" t="s">
        <v>426</v>
      </c>
    </row>
    <row r="80" spans="1:10" ht="32" customHeight="1">
      <c r="A80" s="1"/>
      <c r="B80" s="1"/>
      <c r="C80" s="1" t="s">
        <v>427</v>
      </c>
      <c r="D80" s="17" t="s">
        <v>428</v>
      </c>
      <c r="E80" s="1" t="s">
        <v>385</v>
      </c>
      <c r="F80" s="23">
        <f>F21*Assumptions!F69</f>
        <v>4950</v>
      </c>
      <c r="G80" s="23">
        <f>G21*Assumptions!G69</f>
        <v>9600</v>
      </c>
      <c r="H80" s="23">
        <f>H21*Assumptions!H69</f>
        <v>20800</v>
      </c>
      <c r="I80" s="23">
        <f>I21*Assumptions!I69</f>
        <v>48400</v>
      </c>
      <c r="J80" s="17" t="s">
        <v>426</v>
      </c>
    </row>
    <row r="81" spans="1:10" ht="32" customHeight="1">
      <c r="A81" s="1"/>
      <c r="B81" s="1"/>
      <c r="C81" s="1" t="s">
        <v>429</v>
      </c>
      <c r="D81" s="17" t="s">
        <v>178</v>
      </c>
      <c r="E81" s="1" t="s">
        <v>385</v>
      </c>
      <c r="F81" s="23">
        <f>F22*Assumptions!F70</f>
        <v>1800</v>
      </c>
      <c r="G81" s="23">
        <f>G22*Assumptions!G70</f>
        <v>2600</v>
      </c>
      <c r="H81" s="23">
        <f>H22*Assumptions!H70</f>
        <v>5000</v>
      </c>
      <c r="I81" s="23">
        <f>I22*Assumptions!I70</f>
        <v>9000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600</v>
      </c>
      <c r="G83" s="23">
        <f>G33*Assumptions!G72</f>
        <v>850</v>
      </c>
      <c r="H83" s="23">
        <f>H33*Assumptions!H72</f>
        <v>1250</v>
      </c>
      <c r="I83" s="23">
        <f>I33*Assumptions!I72</f>
        <v>1800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650</v>
      </c>
      <c r="G85" s="23">
        <f>G37*Assumptions!G74</f>
        <v>1000</v>
      </c>
      <c r="H85" s="23">
        <f>H37*Assumptions!H74</f>
        <v>1600</v>
      </c>
      <c r="I85" s="23">
        <f>I37*Assumptions!I74</f>
        <v>5000</v>
      </c>
      <c r="J85" s="17" t="s">
        <v>426</v>
      </c>
    </row>
    <row r="86" spans="1:10" ht="24" customHeight="1">
      <c r="A86" s="1"/>
      <c r="B86" s="1"/>
      <c r="C86" s="8"/>
      <c r="D86" s="18" t="s">
        <v>437</v>
      </c>
      <c r="E86" s="8"/>
      <c r="F86" s="9">
        <f>SUM(F79:F85)</f>
        <v>10600</v>
      </c>
      <c r="G86" s="9">
        <f>SUM(G79:G85)</f>
        <v>18550</v>
      </c>
      <c r="H86" s="9">
        <f>SUM(H79:H85)</f>
        <v>35650</v>
      </c>
      <c r="I86" s="9">
        <f>SUM(I79:I85)</f>
        <v>77400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4050</v>
      </c>
      <c r="G89" s="23">
        <f>G12*Assumptions!G75</f>
        <v>10000</v>
      </c>
      <c r="H89" s="23">
        <f>H12*Assumptions!H75</f>
        <v>24200</v>
      </c>
      <c r="I89" s="23">
        <f>I12*Assumptions!I75</f>
        <v>71500</v>
      </c>
      <c r="J89" s="17" t="s">
        <v>442</v>
      </c>
    </row>
    <row r="90" spans="1:10" ht="32" customHeight="1">
      <c r="A90" s="1"/>
      <c r="B90" s="1"/>
      <c r="C90" s="1" t="s">
        <v>443</v>
      </c>
      <c r="D90" s="17" t="s">
        <v>444</v>
      </c>
      <c r="E90" s="1" t="s">
        <v>441</v>
      </c>
      <c r="F90" s="23">
        <f>F12*Assumptions!F76</f>
        <v>3150</v>
      </c>
      <c r="G90" s="23">
        <f>G12*Assumptions!G76</f>
        <v>9000</v>
      </c>
      <c r="H90" s="23">
        <f>H12*Assumptions!H76</f>
        <v>24200</v>
      </c>
      <c r="I90" s="23">
        <f>I12*Assumptions!I76</f>
        <v>71500</v>
      </c>
      <c r="J90" s="17" t="s">
        <v>442</v>
      </c>
    </row>
    <row r="91" spans="1:10" ht="32" customHeight="1">
      <c r="A91" s="1"/>
      <c r="B91" s="1"/>
      <c r="C91" s="1" t="s">
        <v>445</v>
      </c>
      <c r="D91" s="17" t="s">
        <v>446</v>
      </c>
      <c r="E91" s="1" t="s">
        <v>441</v>
      </c>
      <c r="F91" s="23">
        <f>F12*Assumptions!F77</f>
        <v>1350</v>
      </c>
      <c r="G91" s="23">
        <f>G12*Assumptions!G77</f>
        <v>2500</v>
      </c>
      <c r="H91" s="23">
        <f>H12*Assumptions!H77</f>
        <v>5500</v>
      </c>
      <c r="I91" s="23">
        <f>I12*Assumptions!I77</f>
        <v>13000</v>
      </c>
      <c r="J91" s="17" t="s">
        <v>442</v>
      </c>
    </row>
    <row r="92" spans="1:10" ht="32" customHeight="1">
      <c r="A92" s="1"/>
      <c r="B92" s="1"/>
      <c r="C92" s="1" t="s">
        <v>447</v>
      </c>
      <c r="D92" s="17" t="s">
        <v>448</v>
      </c>
      <c r="E92" s="1" t="s">
        <v>449</v>
      </c>
      <c r="F92" s="23">
        <f>F29*Assumptions!F79</f>
        <v>1690</v>
      </c>
      <c r="G92" s="23">
        <f>G29*Assumptions!G79</f>
        <v>4000</v>
      </c>
      <c r="H92" s="23">
        <f>H29*Assumptions!H79</f>
        <v>9000</v>
      </c>
      <c r="I92" s="23">
        <f>I29*Assumptions!I79</f>
        <v>24000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1500</v>
      </c>
      <c r="G96" s="23">
        <f>G37*Assumptions!G83</f>
        <v>4000</v>
      </c>
      <c r="H96" s="23">
        <f>H37*Assumptions!H83</f>
        <v>10000</v>
      </c>
      <c r="I96" s="23">
        <f>I37*Assumptions!I83</f>
        <v>50000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12140</v>
      </c>
      <c r="G99" s="9">
        <f>SUM(G89:G98)</f>
        <v>30500</v>
      </c>
      <c r="H99" s="9">
        <f>SUM(H89:H98)</f>
        <v>75400</v>
      </c>
      <c r="I99" s="9">
        <f>SUM(I89:I98)</f>
        <v>236000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1260</v>
      </c>
      <c r="G103" s="23">
        <f>G15*Assumptions!G86</f>
        <v>4050</v>
      </c>
      <c r="H103" s="23">
        <f>H15*Assumptions!H86</f>
        <v>10000</v>
      </c>
      <c r="I103" s="23">
        <f>I15*Assumptions!I86</f>
        <v>28800</v>
      </c>
      <c r="J103" s="17" t="s">
        <v>475</v>
      </c>
    </row>
    <row r="104" spans="1:10" ht="32" customHeight="1">
      <c r="A104" s="1"/>
      <c r="B104" s="1"/>
      <c r="C104" s="1" t="s">
        <v>476</v>
      </c>
      <c r="D104" s="17" t="s">
        <v>477</v>
      </c>
      <c r="E104" s="1" t="s">
        <v>478</v>
      </c>
      <c r="F104" s="23">
        <f>F19*Assumptions!F87</f>
        <v>660</v>
      </c>
      <c r="G104" s="23">
        <f>G19*Assumptions!G87</f>
        <v>2200</v>
      </c>
      <c r="H104" s="23">
        <f>H19*Assumptions!H87</f>
        <v>7200</v>
      </c>
      <c r="I104" s="23">
        <f>I19*Assumptions!I87</f>
        <v>21000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928</v>
      </c>
      <c r="E106" s="1" t="s">
        <v>485</v>
      </c>
      <c r="F106" s="13">
        <v>450</v>
      </c>
      <c r="G106" s="13">
        <v>850</v>
      </c>
      <c r="H106" s="13">
        <v>1700</v>
      </c>
      <c r="I106" s="13">
        <v>3400</v>
      </c>
      <c r="J106" s="17" t="s">
        <v>929</v>
      </c>
    </row>
    <row r="107" spans="1:10" ht="32" customHeight="1">
      <c r="A107" s="1"/>
      <c r="B107" s="1"/>
      <c r="C107" s="1" t="s">
        <v>487</v>
      </c>
      <c r="D107" s="17" t="s">
        <v>930</v>
      </c>
      <c r="E107" s="1" t="s">
        <v>629</v>
      </c>
      <c r="F107" s="13">
        <v>550</v>
      </c>
      <c r="G107" s="13">
        <v>1250</v>
      </c>
      <c r="H107" s="13">
        <v>3250</v>
      </c>
      <c r="I107" s="13">
        <v>7500</v>
      </c>
      <c r="J107" s="17" t="s">
        <v>931</v>
      </c>
    </row>
    <row r="108" spans="1:10" ht="32" customHeight="1">
      <c r="A108" s="1"/>
      <c r="B108" s="1"/>
      <c r="C108" s="1" t="s">
        <v>491</v>
      </c>
      <c r="D108" s="17" t="s">
        <v>932</v>
      </c>
      <c r="E108" s="1" t="s">
        <v>737</v>
      </c>
      <c r="F108" s="13">
        <v>455</v>
      </c>
      <c r="G108" s="13">
        <v>910</v>
      </c>
      <c r="H108" s="13">
        <v>1925</v>
      </c>
      <c r="I108" s="13">
        <v>3850</v>
      </c>
      <c r="J108" s="17" t="s">
        <v>933</v>
      </c>
    </row>
    <row r="109" spans="1:10" ht="32" customHeight="1">
      <c r="A109" s="1"/>
      <c r="B109" s="1"/>
      <c r="C109" s="1" t="s">
        <v>495</v>
      </c>
      <c r="D109" s="17" t="s">
        <v>934</v>
      </c>
      <c r="E109" s="1" t="s">
        <v>501</v>
      </c>
      <c r="F109" s="13">
        <v>210</v>
      </c>
      <c r="G109" s="13">
        <v>420</v>
      </c>
      <c r="H109" s="13">
        <v>840</v>
      </c>
      <c r="I109" s="13">
        <v>1680</v>
      </c>
      <c r="J109" s="17" t="s">
        <v>935</v>
      </c>
    </row>
    <row r="110" spans="1:10" ht="32" customHeight="1">
      <c r="A110" s="1"/>
      <c r="B110" s="1"/>
      <c r="C110" s="1" t="s">
        <v>499</v>
      </c>
      <c r="D110" s="17" t="s">
        <v>936</v>
      </c>
      <c r="E110" s="1" t="s">
        <v>629</v>
      </c>
      <c r="F110" s="13">
        <v>225</v>
      </c>
      <c r="G110" s="13">
        <v>450</v>
      </c>
      <c r="H110" s="13">
        <v>900</v>
      </c>
      <c r="I110" s="13">
        <v>2000</v>
      </c>
      <c r="J110" s="17" t="s">
        <v>937</v>
      </c>
    </row>
    <row r="111" spans="1:10" ht="32" customHeight="1">
      <c r="A111" s="1"/>
      <c r="B111" s="1"/>
      <c r="C111" s="1" t="s">
        <v>503</v>
      </c>
      <c r="D111" s="17" t="s">
        <v>938</v>
      </c>
      <c r="E111" s="1" t="s">
        <v>497</v>
      </c>
      <c r="F111" s="13">
        <v>140</v>
      </c>
      <c r="G111" s="13">
        <v>280</v>
      </c>
      <c r="H111" s="13">
        <v>560</v>
      </c>
      <c r="I111" s="13">
        <v>1120</v>
      </c>
      <c r="J111" s="17" t="s">
        <v>939</v>
      </c>
    </row>
    <row r="112" spans="1:10" ht="24" customHeight="1">
      <c r="A112" s="1"/>
      <c r="B112" s="1"/>
      <c r="C112" s="8"/>
      <c r="D112" s="18" t="s">
        <v>506</v>
      </c>
      <c r="E112" s="8"/>
      <c r="F112" s="9">
        <f>SUM(F102:F111)</f>
        <v>6550</v>
      </c>
      <c r="G112" s="9">
        <f>SUM(G102:G111)</f>
        <v>17910</v>
      </c>
      <c r="H112" s="9">
        <f>SUM(H102:H111)</f>
        <v>47375</v>
      </c>
      <c r="I112" s="9">
        <f>SUM(I102:I111)</f>
        <v>142350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3600</v>
      </c>
      <c r="G115" s="23">
        <f>G12*Assumptions!G89</f>
        <v>11000</v>
      </c>
      <c r="H115" s="23">
        <f>H12*Assumptions!H89</f>
        <v>27500</v>
      </c>
      <c r="I115" s="23">
        <f>I12*Assumptions!I89</f>
        <v>84500</v>
      </c>
      <c r="J115" s="17" t="s">
        <v>510</v>
      </c>
    </row>
    <row r="116" spans="1:10" ht="32" customHeight="1">
      <c r="A116" s="1"/>
      <c r="B116" s="1"/>
      <c r="C116" s="1" t="s">
        <v>511</v>
      </c>
      <c r="D116" s="17" t="s">
        <v>224</v>
      </c>
      <c r="E116" s="1" t="s">
        <v>474</v>
      </c>
      <c r="F116" s="23">
        <f>F15*Assumptions!F90</f>
        <v>1050</v>
      </c>
      <c r="G116" s="23">
        <f>G15*Assumptions!G90</f>
        <v>3600</v>
      </c>
      <c r="H116" s="23">
        <f>H15*Assumptions!H90</f>
        <v>10000</v>
      </c>
      <c r="I116" s="23">
        <f>I15*Assumptions!I90</f>
        <v>30000</v>
      </c>
      <c r="J116" s="17" t="s">
        <v>512</v>
      </c>
    </row>
    <row r="117" spans="1:10" ht="32" customHeight="1">
      <c r="A117" s="1"/>
      <c r="B117" s="1"/>
      <c r="C117" s="1" t="s">
        <v>513</v>
      </c>
      <c r="D117" s="17" t="s">
        <v>226</v>
      </c>
      <c r="E117" s="1" t="s">
        <v>441</v>
      </c>
      <c r="F117" s="23">
        <f>F12*Assumptions!F91</f>
        <v>1080</v>
      </c>
      <c r="G117" s="23">
        <f>G12*Assumptions!G91</f>
        <v>3000</v>
      </c>
      <c r="H117" s="23">
        <f>H12*Assumptions!H91</f>
        <v>7150</v>
      </c>
      <c r="I117" s="23">
        <f>I12*Assumptions!I91</f>
        <v>19500</v>
      </c>
      <c r="J117" s="17" t="s">
        <v>514</v>
      </c>
    </row>
    <row r="118" spans="1:10" ht="32" customHeight="1">
      <c r="A118" s="1"/>
      <c r="B118" s="1"/>
      <c r="C118" s="1" t="s">
        <v>515</v>
      </c>
      <c r="D118" s="17" t="s">
        <v>228</v>
      </c>
      <c r="E118" s="1" t="s">
        <v>385</v>
      </c>
      <c r="F118" s="23">
        <f>(F12*(Assumptions!F141+2)+F16+F17+F19+F21+F20+F22+F24+F33+F34+F37)*Assumptions!F92</f>
        <v>9975</v>
      </c>
      <c r="G118" s="23">
        <f>(G12*(Assumptions!G141+2)+G16+G17+G19+G21+G20+G22+G24+G33+G34+G37)*Assumptions!G92</f>
        <v>19215</v>
      </c>
      <c r="H118" s="23">
        <f>(H12*(Assumptions!H141+2)+H16+H17+H19+H21+H20+H22+H24+H33+H34+H37)*Assumptions!H92</f>
        <v>40500</v>
      </c>
      <c r="I118" s="23">
        <f>(I12*(Assumptions!I141+2)+I16+I17+I19+I21+I20+I22+I24+I33+I34+I37)*Assumptions!I92</f>
        <v>94435</v>
      </c>
      <c r="J118" s="17" t="s">
        <v>516</v>
      </c>
    </row>
    <row r="119" spans="1:10" ht="32" customHeight="1">
      <c r="A119" s="1"/>
      <c r="B119" s="1"/>
      <c r="C119" s="1" t="s">
        <v>517</v>
      </c>
      <c r="D119" s="17" t="s">
        <v>240</v>
      </c>
      <c r="E119" s="1" t="s">
        <v>441</v>
      </c>
      <c r="F119" s="23">
        <f>F12*Assumptions!F97</f>
        <v>1620</v>
      </c>
      <c r="G119" s="23">
        <f>G12*Assumptions!G97</f>
        <v>4000</v>
      </c>
      <c r="H119" s="23">
        <f>H12*Assumptions!H97</f>
        <v>9350</v>
      </c>
      <c r="I119" s="23">
        <f>I12*Assumptions!I97</f>
        <v>26000</v>
      </c>
      <c r="J119" s="17" t="s">
        <v>518</v>
      </c>
    </row>
    <row r="120" spans="1:10" ht="24" customHeight="1">
      <c r="A120" s="1"/>
      <c r="B120" s="1"/>
      <c r="C120" s="8"/>
      <c r="D120" s="18" t="s">
        <v>519</v>
      </c>
      <c r="E120" s="8"/>
      <c r="F120" s="9">
        <f>SUM(F115:F119)</f>
        <v>17325</v>
      </c>
      <c r="G120" s="9">
        <f>SUM(G115:G119)</f>
        <v>40815</v>
      </c>
      <c r="H120" s="9">
        <f>SUM(H115:H119)</f>
        <v>94500</v>
      </c>
      <c r="I120" s="9">
        <f>SUM(I115:I119)</f>
        <v>254435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1050</v>
      </c>
      <c r="G123" s="23">
        <f>G30*Assumptions!G96</f>
        <v>1800</v>
      </c>
      <c r="H123" s="23">
        <f>H30*Assumptions!H96</f>
        <v>6000</v>
      </c>
      <c r="I123" s="23">
        <f>I30*Assumptions!I96</f>
        <v>21600</v>
      </c>
      <c r="J123" s="17" t="s">
        <v>524</v>
      </c>
    </row>
    <row r="124" spans="1:10" ht="32" customHeight="1">
      <c r="A124" s="1"/>
      <c r="B124" s="1"/>
      <c r="C124" s="1" t="s">
        <v>525</v>
      </c>
      <c r="D124" s="17" t="s">
        <v>526</v>
      </c>
      <c r="E124" s="1" t="s">
        <v>527</v>
      </c>
      <c r="F124" s="23">
        <f>F30*(F31+1)*Assumptions!F93</f>
        <v>1170</v>
      </c>
      <c r="G124" s="23">
        <f>G30*(G31+1)*Assumptions!G93</f>
        <v>1530</v>
      </c>
      <c r="H124" s="23">
        <f>H30*(H31+1)*Assumptions!H93</f>
        <v>4140</v>
      </c>
      <c r="I124" s="23">
        <f>I30*(I31+1)*Assumptions!I93</f>
        <v>15360</v>
      </c>
      <c r="J124" s="17" t="s">
        <v>528</v>
      </c>
    </row>
    <row r="125" spans="1:10" ht="32" customHeight="1">
      <c r="A125" s="1"/>
      <c r="B125" s="1"/>
      <c r="C125" s="1" t="s">
        <v>529</v>
      </c>
      <c r="D125" s="17" t="s">
        <v>530</v>
      </c>
      <c r="E125" s="1" t="s">
        <v>385</v>
      </c>
      <c r="F125" s="23">
        <f>F30*(2*Assumptions!F94+F31*Assumptions!F95)</f>
        <v>342</v>
      </c>
      <c r="G125" s="23">
        <f>G30*(2*Assumptions!G94+G31*Assumptions!G95)</f>
        <v>450</v>
      </c>
      <c r="H125" s="23">
        <f>H30*(2*Assumptions!H94+H31*Assumptions!H95)</f>
        <v>1140</v>
      </c>
      <c r="I125" s="23">
        <f>I30*(2*Assumptions!I94+I31*Assumptions!I95)</f>
        <v>3180</v>
      </c>
      <c r="J125" s="17" t="s">
        <v>531</v>
      </c>
    </row>
    <row r="126" spans="1:10" ht="24" customHeight="1">
      <c r="A126" s="1"/>
      <c r="B126" s="1"/>
      <c r="C126" s="8"/>
      <c r="D126" s="18" t="s">
        <v>532</v>
      </c>
      <c r="E126" s="8"/>
      <c r="F126" s="9">
        <f>SUM(F123:F125)</f>
        <v>2562</v>
      </c>
      <c r="G126" s="9">
        <f>SUM(G123:G125)</f>
        <v>3780</v>
      </c>
      <c r="H126" s="9">
        <f>SUM(H123:H125)</f>
        <v>11280</v>
      </c>
      <c r="I126" s="9">
        <f>SUM(I123:I125)</f>
        <v>40140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2340</v>
      </c>
      <c r="G135" s="23">
        <f>G27*Assumptions!G103</f>
        <v>7200</v>
      </c>
      <c r="H135" s="23">
        <f>H27*Assumptions!H103</f>
        <v>22400</v>
      </c>
      <c r="I135" s="23">
        <f>I27*Assumptions!I103</f>
        <v>70400</v>
      </c>
      <c r="J135" s="17" t="s">
        <v>558</v>
      </c>
    </row>
    <row r="136" spans="1:10" ht="32" customHeight="1">
      <c r="A136" s="1"/>
      <c r="B136" s="1"/>
      <c r="C136" s="1" t="s">
        <v>559</v>
      </c>
      <c r="D136" s="17" t="s">
        <v>560</v>
      </c>
      <c r="E136" s="1" t="s">
        <v>557</v>
      </c>
      <c r="F136" s="23">
        <f>F28*Assumptions!F104</f>
        <v>1350</v>
      </c>
      <c r="G136" s="23">
        <f>G28*Assumptions!G104</f>
        <v>5500</v>
      </c>
      <c r="H136" s="23">
        <f>H28*Assumptions!H104</f>
        <v>25200</v>
      </c>
      <c r="I136" s="23">
        <f>I28*Assumptions!I104</f>
        <v>105000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22040</v>
      </c>
      <c r="G140" s="9">
        <f>SUM(G129:G139)</f>
        <v>50575</v>
      </c>
      <c r="H140" s="9">
        <f>SUM(H129:H139)</f>
        <v>126550</v>
      </c>
      <c r="I140" s="9">
        <f>SUM(I129:I139)</f>
        <v>345550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74650</v>
      </c>
      <c r="G150" s="2">
        <f>SUM(G48,G49,G51,G56,G57,G58,G59,G60,G61,G62,G63,G64,G65,G66,G67,G68,G69,G70,G71,G72,G73,G74,G75,G79,G80,G81,G82,G83,G84,G85)</f>
        <v>166340</v>
      </c>
      <c r="H150" s="2">
        <f>SUM(H48,H49,H51,H56,H57,H58,H59,H60,H61,H62,H63,H64,H65,H66,H67,H68,H69,H70,H71,H72,H73,H74,H75,H79,H80,H81,H82,H83,H84,H85)</f>
        <v>402100</v>
      </c>
      <c r="I150" s="2">
        <f>SUM(I48,I49,I51,I56,I57,I58,I59,I60,I61,I62,I63,I64,I65,I66,I67,I68,I69,I70,I71,I72,I73,I74,I75,I79,I80,I81,I82,I83,I84,I85)</f>
        <v>1037950</v>
      </c>
      <c r="J150" s="17" t="s">
        <v>582</v>
      </c>
    </row>
    <row r="151" spans="1:10" ht="32" customHeight="1">
      <c r="A151" s="1"/>
      <c r="B151" s="1"/>
      <c r="C151" s="1" t="s">
        <v>583</v>
      </c>
      <c r="D151" s="17" t="s">
        <v>584</v>
      </c>
      <c r="E151" s="1" t="s">
        <v>585</v>
      </c>
      <c r="F151" s="23">
        <f>F150*Assumptions!F108</f>
        <v>27993.75</v>
      </c>
      <c r="G151" s="23">
        <f>G150*Assumptions!G108</f>
        <v>62377.5</v>
      </c>
      <c r="H151" s="23">
        <f>H150*Assumptions!H108</f>
        <v>150787.5</v>
      </c>
      <c r="I151" s="23">
        <f>I150*Assumptions!I108</f>
        <v>389231.25</v>
      </c>
      <c r="J151" s="17" t="s">
        <v>586</v>
      </c>
    </row>
    <row r="152" spans="1:10" ht="32" customHeight="1">
      <c r="A152" s="1"/>
      <c r="B152" s="1"/>
      <c r="C152" s="1" t="s">
        <v>587</v>
      </c>
      <c r="D152" s="17" t="s">
        <v>588</v>
      </c>
      <c r="E152" s="1" t="s">
        <v>589</v>
      </c>
      <c r="F152" s="23">
        <f>F150*F38/F12*Assumptions!F109</f>
        <v>1741.8333333333335</v>
      </c>
      <c r="G152" s="23">
        <f>G150*G38/G12*Assumptions!G109</f>
        <v>5322.88</v>
      </c>
      <c r="H152" s="23">
        <f>H150*H38/H12*Assumptions!H109</f>
        <v>14621.818181818184</v>
      </c>
      <c r="I152" s="23">
        <f>I150*I38/I12*Assumptions!I109</f>
        <v>47905.38461538461</v>
      </c>
      <c r="J152" s="17" t="s">
        <v>590</v>
      </c>
    </row>
    <row r="153" spans="1:10" ht="32" customHeight="1">
      <c r="A153" s="1"/>
      <c r="B153" s="1"/>
      <c r="C153" s="1" t="s">
        <v>591</v>
      </c>
      <c r="D153" s="17" t="s">
        <v>592</v>
      </c>
      <c r="E153" s="1" t="s">
        <v>593</v>
      </c>
      <c r="F153" s="23">
        <f>SUM(F150,F151,F152,F44,F45,F46,F47,F50,F52)*Assumptions!F110</f>
        <v>20608.125</v>
      </c>
      <c r="G153" s="23">
        <f>SUM(G150,G151,G152,G44,G45,G46,G47,G50,G52)*Assumptions!G110</f>
        <v>58084.4836</v>
      </c>
      <c r="H153" s="23">
        <f>SUM(H150,H151,H152,H44,H45,H46,H47,H50,H52)*Assumptions!H110</f>
        <v>184164.20909090913</v>
      </c>
      <c r="I153" s="23">
        <f>SUM(I150,I151,I152,I44,I45,I46,I47,I50,I52)*Assumptions!I110</f>
        <v>659348.12115384615</v>
      </c>
      <c r="J153" s="17" t="s">
        <v>594</v>
      </c>
    </row>
    <row r="154" spans="1:10" ht="32" customHeight="1">
      <c r="A154" s="1"/>
      <c r="B154" s="1"/>
      <c r="C154" s="1" t="s">
        <v>595</v>
      </c>
      <c r="D154" s="17" t="s">
        <v>596</v>
      </c>
      <c r="E154" s="1" t="s">
        <v>597</v>
      </c>
      <c r="F154" s="23">
        <f>SUM(F89,F90,F91,F92,F93,F94,F95,F96,F97,F98,F102,F103,F104,F105,F106,F107,F108,F109,F110,F111)*Assumptions!F111</f>
        <v>1308.3000000000002</v>
      </c>
      <c r="G154" s="23">
        <f>SUM(G89,G90,G91,G92,G93,G94,G95,G96,G97,G98,G102,G103,G104,G105,G106,G107,G108,G109,G110,G111)*Assumptions!G111</f>
        <v>3388.7000000000003</v>
      </c>
      <c r="H154" s="23">
        <f>SUM(H89,H90,H91,H92,H93,H94,H95,H96,H97,H98,H102,H103,H104,H105,H106,H107,H108,H109,H110,H111)*Assumptions!H111</f>
        <v>8594.25</v>
      </c>
      <c r="I154" s="23">
        <f>SUM(I89,I90,I91,I92,I93,I94,I95,I96,I97,I98,I102,I103,I104,I105,I106,I107,I108,I109,I110,I111)*Assumptions!I111</f>
        <v>26484.500000000004</v>
      </c>
      <c r="J154" s="17" t="s">
        <v>598</v>
      </c>
    </row>
    <row r="155" spans="1:10" ht="32" customHeight="1">
      <c r="A155" s="1"/>
      <c r="B155" s="1"/>
      <c r="C155" s="8"/>
      <c r="D155" s="18" t="s">
        <v>599</v>
      </c>
      <c r="E155" s="8"/>
      <c r="F155" s="9">
        <f>SUM(F151:F154)</f>
        <v>51652.008333333331</v>
      </c>
      <c r="G155" s="9">
        <f>SUM(G151:G154)</f>
        <v>129173.56360000001</v>
      </c>
      <c r="H155" s="9">
        <f>SUM(H151:H154)</f>
        <v>358167.77727272734</v>
      </c>
      <c r="I155" s="9">
        <f>SUM(I151:I154)</f>
        <v>1122969.2557692309</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202423.00833333333</v>
      </c>
      <c r="G157" s="9">
        <f>SUM(G53,G76,G86,G99,G112,G120,G126,G140,G147,G155)</f>
        <v>485823.56359999999</v>
      </c>
      <c r="H157" s="9">
        <f>SUM(H53,H76,H86,H99,H112,H120,H126,H140,H147,H155)</f>
        <v>1258592.7772727273</v>
      </c>
      <c r="I157" s="9">
        <f>SUM(I53,I76,I86,I99,I112,I120,I126,I140,I147,I155)</f>
        <v>3606934.2557692309</v>
      </c>
      <c r="J157" s="17"/>
    </row>
    <row r="158" spans="1:10" ht="32" customHeight="1">
      <c r="A158" s="1"/>
      <c r="B158" s="1"/>
      <c r="C158" s="1" t="s">
        <v>601</v>
      </c>
      <c r="D158" s="17" t="s">
        <v>276</v>
      </c>
      <c r="E158" s="1" t="s">
        <v>602</v>
      </c>
      <c r="F158" s="23">
        <f>F157*Assumptions!F112</f>
        <v>3643.6141499999999</v>
      </c>
      <c r="G158" s="23">
        <f>G157*Assumptions!G112</f>
        <v>9716.4712720000007</v>
      </c>
      <c r="H158" s="23">
        <f>H157*Assumptions!H112</f>
        <v>27689.041099999999</v>
      </c>
      <c r="I158" s="23">
        <f>I157*Assumptions!I112</f>
        <v>90173.356394230781</v>
      </c>
      <c r="J158" s="17" t="s">
        <v>603</v>
      </c>
    </row>
    <row r="159" spans="1:10" ht="32" customHeight="1">
      <c r="A159" s="1"/>
      <c r="B159" s="1"/>
      <c r="C159" s="1" t="s">
        <v>604</v>
      </c>
      <c r="D159" s="17" t="s">
        <v>605</v>
      </c>
      <c r="E159" s="1" t="s">
        <v>602</v>
      </c>
      <c r="F159" s="23">
        <f>F157*Assumptions!F113</f>
        <v>8096.9203333333335</v>
      </c>
      <c r="G159" s="23">
        <f>G157*Assumptions!G113</f>
        <v>24291.178180000003</v>
      </c>
      <c r="H159" s="23">
        <f>H157*Assumptions!H113</f>
        <v>88101.494409090927</v>
      </c>
      <c r="I159" s="23">
        <f>I157*Assumptions!I113</f>
        <v>360693.42557692312</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20615.749691727273</v>
      </c>
      <c r="I160" s="23">
        <f>SUM(I157:I159)*Assumptions!I114</f>
        <v>81156.020754807701</v>
      </c>
      <c r="J160" s="17" t="s">
        <v>609</v>
      </c>
    </row>
    <row r="161" spans="1:10" ht="32" customHeight="1">
      <c r="A161" s="1"/>
      <c r="B161" s="1"/>
      <c r="C161" s="8"/>
      <c r="D161" s="18" t="s">
        <v>610</v>
      </c>
      <c r="E161" s="8"/>
      <c r="F161" s="9">
        <f>SUM(F157:F160)</f>
        <v>214163.54281666668</v>
      </c>
      <c r="G161" s="9">
        <f>SUM(G157:G160)</f>
        <v>519831.21305199998</v>
      </c>
      <c r="H161" s="9">
        <f>SUM(H157:H160)</f>
        <v>1394999.0624735455</v>
      </c>
      <c r="I161" s="9">
        <f>SUM(I157:I160)</f>
        <v>4138957.0584951923</v>
      </c>
      <c r="J161" s="17"/>
    </row>
    <row r="162" spans="1:10" ht="32" customHeight="1">
      <c r="A162" s="1"/>
      <c r="B162" s="1"/>
      <c r="C162" s="1" t="s">
        <v>611</v>
      </c>
      <c r="D162" s="17" t="s">
        <v>284</v>
      </c>
      <c r="E162" s="1" t="s">
        <v>612</v>
      </c>
      <c r="F162" s="23">
        <f>F161*Assumptions!F115</f>
        <v>32124.5314225</v>
      </c>
      <c r="G162" s="23">
        <f>G161*Assumptions!G115</f>
        <v>77974.6819578</v>
      </c>
      <c r="H162" s="23">
        <f>H161*Assumptions!H115</f>
        <v>174374.88280919319</v>
      </c>
      <c r="I162" s="23">
        <f>I161*Assumptions!I115</f>
        <v>496674.84701942303</v>
      </c>
      <c r="J162" s="17" t="s">
        <v>613</v>
      </c>
    </row>
    <row r="163" spans="1:10" ht="32" customHeight="1">
      <c r="A163" s="1"/>
      <c r="B163" s="1"/>
      <c r="C163" s="1" t="s">
        <v>614</v>
      </c>
      <c r="D163" s="17" t="s">
        <v>615</v>
      </c>
      <c r="E163" s="1" t="s">
        <v>616</v>
      </c>
      <c r="F163" s="2">
        <f>CEILING(SUM(F161:F162),1000)-SUM(F161:F162)</f>
        <v>711.92576083331369</v>
      </c>
      <c r="G163" s="2">
        <f>CEILING(SUM(G161:G162),1000)-SUM(G161:G162)</f>
        <v>194.10499020002317</v>
      </c>
      <c r="H163" s="2">
        <f>CEILING(SUM(H161:H162),1000)-SUM(H161:H162)</f>
        <v>626.05471726134419</v>
      </c>
      <c r="I163" s="2">
        <f>CEILING(SUM(I161:I162),1000)-SUM(I161:I162)</f>
        <v>368.09448538441211</v>
      </c>
      <c r="J163" s="17" t="s">
        <v>617</v>
      </c>
    </row>
    <row r="164" spans="1:10" ht="32" customHeight="1">
      <c r="A164" s="1"/>
      <c r="B164" s="1"/>
      <c r="C164" s="20"/>
      <c r="D164" s="24" t="s">
        <v>325</v>
      </c>
      <c r="E164" s="20"/>
      <c r="F164" s="21">
        <f>SUM(F161:F163)</f>
        <v>247000</v>
      </c>
      <c r="G164" s="21">
        <f>SUM(G161:G163)</f>
        <v>598000</v>
      </c>
      <c r="H164" s="21">
        <f>SUM(H161:H163)</f>
        <v>1570000</v>
      </c>
      <c r="I164" s="21">
        <f>SUM(I161:I163)</f>
        <v>4636000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940</v>
      </c>
      <c r="D168" s="1"/>
      <c r="E168" s="1"/>
      <c r="F168" s="2"/>
      <c r="G168" s="2"/>
      <c r="H168" s="2"/>
      <c r="I168" s="2"/>
      <c r="J168" s="1"/>
    </row>
    <row r="169" spans="1:10" ht="22" customHeight="1">
      <c r="A169" s="1"/>
      <c r="B169" s="1"/>
      <c r="C169" s="1" t="s">
        <v>941</v>
      </c>
      <c r="D169" s="1"/>
      <c r="E169" s="1"/>
      <c r="F169" s="2"/>
      <c r="G169" s="2"/>
      <c r="H169" s="2"/>
      <c r="I169" s="2"/>
      <c r="J169" s="1"/>
    </row>
    <row r="170" spans="1:10" ht="22" customHeight="1">
      <c r="A170" s="1"/>
      <c r="B170" s="1"/>
      <c r="C170" s="1" t="s">
        <v>942</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943</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216000</v>
      </c>
      <c r="G6" s="21">
        <f>G164</f>
        <v>531000</v>
      </c>
      <c r="H6" s="21">
        <f>H164</f>
        <v>1400000</v>
      </c>
      <c r="I6" s="21">
        <f>I164</f>
        <v>4147000</v>
      </c>
      <c r="J6" s="1"/>
    </row>
    <row r="7" spans="1:10" ht="21" customHeight="1">
      <c r="A7" s="1"/>
      <c r="B7" s="1"/>
      <c r="C7" s="1"/>
      <c r="D7" s="1" t="s">
        <v>326</v>
      </c>
      <c r="E7" s="1"/>
      <c r="F7" s="2">
        <f>F6/F14</f>
        <v>3927.2727272727275</v>
      </c>
      <c r="G7" s="2">
        <f>G6/G14</f>
        <v>9654.545454545454</v>
      </c>
      <c r="H7" s="2">
        <f>H6/H14</f>
        <v>25454.545454545456</v>
      </c>
      <c r="I7" s="2">
        <f>I6/I14</f>
        <v>75400</v>
      </c>
      <c r="J7" s="1"/>
    </row>
    <row r="8" spans="1:10" ht="21" customHeight="1">
      <c r="A8" s="1"/>
      <c r="B8" s="1"/>
      <c r="C8" s="1"/>
      <c r="D8" s="1" t="s">
        <v>327</v>
      </c>
      <c r="E8" s="1"/>
      <c r="F8" s="2">
        <f>FLOOR(F6*(1-Assumptions!F116),1000)</f>
        <v>162000</v>
      </c>
      <c r="G8" s="2">
        <f>FLOOR(G6*(1-Assumptions!G116),1000)</f>
        <v>398000</v>
      </c>
      <c r="H8" s="2">
        <f>FLOOR(H6*(1-Assumptions!H116),1000)</f>
        <v>1120000</v>
      </c>
      <c r="I8" s="2">
        <f>FLOOR(I6*(1-Assumptions!I116),1000)</f>
        <v>3317000</v>
      </c>
      <c r="J8" s="1"/>
    </row>
    <row r="9" spans="1:10" ht="21" customHeight="1">
      <c r="A9" s="1"/>
      <c r="B9" s="1"/>
      <c r="C9" s="1"/>
      <c r="D9" s="1" t="s">
        <v>328</v>
      </c>
      <c r="E9" s="1"/>
      <c r="F9" s="2">
        <f>CEILING(F6*(1+Assumptions!F117),1000)</f>
        <v>292000</v>
      </c>
      <c r="G9" s="2">
        <f>CEILING(G6*(1+Assumptions!G117),1000)</f>
        <v>717000</v>
      </c>
      <c r="H9" s="2">
        <f>CEILING(H6*(1+Assumptions!H117),1000)</f>
        <v>1820000</v>
      </c>
      <c r="I9" s="2">
        <f>CEILING(I6*(1+Assumptions!I117),1000)</f>
        <v>5392000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8</v>
      </c>
      <c r="G12" s="15">
        <v>9</v>
      </c>
      <c r="H12" s="15">
        <v>10</v>
      </c>
      <c r="I12" s="15">
        <v>12</v>
      </c>
      <c r="J12" s="22" t="s">
        <v>944</v>
      </c>
    </row>
    <row r="13" spans="1:10" ht="33" customHeight="1">
      <c r="A13" s="1"/>
      <c r="B13" s="1"/>
      <c r="C13" s="1"/>
      <c r="D13" s="1" t="s">
        <v>332</v>
      </c>
      <c r="E13" s="1"/>
      <c r="F13" s="15">
        <v>3</v>
      </c>
      <c r="G13" s="15">
        <v>5</v>
      </c>
      <c r="H13" s="15">
        <v>7</v>
      </c>
      <c r="I13" s="15">
        <v>10</v>
      </c>
      <c r="J13" s="22" t="s">
        <v>780</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6</v>
      </c>
      <c r="G15" s="15">
        <v>7</v>
      </c>
      <c r="H15" s="15">
        <v>8</v>
      </c>
      <c r="I15" s="15">
        <v>10</v>
      </c>
      <c r="J15" s="22" t="s">
        <v>337</v>
      </c>
    </row>
    <row r="16" spans="1:10" ht="33" customHeight="1">
      <c r="A16" s="1"/>
      <c r="B16" s="1"/>
      <c r="C16" s="1"/>
      <c r="D16" s="1" t="s">
        <v>338</v>
      </c>
      <c r="E16" s="1"/>
      <c r="F16" s="10">
        <f>ROUNDUP(F12*1.9,0)</f>
        <v>16</v>
      </c>
      <c r="G16" s="10">
        <f>ROUNDUP(G12*1.9,0)</f>
        <v>18</v>
      </c>
      <c r="H16" s="10">
        <f>ROUNDUP(H12*1.9,0)</f>
        <v>19</v>
      </c>
      <c r="I16" s="10">
        <f>ROUNDUP(I12*1.9,0)</f>
        <v>23</v>
      </c>
      <c r="J16" s="22" t="s">
        <v>745</v>
      </c>
    </row>
    <row r="17" spans="1:10" ht="33" customHeight="1">
      <c r="A17" s="1"/>
      <c r="B17" s="1"/>
      <c r="C17" s="1"/>
      <c r="D17" s="1" t="s">
        <v>340</v>
      </c>
      <c r="E17" s="1"/>
      <c r="F17" s="15">
        <v>20</v>
      </c>
      <c r="G17" s="15">
        <v>22</v>
      </c>
      <c r="H17" s="15">
        <v>25</v>
      </c>
      <c r="I17" s="15">
        <v>30</v>
      </c>
      <c r="J17" s="22" t="s">
        <v>341</v>
      </c>
    </row>
    <row r="18" spans="1:10" ht="33" customHeight="1">
      <c r="A18" s="1"/>
      <c r="B18" s="1"/>
      <c r="C18" s="1"/>
      <c r="D18" s="1" t="s">
        <v>342</v>
      </c>
      <c r="E18" s="1"/>
      <c r="F18" s="15">
        <v>2</v>
      </c>
      <c r="G18" s="15">
        <v>2</v>
      </c>
      <c r="H18" s="15">
        <v>2</v>
      </c>
      <c r="I18" s="15">
        <v>2</v>
      </c>
      <c r="J18" s="22"/>
    </row>
    <row r="19" spans="1:10" ht="33" customHeight="1">
      <c r="A19" s="1"/>
      <c r="B19" s="1"/>
      <c r="C19" s="1"/>
      <c r="D19" s="1" t="s">
        <v>343</v>
      </c>
      <c r="E19" s="1"/>
      <c r="F19" s="15">
        <v>40</v>
      </c>
      <c r="G19" s="15">
        <v>75</v>
      </c>
      <c r="H19" s="15">
        <v>130</v>
      </c>
      <c r="I19" s="15">
        <v>220</v>
      </c>
      <c r="J19" s="22" t="s">
        <v>344</v>
      </c>
    </row>
    <row r="20" spans="1:10" ht="33" customHeight="1">
      <c r="A20" s="1"/>
      <c r="B20" s="1"/>
      <c r="C20" s="1"/>
      <c r="D20" s="1" t="s">
        <v>345</v>
      </c>
      <c r="E20" s="1"/>
      <c r="F20" s="15">
        <v>3</v>
      </c>
      <c r="G20" s="15">
        <v>4</v>
      </c>
      <c r="H20" s="15">
        <v>4</v>
      </c>
      <c r="I20" s="15">
        <v>5</v>
      </c>
      <c r="J20" s="22"/>
    </row>
    <row r="21" spans="1:10" ht="33" customHeight="1">
      <c r="A21" s="1"/>
      <c r="B21" s="1"/>
      <c r="C21" s="1"/>
      <c r="D21" s="1" t="s">
        <v>346</v>
      </c>
      <c r="E21" s="1"/>
      <c r="F21" s="15">
        <v>6</v>
      </c>
      <c r="G21" s="15">
        <v>7</v>
      </c>
      <c r="H21" s="15">
        <v>10</v>
      </c>
      <c r="I21" s="15">
        <v>13</v>
      </c>
      <c r="J21" s="22"/>
    </row>
    <row r="22" spans="1:10" ht="33" customHeight="1">
      <c r="A22" s="1"/>
      <c r="B22" s="1"/>
      <c r="C22" s="1"/>
      <c r="D22" s="1" t="s">
        <v>347</v>
      </c>
      <c r="E22" s="1"/>
      <c r="F22" s="15">
        <v>3</v>
      </c>
      <c r="G22" s="15">
        <v>3</v>
      </c>
      <c r="H22" s="15">
        <v>4</v>
      </c>
      <c r="I22" s="15">
        <v>5</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f>
        <v>0</v>
      </c>
      <c r="G24" s="10">
        <f>2*G23</f>
        <v>0</v>
      </c>
      <c r="H24" s="10">
        <f>2*H23</f>
        <v>0</v>
      </c>
      <c r="I24" s="10">
        <f>2*I23</f>
        <v>0</v>
      </c>
      <c r="J24" s="22"/>
    </row>
    <row r="25" spans="1:10" ht="33" customHeight="1">
      <c r="A25" s="1"/>
      <c r="B25" s="1"/>
      <c r="C25" s="1"/>
      <c r="D25" s="1" t="s">
        <v>351</v>
      </c>
      <c r="E25" s="1"/>
      <c r="F25" s="15">
        <v>0</v>
      </c>
      <c r="G25" s="15">
        <v>0</v>
      </c>
      <c r="H25" s="15">
        <v>0</v>
      </c>
      <c r="I25" s="15">
        <v>0</v>
      </c>
      <c r="J25" s="22" t="s">
        <v>352</v>
      </c>
    </row>
    <row r="26" spans="1:10" ht="33" customHeight="1">
      <c r="A26" s="1"/>
      <c r="B26" s="1"/>
      <c r="C26" s="1"/>
      <c r="D26" s="1" t="s">
        <v>353</v>
      </c>
      <c r="E26" s="1"/>
      <c r="F26" s="15">
        <v>0</v>
      </c>
      <c r="G26" s="15">
        <v>0</v>
      </c>
      <c r="H26" s="15">
        <v>0</v>
      </c>
      <c r="I26" s="15">
        <v>0</v>
      </c>
      <c r="J26" s="22"/>
    </row>
    <row r="27" spans="1:10" ht="33" customHeight="1">
      <c r="A27" s="1"/>
      <c r="B27" s="1"/>
      <c r="C27" s="1"/>
      <c r="D27" s="1" t="s">
        <v>354</v>
      </c>
      <c r="E27" s="1"/>
      <c r="F27" s="15">
        <v>23</v>
      </c>
      <c r="G27" s="15">
        <v>30</v>
      </c>
      <c r="H27" s="15">
        <v>39</v>
      </c>
      <c r="I27" s="15">
        <v>54</v>
      </c>
      <c r="J27" s="22"/>
    </row>
    <row r="28" spans="1:10" ht="33" customHeight="1">
      <c r="A28" s="1"/>
      <c r="B28" s="1"/>
      <c r="C28" s="1"/>
      <c r="D28" s="1" t="s">
        <v>355</v>
      </c>
      <c r="E28" s="1"/>
      <c r="F28" s="15">
        <v>2</v>
      </c>
      <c r="G28" s="15">
        <v>4</v>
      </c>
      <c r="H28" s="15">
        <v>6</v>
      </c>
      <c r="I28" s="15">
        <v>10</v>
      </c>
      <c r="J28" s="22"/>
    </row>
    <row r="29" spans="1:10" ht="33" customHeight="1">
      <c r="A29" s="1"/>
      <c r="B29" s="1"/>
      <c r="C29" s="1"/>
      <c r="D29" s="1" t="s">
        <v>356</v>
      </c>
      <c r="E29" s="1"/>
      <c r="F29" s="15">
        <v>11</v>
      </c>
      <c r="G29" s="15">
        <v>13</v>
      </c>
      <c r="H29" s="15">
        <v>15</v>
      </c>
      <c r="I29" s="15">
        <v>20</v>
      </c>
      <c r="J29" s="22"/>
    </row>
    <row r="30" spans="1:10" ht="33" customHeight="1">
      <c r="A30" s="1"/>
      <c r="B30" s="1"/>
      <c r="C30" s="1"/>
      <c r="D30" s="1" t="s">
        <v>357</v>
      </c>
      <c r="E30" s="1"/>
      <c r="F30" s="15">
        <v>2</v>
      </c>
      <c r="G30" s="15">
        <v>2</v>
      </c>
      <c r="H30" s="15">
        <v>4</v>
      </c>
      <c r="I30" s="15">
        <v>8</v>
      </c>
      <c r="J30" s="22"/>
    </row>
    <row r="31" spans="1:10" ht="33" customHeight="1">
      <c r="A31" s="1"/>
      <c r="B31" s="1"/>
      <c r="C31" s="1"/>
      <c r="D31" s="1" t="s">
        <v>358</v>
      </c>
      <c r="E31" s="1"/>
      <c r="F31" s="15">
        <v>1</v>
      </c>
      <c r="G31" s="15">
        <v>1</v>
      </c>
      <c r="H31" s="15">
        <v>1</v>
      </c>
      <c r="I31" s="15">
        <v>2</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1</v>
      </c>
      <c r="G33" s="15">
        <v>1</v>
      </c>
      <c r="H33" s="15">
        <v>1</v>
      </c>
      <c r="I33" s="15">
        <v>1</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1</v>
      </c>
      <c r="G38" s="15">
        <v>2</v>
      </c>
      <c r="H38" s="15">
        <v>2</v>
      </c>
      <c r="I38" s="15">
        <v>2</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4000</v>
      </c>
      <c r="G48" s="23">
        <f>G16*Assumptions!G43</f>
        <v>9000</v>
      </c>
      <c r="H48" s="23">
        <f>H16*Assumptions!H43</f>
        <v>19000</v>
      </c>
      <c r="I48" s="23">
        <f>I16*Assumptions!I43</f>
        <v>92000</v>
      </c>
      <c r="J48" s="17" t="s">
        <v>386</v>
      </c>
    </row>
    <row r="49" spans="1:10" ht="32" customHeight="1">
      <c r="A49" s="1"/>
      <c r="B49" s="1"/>
      <c r="C49" s="1" t="s">
        <v>387</v>
      </c>
      <c r="D49" s="17" t="s">
        <v>388</v>
      </c>
      <c r="E49" s="1" t="s">
        <v>385</v>
      </c>
      <c r="F49" s="23">
        <f>F17*Assumptions!F44</f>
        <v>4000</v>
      </c>
      <c r="G49" s="23">
        <f>G17*Assumptions!G44</f>
        <v>8800</v>
      </c>
      <c r="H49" s="23">
        <f>H17*Assumptions!H44</f>
        <v>22500</v>
      </c>
      <c r="I49" s="23">
        <f>I17*Assumptions!I44</f>
        <v>48000</v>
      </c>
      <c r="J49" s="17" t="s">
        <v>389</v>
      </c>
    </row>
    <row r="50" spans="1:10" ht="32" customHeight="1">
      <c r="A50" s="1"/>
      <c r="B50" s="1"/>
      <c r="C50" s="1" t="s">
        <v>390</v>
      </c>
      <c r="D50" s="17" t="s">
        <v>391</v>
      </c>
      <c r="E50" s="1" t="s">
        <v>392</v>
      </c>
      <c r="F50" s="23">
        <f>F18*Assumptions!F45</f>
        <v>300</v>
      </c>
      <c r="G50" s="23">
        <f>G18*Assumptions!G45</f>
        <v>700</v>
      </c>
      <c r="H50" s="23">
        <f>H18*Assumptions!H45</f>
        <v>1400</v>
      </c>
      <c r="I50" s="23">
        <f>I18*Assumptions!I45</f>
        <v>3200</v>
      </c>
      <c r="J50" s="17" t="s">
        <v>393</v>
      </c>
    </row>
    <row r="51" spans="1:10" ht="32" customHeight="1">
      <c r="A51" s="1"/>
      <c r="B51" s="1"/>
      <c r="C51" s="1" t="s">
        <v>394</v>
      </c>
      <c r="D51" s="17" t="s">
        <v>395</v>
      </c>
      <c r="E51" s="1" t="s">
        <v>385</v>
      </c>
      <c r="F51" s="23">
        <f>F19*Assumptions!F46</f>
        <v>5000</v>
      </c>
      <c r="G51" s="23">
        <f>G19*Assumptions!G46</f>
        <v>12000</v>
      </c>
      <c r="H51" s="23">
        <f>H19*Assumptions!H46</f>
        <v>27300</v>
      </c>
      <c r="I51" s="23">
        <f>I19*Assumptions!I46</f>
        <v>55000</v>
      </c>
      <c r="J51" s="17" t="s">
        <v>396</v>
      </c>
    </row>
    <row r="52" spans="1:10" ht="32" customHeight="1">
      <c r="A52" s="1"/>
      <c r="B52" s="1"/>
      <c r="C52" s="1" t="s">
        <v>397</v>
      </c>
      <c r="D52" s="17" t="s">
        <v>130</v>
      </c>
      <c r="E52" s="1" t="s">
        <v>398</v>
      </c>
      <c r="F52" s="23">
        <f>SUM(F48:F49)*Assumptions!F47</f>
        <v>640</v>
      </c>
      <c r="G52" s="23">
        <f>SUM(G48:G49)*Assumptions!G47</f>
        <v>1780</v>
      </c>
      <c r="H52" s="23">
        <f>SUM(H48:H49)*Assumptions!H47</f>
        <v>4980</v>
      </c>
      <c r="I52" s="23">
        <f>SUM(I48:I49)*Assumptions!I47</f>
        <v>21000</v>
      </c>
      <c r="J52" s="17" t="s">
        <v>399</v>
      </c>
    </row>
    <row r="53" spans="1:10" ht="24" customHeight="1">
      <c r="A53" s="1"/>
      <c r="B53" s="1"/>
      <c r="C53" s="8"/>
      <c r="D53" s="18" t="s">
        <v>400</v>
      </c>
      <c r="E53" s="8"/>
      <c r="F53" s="9">
        <f>SUM(F44:F52)</f>
        <v>23190</v>
      </c>
      <c r="G53" s="9">
        <f>SUM(G44:G52)</f>
        <v>59980</v>
      </c>
      <c r="H53" s="9">
        <f>SUM(H44:H52)</f>
        <v>159180</v>
      </c>
      <c r="I53" s="9">
        <f>SUM(I44:I52)</f>
        <v>455200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3575</v>
      </c>
      <c r="G56" s="23">
        <f>(G12+ROUNDUP(G13*Assumptions!$E$121,0))*Assumptions!G121*Assumptions!G48</f>
        <v>7000</v>
      </c>
      <c r="H56" s="23">
        <f>(H12+ROUNDUP(H13*Assumptions!$E$121,0))*Assumptions!H121*Assumptions!H48</f>
        <v>12750</v>
      </c>
      <c r="I56" s="23">
        <f>(I12+ROUNDUP(I13*Assumptions!$E$121,0))*Assumptions!I121*Assumptions!I48</f>
        <v>26400</v>
      </c>
      <c r="J56" s="17" t="s">
        <v>403</v>
      </c>
    </row>
    <row r="57" spans="1:10" ht="32" customHeight="1">
      <c r="A57" s="1"/>
      <c r="B57" s="1"/>
      <c r="C57" s="1" t="s">
        <v>404</v>
      </c>
      <c r="D57" s="17" t="s">
        <v>136</v>
      </c>
      <c r="E57" s="1" t="s">
        <v>385</v>
      </c>
      <c r="F57" s="23">
        <f>(F12+ROUNDUP(F13*Assumptions!$E$122,0))*Assumptions!F122*Assumptions!F49</f>
        <v>3000</v>
      </c>
      <c r="G57" s="23">
        <f>(G12+ROUNDUP(G13*Assumptions!$E$122,0))*Assumptions!G122*Assumptions!G49</f>
        <v>5400</v>
      </c>
      <c r="H57" s="23">
        <f>(H12+ROUNDUP(H13*Assumptions!$E$122,0))*Assumptions!H122*Assumptions!H49</f>
        <v>9800</v>
      </c>
      <c r="I57" s="23">
        <f>(I12+ROUNDUP(I13*Assumptions!$E$122,0))*Assumptions!I122*Assumptions!I49</f>
        <v>17850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3850</v>
      </c>
      <c r="H58" s="23">
        <f>(H12+ROUNDUP(H13*Assumptions!$E$123,0))*Assumptions!H123*Assumptions!H50</f>
        <v>6600</v>
      </c>
      <c r="I58" s="23">
        <f>(I12+ROUNDUP(I13*Assumptions!$E$123,0))*Assumptions!I123*Assumptions!I50</f>
        <v>24000</v>
      </c>
      <c r="J58" s="17" t="s">
        <v>403</v>
      </c>
    </row>
    <row r="59" spans="1:10" ht="32" customHeight="1">
      <c r="A59" s="1"/>
      <c r="B59" s="1"/>
      <c r="C59" s="1" t="s">
        <v>406</v>
      </c>
      <c r="D59" s="17" t="s">
        <v>140</v>
      </c>
      <c r="E59" s="1" t="s">
        <v>385</v>
      </c>
      <c r="F59" s="23">
        <f>(F12+ROUNDUP(F13*Assumptions!$E$124,0))*Assumptions!F124*Assumptions!F51</f>
        <v>4000</v>
      </c>
      <c r="G59" s="23">
        <f>(G12+ROUNDUP(G13*Assumptions!$E$124,0))*Assumptions!G124*Assumptions!G51</f>
        <v>7800</v>
      </c>
      <c r="H59" s="23">
        <f>(H12+ROUNDUP(H13*Assumptions!$E$124,0))*Assumptions!H124*Assumptions!H51</f>
        <v>14000</v>
      </c>
      <c r="I59" s="23">
        <f>(I12+ROUNDUP(I13*Assumptions!$E$124,0))*Assumptions!I124*Assumptions!I51</f>
        <v>27200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7000</v>
      </c>
      <c r="I60" s="23">
        <f>(I12+ROUNDUP(I13*Assumptions!$E$125,0))*Assumptions!I125*Assumptions!I52</f>
        <v>26400</v>
      </c>
      <c r="J60" s="17" t="s">
        <v>403</v>
      </c>
    </row>
    <row r="61" spans="1:10" ht="32" customHeight="1">
      <c r="A61" s="1"/>
      <c r="B61" s="1"/>
      <c r="C61" s="1" t="s">
        <v>408</v>
      </c>
      <c r="D61" s="17" t="s">
        <v>144</v>
      </c>
      <c r="E61" s="1" t="s">
        <v>385</v>
      </c>
      <c r="F61" s="23">
        <f>(F12+ROUNDUP(F13*Assumptions!$E$126,0))*Assumptions!F126*Assumptions!F53</f>
        <v>2250</v>
      </c>
      <c r="G61" s="23">
        <f>(G12+ROUNDUP(G13*Assumptions!$E$126,0))*Assumptions!G126*Assumptions!G53</f>
        <v>8000</v>
      </c>
      <c r="H61" s="23">
        <f>(H12+ROUNDUP(H13*Assumptions!$E$126,0))*Assumptions!H126*Assumptions!H53</f>
        <v>21600</v>
      </c>
      <c r="I61" s="23">
        <f>(I12+ROUNDUP(I13*Assumptions!$E$126,0))*Assumptions!I126*Assumptions!I53</f>
        <v>50400</v>
      </c>
      <c r="J61" s="17" t="s">
        <v>403</v>
      </c>
    </row>
    <row r="62" spans="1:10" ht="32" customHeight="1">
      <c r="A62" s="1"/>
      <c r="B62" s="1"/>
      <c r="C62" s="1" t="s">
        <v>409</v>
      </c>
      <c r="D62" s="17" t="s">
        <v>146</v>
      </c>
      <c r="E62" s="1" t="s">
        <v>385</v>
      </c>
      <c r="F62" s="23">
        <f>(F12+ROUNDUP(F13*Assumptions!$E$127,0))*Assumptions!F127*Assumptions!F54</f>
        <v>2800</v>
      </c>
      <c r="G62" s="23">
        <f>(G12+ROUNDUP(G13*Assumptions!$E$127,0))*Assumptions!G127*Assumptions!G54</f>
        <v>4500</v>
      </c>
      <c r="H62" s="23">
        <f>(H12+ROUNDUP(H13*Assumptions!$E$127,0))*Assumptions!H127*Assumptions!H54</f>
        <v>7500</v>
      </c>
      <c r="I62" s="23">
        <f>(I12+ROUNDUP(I13*Assumptions!$E$127,0))*Assumptions!I127*Assumptions!I54</f>
        <v>13200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3150</v>
      </c>
      <c r="H63" s="23">
        <f>(H12+ROUNDUP(H13*Assumptions!$E$128,0))*Assumptions!H128*Assumptions!H55</f>
        <v>5500</v>
      </c>
      <c r="I63" s="23">
        <f>(I12+ROUNDUP(I13*Assumptions!$E$128,0))*Assumptions!I128*Assumptions!I55</f>
        <v>19200</v>
      </c>
      <c r="J63" s="17" t="s">
        <v>403</v>
      </c>
    </row>
    <row r="64" spans="1:10" ht="32" customHeight="1">
      <c r="A64" s="1"/>
      <c r="B64" s="1"/>
      <c r="C64" s="1" t="s">
        <v>411</v>
      </c>
      <c r="D64" s="17" t="s">
        <v>150</v>
      </c>
      <c r="E64" s="1" t="s">
        <v>385</v>
      </c>
      <c r="F64" s="23">
        <f>(F12+ROUNDUP(F13*Assumptions!$E$129,0))*Assumptions!F129*Assumptions!F56</f>
        <v>2700</v>
      </c>
      <c r="G64" s="23">
        <f>(G12+ROUNDUP(G13*Assumptions!$E$129,0))*Assumptions!G129*Assumptions!G56</f>
        <v>4950</v>
      </c>
      <c r="H64" s="23">
        <f>(H12+ROUNDUP(H13*Assumptions!$E$129,0))*Assumptions!H129*Assumptions!H56</f>
        <v>7800</v>
      </c>
      <c r="I64" s="23">
        <f>(I12+ROUNDUP(I13*Assumptions!$E$129,0))*Assumptions!I129*Assumptions!I56</f>
        <v>15000</v>
      </c>
      <c r="J64" s="17" t="s">
        <v>403</v>
      </c>
    </row>
    <row r="65" spans="1:10" ht="32" customHeight="1">
      <c r="A65" s="1"/>
      <c r="B65" s="1"/>
      <c r="C65" s="1" t="s">
        <v>412</v>
      </c>
      <c r="D65" s="17" t="s">
        <v>152</v>
      </c>
      <c r="E65" s="1" t="s">
        <v>385</v>
      </c>
      <c r="F65" s="23">
        <f>(F12+ROUNDUP(F13*Assumptions!$E$130,0))*Assumptions!F130*Assumptions!F57</f>
        <v>2025</v>
      </c>
      <c r="G65" s="23">
        <f>(G12+ROUNDUP(G13*Assumptions!$E$130,0))*Assumptions!G130*Assumptions!G57</f>
        <v>7000</v>
      </c>
      <c r="H65" s="23">
        <f>(H12+ROUNDUP(H13*Assumptions!$E$130,0))*Assumptions!H130*Assumptions!H57</f>
        <v>24200</v>
      </c>
      <c r="I65" s="23">
        <f>(I12+ROUNDUP(I13*Assumptions!$E$130,0))*Assumptions!I130*Assumptions!I57</f>
        <v>66300</v>
      </c>
      <c r="J65" s="17" t="s">
        <v>403</v>
      </c>
    </row>
    <row r="66" spans="1:10" ht="32" customHeight="1">
      <c r="A66" s="1"/>
      <c r="B66" s="1"/>
      <c r="C66" s="1" t="s">
        <v>413</v>
      </c>
      <c r="D66" s="17" t="s">
        <v>154</v>
      </c>
      <c r="E66" s="1" t="s">
        <v>385</v>
      </c>
      <c r="F66" s="23">
        <f>(F12+ROUNDUP(F13*Assumptions!$E$131,0))*Assumptions!F131*Assumptions!F58</f>
        <v>2750</v>
      </c>
      <c r="G66" s="23">
        <f>(G12+ROUNDUP(G13*Assumptions!$E$131,0))*Assumptions!G131*Assumptions!G58</f>
        <v>10500</v>
      </c>
      <c r="H66" s="23">
        <f>(H12+ROUNDUP(H13*Assumptions!$E$131,0))*Assumptions!H131*Assumptions!H58</f>
        <v>29325</v>
      </c>
      <c r="I66" s="23">
        <f>(I12+ROUNDUP(I13*Assumptions!$E$131,0))*Assumptions!I131*Assumptions!I58</f>
        <v>93500</v>
      </c>
      <c r="J66" s="17" t="s">
        <v>403</v>
      </c>
    </row>
    <row r="67" spans="1:10" ht="32" customHeight="1">
      <c r="A67" s="1"/>
      <c r="B67" s="1"/>
      <c r="C67" s="1" t="s">
        <v>414</v>
      </c>
      <c r="D67" s="17" t="s">
        <v>156</v>
      </c>
      <c r="E67" s="1" t="s">
        <v>385</v>
      </c>
      <c r="F67" s="23">
        <f>(F12+ROUNDUP(F13*Assumptions!$E$132,0))*Assumptions!F132*Assumptions!F59</f>
        <v>2250</v>
      </c>
      <c r="G67" s="23">
        <f>(G12+ROUNDUP(G13*Assumptions!$E$132,0))*Assumptions!G132*Assumptions!G59</f>
        <v>4200</v>
      </c>
      <c r="H67" s="23">
        <f>(H12+ROUNDUP(H13*Assumptions!$E$132,0))*Assumptions!H132*Assumptions!H59</f>
        <v>15400</v>
      </c>
      <c r="I67" s="23">
        <f>(I12+ROUNDUP(I13*Assumptions!$E$132,0))*Assumptions!I132*Assumptions!I59</f>
        <v>40800</v>
      </c>
      <c r="J67" s="17" t="s">
        <v>403</v>
      </c>
    </row>
    <row r="68" spans="1:10" ht="32" customHeight="1">
      <c r="A68" s="1"/>
      <c r="B68" s="1"/>
      <c r="C68" s="1" t="s">
        <v>415</v>
      </c>
      <c r="D68" s="17" t="s">
        <v>158</v>
      </c>
      <c r="E68" s="1" t="s">
        <v>385</v>
      </c>
      <c r="F68" s="23">
        <f>(F12+ROUNDUP(F13*Assumptions!$E$133,0))*Assumptions!F133*Assumptions!F60</f>
        <v>2250</v>
      </c>
      <c r="G68" s="23">
        <f>(G12+ROUNDUP(G13*Assumptions!$E$133,0))*Assumptions!G133*Assumptions!G60</f>
        <v>4125</v>
      </c>
      <c r="H68" s="23">
        <f>(H12+ROUNDUP(H13*Assumptions!$E$133,0))*Assumptions!H133*Assumptions!H60</f>
        <v>13800</v>
      </c>
      <c r="I68" s="23">
        <f>(I12+ROUNDUP(I13*Assumptions!$E$133,0))*Assumptions!I133*Assumptions!I60</f>
        <v>38250</v>
      </c>
      <c r="J68" s="17" t="s">
        <v>403</v>
      </c>
    </row>
    <row r="69" spans="1:10" ht="32" customHeight="1">
      <c r="A69" s="1"/>
      <c r="B69" s="1"/>
      <c r="C69" s="1" t="s">
        <v>416</v>
      </c>
      <c r="D69" s="17" t="s">
        <v>160</v>
      </c>
      <c r="E69" s="1" t="s">
        <v>385</v>
      </c>
      <c r="F69" s="23">
        <f>(F12+ROUNDUP(F13*Assumptions!$E$134,0))*Assumptions!F134*Assumptions!F61</f>
        <v>2250</v>
      </c>
      <c r="G69" s="23">
        <f>(G12+ROUNDUP(G13*Assumptions!$E$134,0))*Assumptions!G134*Assumptions!G61</f>
        <v>4125</v>
      </c>
      <c r="H69" s="23">
        <f>(H12+ROUNDUP(H13*Assumptions!$E$134,0))*Assumptions!H134*Assumptions!H61</f>
        <v>7200</v>
      </c>
      <c r="I69" s="23">
        <f>(I12+ROUNDUP(I13*Assumptions!$E$134,0))*Assumptions!I134*Assumptions!I61</f>
        <v>13500</v>
      </c>
      <c r="J69" s="17" t="s">
        <v>403</v>
      </c>
    </row>
    <row r="70" spans="1:10" ht="32" customHeight="1">
      <c r="A70" s="1"/>
      <c r="B70" s="1"/>
      <c r="C70" s="1" t="s">
        <v>417</v>
      </c>
      <c r="D70" s="17" t="s">
        <v>162</v>
      </c>
      <c r="E70" s="1" t="s">
        <v>385</v>
      </c>
      <c r="F70" s="23">
        <f>(F12+ROUNDUP(F13*Assumptions!$E$135,0))*Assumptions!F135*Assumptions!F62</f>
        <v>2750</v>
      </c>
      <c r="G70" s="23">
        <f>(G12+ROUNDUP(G13*Assumptions!$E$135,0))*Assumptions!G135*Assumptions!G62</f>
        <v>5250</v>
      </c>
      <c r="H70" s="23">
        <f>(H12+ROUNDUP(H13*Assumptions!$E$135,0))*Assumptions!H135*Assumptions!H62</f>
        <v>19550</v>
      </c>
      <c r="I70" s="23">
        <f>(I12+ROUNDUP(I13*Assumptions!$E$135,0))*Assumptions!I135*Assumptions!I62</f>
        <v>56100</v>
      </c>
      <c r="J70" s="17" t="s">
        <v>403</v>
      </c>
    </row>
    <row r="71" spans="1:10" ht="32" customHeight="1">
      <c r="A71" s="1"/>
      <c r="B71" s="1"/>
      <c r="C71" s="1" t="s">
        <v>418</v>
      </c>
      <c r="D71" s="17" t="s">
        <v>164</v>
      </c>
      <c r="E71" s="1" t="s">
        <v>385</v>
      </c>
      <c r="F71" s="23">
        <f>(F12+ROUNDUP(F13*Assumptions!$E$136,0))*Assumptions!F136*Assumptions!F63</f>
        <v>2750</v>
      </c>
      <c r="G71" s="23">
        <f>(G12+ROUNDUP(G13*Assumptions!$E$136,0))*Assumptions!G136*Assumptions!G63</f>
        <v>5250</v>
      </c>
      <c r="H71" s="23">
        <f>(H12+ROUNDUP(H13*Assumptions!$E$136,0))*Assumptions!H136*Assumptions!H63</f>
        <v>19550</v>
      </c>
      <c r="I71" s="23">
        <f>(I12+ROUNDUP(I13*Assumptions!$E$136,0))*Assumptions!I136*Assumptions!I63</f>
        <v>56100</v>
      </c>
      <c r="J71" s="17" t="s">
        <v>403</v>
      </c>
    </row>
    <row r="72" spans="1:10" ht="32" customHeight="1">
      <c r="A72" s="1"/>
      <c r="B72" s="1"/>
      <c r="C72" s="1" t="s">
        <v>419</v>
      </c>
      <c r="D72" s="17" t="s">
        <v>166</v>
      </c>
      <c r="E72" s="1" t="s">
        <v>385</v>
      </c>
      <c r="F72" s="23">
        <f>(F12+ROUNDUP(F13*Assumptions!$E$137,0))*Assumptions!F137*Assumptions!F64</f>
        <v>3600</v>
      </c>
      <c r="G72" s="23">
        <f>(G12+ROUNDUP(G13*Assumptions!$E$137,0))*Assumptions!G137*Assumptions!G64</f>
        <v>7920</v>
      </c>
      <c r="H72" s="23">
        <f>(H12+ROUNDUP(H13*Assumptions!$E$137,0))*Assumptions!H137*Assumptions!H64</f>
        <v>14400</v>
      </c>
      <c r="I72" s="23">
        <f>(I12+ROUNDUP(I13*Assumptions!$E$137,0))*Assumptions!I137*Assumptions!I64</f>
        <v>33750</v>
      </c>
      <c r="J72" s="17" t="s">
        <v>403</v>
      </c>
    </row>
    <row r="73" spans="1:10" ht="32" customHeight="1">
      <c r="A73" s="1"/>
      <c r="B73" s="1"/>
      <c r="C73" s="1" t="s">
        <v>420</v>
      </c>
      <c r="D73" s="17" t="s">
        <v>168</v>
      </c>
      <c r="E73" s="1" t="s">
        <v>385</v>
      </c>
      <c r="F73" s="23">
        <f>(F12+ROUNDUP(F13*Assumptions!$E$138,0))*Assumptions!F138*Assumptions!F65</f>
        <v>2800</v>
      </c>
      <c r="G73" s="23">
        <f>(G12+ROUNDUP(G13*Assumptions!$E$138,0))*Assumptions!G138*Assumptions!G65</f>
        <v>4500</v>
      </c>
      <c r="H73" s="23">
        <f>(H12+ROUNDUP(H13*Assumptions!$E$138,0))*Assumptions!H138*Assumptions!H65</f>
        <v>7500</v>
      </c>
      <c r="I73" s="23">
        <f>(I12+ROUNDUP(I13*Assumptions!$E$138,0))*Assumptions!I138*Assumptions!I65</f>
        <v>12000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2250</v>
      </c>
      <c r="H74" s="23">
        <f>(H12+ROUNDUP(H13*Assumptions!$E$139,0))*Assumptions!H139*Assumptions!H66</f>
        <v>7000</v>
      </c>
      <c r="I74" s="23">
        <f>(I12+ROUNDUP(I13*Assumptions!$E$139,0))*Assumptions!I139*Assumptions!I66</f>
        <v>18000</v>
      </c>
      <c r="J74" s="17" t="s">
        <v>403</v>
      </c>
    </row>
    <row r="75" spans="1:10" ht="32" customHeight="1">
      <c r="A75" s="1"/>
      <c r="B75" s="1"/>
      <c r="C75" s="1" t="s">
        <v>422</v>
      </c>
      <c r="D75" s="17" t="s">
        <v>172</v>
      </c>
      <c r="E75" s="1" t="s">
        <v>385</v>
      </c>
      <c r="F75" s="23">
        <f>(F12+ROUNDUP(F13*Assumptions!$E$140,0))*Assumptions!F140*Assumptions!F67</f>
        <v>2025</v>
      </c>
      <c r="G75" s="23">
        <f>(G12+ROUNDUP(G13*Assumptions!$E$140,0))*Assumptions!G140*Assumptions!G67</f>
        <v>3575</v>
      </c>
      <c r="H75" s="23">
        <f>(H12+ROUNDUP(H13*Assumptions!$E$140,0))*Assumptions!H140*Assumptions!H67</f>
        <v>12000</v>
      </c>
      <c r="I75" s="23">
        <f>(I12+ROUNDUP(I13*Assumptions!$E$140,0))*Assumptions!I140*Assumptions!I67</f>
        <v>45000</v>
      </c>
      <c r="J75" s="17" t="s">
        <v>403</v>
      </c>
    </row>
    <row r="76" spans="1:10" ht="24" customHeight="1">
      <c r="A76" s="1"/>
      <c r="B76" s="1"/>
      <c r="C76" s="8"/>
      <c r="D76" s="18" t="s">
        <v>423</v>
      </c>
      <c r="E76" s="8"/>
      <c r="F76" s="9">
        <f>SUM(F56:F75)</f>
        <v>43775</v>
      </c>
      <c r="G76" s="9">
        <f>SUM(G56:G75)</f>
        <v>103345</v>
      </c>
      <c r="H76" s="9">
        <f>SUM(H56:H75)</f>
        <v>262475</v>
      </c>
      <c r="I76" s="9">
        <f>SUM(I56:I75)</f>
        <v>692950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3600</v>
      </c>
      <c r="H79" s="23">
        <f>H20*Assumptions!H68</f>
        <v>5600</v>
      </c>
      <c r="I79" s="23">
        <f>I20*Assumptions!I68</f>
        <v>11000</v>
      </c>
      <c r="J79" s="17" t="s">
        <v>426</v>
      </c>
    </row>
    <row r="80" spans="1:10" ht="32" customHeight="1">
      <c r="A80" s="1"/>
      <c r="B80" s="1"/>
      <c r="C80" s="1" t="s">
        <v>427</v>
      </c>
      <c r="D80" s="17" t="s">
        <v>428</v>
      </c>
      <c r="E80" s="1" t="s">
        <v>385</v>
      </c>
      <c r="F80" s="23">
        <f>F21*Assumptions!F69</f>
        <v>3300</v>
      </c>
      <c r="G80" s="23">
        <f>G21*Assumptions!G69</f>
        <v>5600</v>
      </c>
      <c r="H80" s="23">
        <f>H21*Assumptions!H69</f>
        <v>13000</v>
      </c>
      <c r="I80" s="23">
        <f>I21*Assumptions!I69</f>
        <v>28600</v>
      </c>
      <c r="J80" s="17" t="s">
        <v>426</v>
      </c>
    </row>
    <row r="81" spans="1:10" ht="32" customHeight="1">
      <c r="A81" s="1"/>
      <c r="B81" s="1"/>
      <c r="C81" s="1" t="s">
        <v>429</v>
      </c>
      <c r="D81" s="17" t="s">
        <v>178</v>
      </c>
      <c r="E81" s="1" t="s">
        <v>385</v>
      </c>
      <c r="F81" s="23">
        <f>F22*Assumptions!F70</f>
        <v>1350</v>
      </c>
      <c r="G81" s="23">
        <f>G22*Assumptions!G70</f>
        <v>1950</v>
      </c>
      <c r="H81" s="23">
        <f>H22*Assumptions!H70</f>
        <v>4000</v>
      </c>
      <c r="I81" s="23">
        <f>I22*Assumptions!I70</f>
        <v>7500</v>
      </c>
      <c r="J81" s="17" t="s">
        <v>426</v>
      </c>
    </row>
    <row r="82" spans="1:10" ht="32" customHeight="1">
      <c r="A82" s="1"/>
      <c r="B82" s="1"/>
      <c r="C82" s="1" t="s">
        <v>430</v>
      </c>
      <c r="D82" s="17" t="s">
        <v>431</v>
      </c>
      <c r="E82" s="1" t="s">
        <v>385</v>
      </c>
      <c r="F82" s="23">
        <f>F24*Assumptions!F71</f>
        <v>0</v>
      </c>
      <c r="G82" s="23">
        <f>G24*Assumptions!G71</f>
        <v>0</v>
      </c>
      <c r="H82" s="23">
        <f>H24*Assumptions!H71</f>
        <v>0</v>
      </c>
      <c r="I82" s="23">
        <f>I24*Assumptions!I71</f>
        <v>0</v>
      </c>
      <c r="J82" s="17" t="s">
        <v>426</v>
      </c>
    </row>
    <row r="83" spans="1:10" ht="32" customHeight="1">
      <c r="A83" s="1"/>
      <c r="B83" s="1"/>
      <c r="C83" s="1" t="s">
        <v>432</v>
      </c>
      <c r="D83" s="17" t="s">
        <v>182</v>
      </c>
      <c r="E83" s="1" t="s">
        <v>385</v>
      </c>
      <c r="F83" s="23">
        <f>F33*Assumptions!F72</f>
        <v>600</v>
      </c>
      <c r="G83" s="23">
        <f>G33*Assumptions!G72</f>
        <v>850</v>
      </c>
      <c r="H83" s="23">
        <f>H33*Assumptions!H72</f>
        <v>1250</v>
      </c>
      <c r="I83" s="23">
        <f>I33*Assumptions!I72</f>
        <v>1800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7200</v>
      </c>
      <c r="G86" s="9">
        <f>SUM(G79:G85)</f>
        <v>12000</v>
      </c>
      <c r="H86" s="9">
        <f>SUM(H79:H85)</f>
        <v>23850</v>
      </c>
      <c r="I86" s="9">
        <f>SUM(I79:I85)</f>
        <v>48900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3600</v>
      </c>
      <c r="G89" s="23">
        <f>G12*Assumptions!G75</f>
        <v>9000</v>
      </c>
      <c r="H89" s="23">
        <f>H12*Assumptions!H75</f>
        <v>22000</v>
      </c>
      <c r="I89" s="23">
        <f>I12*Assumptions!I75</f>
        <v>66000</v>
      </c>
      <c r="J89" s="17" t="s">
        <v>442</v>
      </c>
    </row>
    <row r="90" spans="1:10" ht="32" customHeight="1">
      <c r="A90" s="1"/>
      <c r="B90" s="1"/>
      <c r="C90" s="1" t="s">
        <v>443</v>
      </c>
      <c r="D90" s="17" t="s">
        <v>444</v>
      </c>
      <c r="E90" s="1" t="s">
        <v>441</v>
      </c>
      <c r="F90" s="23">
        <f>F12*Assumptions!F76</f>
        <v>2800</v>
      </c>
      <c r="G90" s="23">
        <f>G12*Assumptions!G76</f>
        <v>8100</v>
      </c>
      <c r="H90" s="23">
        <f>H12*Assumptions!H76</f>
        <v>22000</v>
      </c>
      <c r="I90" s="23">
        <f>I12*Assumptions!I76</f>
        <v>66000</v>
      </c>
      <c r="J90" s="17" t="s">
        <v>442</v>
      </c>
    </row>
    <row r="91" spans="1:10" ht="32" customHeight="1">
      <c r="A91" s="1"/>
      <c r="B91" s="1"/>
      <c r="C91" s="1" t="s">
        <v>445</v>
      </c>
      <c r="D91" s="17" t="s">
        <v>446</v>
      </c>
      <c r="E91" s="1" t="s">
        <v>441</v>
      </c>
      <c r="F91" s="23">
        <f>F12*Assumptions!F77</f>
        <v>1200</v>
      </c>
      <c r="G91" s="23">
        <f>G12*Assumptions!G77</f>
        <v>2250</v>
      </c>
      <c r="H91" s="23">
        <f>H12*Assumptions!H77</f>
        <v>5000</v>
      </c>
      <c r="I91" s="23">
        <f>I12*Assumptions!I77</f>
        <v>12000</v>
      </c>
      <c r="J91" s="17" t="s">
        <v>442</v>
      </c>
    </row>
    <row r="92" spans="1:10" ht="32" customHeight="1">
      <c r="A92" s="1"/>
      <c r="B92" s="1"/>
      <c r="C92" s="1" t="s">
        <v>447</v>
      </c>
      <c r="D92" s="17" t="s">
        <v>448</v>
      </c>
      <c r="E92" s="1" t="s">
        <v>449</v>
      </c>
      <c r="F92" s="23">
        <f>F29*Assumptions!F79</f>
        <v>1430</v>
      </c>
      <c r="G92" s="23">
        <f>G29*Assumptions!G79</f>
        <v>3250</v>
      </c>
      <c r="H92" s="23">
        <f>H29*Assumptions!H79</f>
        <v>7500</v>
      </c>
      <c r="I92" s="23">
        <f>I29*Assumptions!I79</f>
        <v>20000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0</v>
      </c>
      <c r="G94" s="23">
        <f>G25*Assumptions!G81</f>
        <v>0</v>
      </c>
      <c r="H94" s="23">
        <f>H25*Assumptions!H81</f>
        <v>0</v>
      </c>
      <c r="I94" s="23">
        <f>I25*Assumptions!I81</f>
        <v>0</v>
      </c>
      <c r="J94" s="17" t="s">
        <v>442</v>
      </c>
    </row>
    <row r="95" spans="1:10" ht="32" customHeight="1">
      <c r="A95" s="1"/>
      <c r="B95" s="1"/>
      <c r="C95" s="1" t="s">
        <v>456</v>
      </c>
      <c r="D95" s="17" t="s">
        <v>457</v>
      </c>
      <c r="E95" s="1" t="s">
        <v>455</v>
      </c>
      <c r="F95" s="23">
        <f>F26*Assumptions!F82</f>
        <v>0</v>
      </c>
      <c r="G95" s="23">
        <f>G26*Assumptions!G82</f>
        <v>0</v>
      </c>
      <c r="H95" s="23">
        <f>H26*Assumptions!H82</f>
        <v>0</v>
      </c>
      <c r="I95" s="23">
        <f>I26*Assumptions!I82</f>
        <v>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9430</v>
      </c>
      <c r="G99" s="9">
        <f>SUM(G89:G98)</f>
        <v>23600</v>
      </c>
      <c r="H99" s="9">
        <f>SUM(H89:H98)</f>
        <v>59000</v>
      </c>
      <c r="I99" s="9">
        <f>SUM(I89:I98)</f>
        <v>170000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1080</v>
      </c>
      <c r="G103" s="23">
        <f>G15*Assumptions!G86</f>
        <v>3150</v>
      </c>
      <c r="H103" s="23">
        <f>H15*Assumptions!H86</f>
        <v>8000</v>
      </c>
      <c r="I103" s="23">
        <f>I15*Assumptions!I86</f>
        <v>24000</v>
      </c>
      <c r="J103" s="17" t="s">
        <v>475</v>
      </c>
    </row>
    <row r="104" spans="1:10" ht="32" customHeight="1">
      <c r="A104" s="1"/>
      <c r="B104" s="1"/>
      <c r="C104" s="1" t="s">
        <v>476</v>
      </c>
      <c r="D104" s="17" t="s">
        <v>477</v>
      </c>
      <c r="E104" s="1" t="s">
        <v>478</v>
      </c>
      <c r="F104" s="23">
        <f>F19*Assumptions!F87</f>
        <v>480</v>
      </c>
      <c r="G104" s="23">
        <f>G19*Assumptions!G87</f>
        <v>1650</v>
      </c>
      <c r="H104" s="23">
        <f>H19*Assumptions!H87</f>
        <v>5200</v>
      </c>
      <c r="I104" s="23">
        <f>I19*Assumptions!I87</f>
        <v>15400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945</v>
      </c>
      <c r="E106" s="1" t="s">
        <v>489</v>
      </c>
      <c r="F106" s="13">
        <v>520</v>
      </c>
      <c r="G106" s="13">
        <v>1040</v>
      </c>
      <c r="H106" s="13">
        <v>2200</v>
      </c>
      <c r="I106" s="13">
        <v>4400</v>
      </c>
      <c r="J106" s="17" t="s">
        <v>946</v>
      </c>
    </row>
    <row r="107" spans="1:10" ht="32" customHeight="1">
      <c r="A107" s="1"/>
      <c r="B107" s="1"/>
      <c r="C107" s="1" t="s">
        <v>487</v>
      </c>
      <c r="D107" s="17" t="s">
        <v>947</v>
      </c>
      <c r="E107" s="1" t="s">
        <v>489</v>
      </c>
      <c r="F107" s="13">
        <v>360</v>
      </c>
      <c r="G107" s="13">
        <v>680</v>
      </c>
      <c r="H107" s="13">
        <v>1360</v>
      </c>
      <c r="I107" s="13">
        <v>2720</v>
      </c>
      <c r="J107" s="17" t="s">
        <v>948</v>
      </c>
    </row>
    <row r="108" spans="1:10" ht="32" customHeight="1">
      <c r="A108" s="1"/>
      <c r="B108" s="1"/>
      <c r="C108" s="1" t="s">
        <v>491</v>
      </c>
      <c r="D108" s="17" t="s">
        <v>949</v>
      </c>
      <c r="E108" s="1" t="s">
        <v>501</v>
      </c>
      <c r="F108" s="13">
        <v>150</v>
      </c>
      <c r="G108" s="13">
        <v>330</v>
      </c>
      <c r="H108" s="13">
        <v>780</v>
      </c>
      <c r="I108" s="13">
        <v>1800</v>
      </c>
      <c r="J108" s="17" t="s">
        <v>950</v>
      </c>
    </row>
    <row r="109" spans="1:10" ht="32" customHeight="1">
      <c r="A109" s="1"/>
      <c r="B109" s="1"/>
      <c r="C109" s="1" t="s">
        <v>495</v>
      </c>
      <c r="D109" s="17" t="s">
        <v>951</v>
      </c>
      <c r="E109" s="1" t="s">
        <v>501</v>
      </c>
      <c r="F109" s="13">
        <v>210</v>
      </c>
      <c r="G109" s="13">
        <v>420</v>
      </c>
      <c r="H109" s="13">
        <v>840</v>
      </c>
      <c r="I109" s="13">
        <v>1680</v>
      </c>
      <c r="J109" s="17" t="s">
        <v>952</v>
      </c>
    </row>
    <row r="110" spans="1:10" ht="32" customHeight="1">
      <c r="A110" s="1"/>
      <c r="B110" s="1"/>
      <c r="C110" s="1" t="s">
        <v>499</v>
      </c>
      <c r="D110" s="17" t="s">
        <v>953</v>
      </c>
      <c r="E110" s="1" t="s">
        <v>629</v>
      </c>
      <c r="F110" s="13">
        <v>225</v>
      </c>
      <c r="G110" s="13">
        <v>450</v>
      </c>
      <c r="H110" s="13">
        <v>900</v>
      </c>
      <c r="I110" s="13">
        <v>2000</v>
      </c>
      <c r="J110" s="17" t="s">
        <v>954</v>
      </c>
    </row>
    <row r="111" spans="1:10" ht="32" customHeight="1">
      <c r="A111" s="1"/>
      <c r="B111" s="1"/>
      <c r="C111" s="1" t="s">
        <v>503</v>
      </c>
      <c r="D111" s="17" t="s">
        <v>955</v>
      </c>
      <c r="E111" s="1" t="s">
        <v>501</v>
      </c>
      <c r="F111" s="13">
        <v>390</v>
      </c>
      <c r="G111" s="13">
        <v>780</v>
      </c>
      <c r="H111" s="13">
        <v>1650</v>
      </c>
      <c r="I111" s="13">
        <v>3300</v>
      </c>
      <c r="J111" s="17" t="s">
        <v>956</v>
      </c>
    </row>
    <row r="112" spans="1:10" ht="24" customHeight="1">
      <c r="A112" s="1"/>
      <c r="B112" s="1"/>
      <c r="C112" s="8"/>
      <c r="D112" s="18" t="s">
        <v>506</v>
      </c>
      <c r="E112" s="8"/>
      <c r="F112" s="9">
        <f>SUM(F102:F111)</f>
        <v>6015</v>
      </c>
      <c r="G112" s="9">
        <f>SUM(G102:G111)</f>
        <v>16000</v>
      </c>
      <c r="H112" s="9">
        <f>SUM(H102:H111)</f>
        <v>41930</v>
      </c>
      <c r="I112" s="9">
        <f>SUM(I102:I111)</f>
        <v>128300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3200</v>
      </c>
      <c r="G115" s="23">
        <f>G12*Assumptions!G89</f>
        <v>9900</v>
      </c>
      <c r="H115" s="23">
        <f>H12*Assumptions!H89</f>
        <v>25000</v>
      </c>
      <c r="I115" s="23">
        <f>I12*Assumptions!I89</f>
        <v>78000</v>
      </c>
      <c r="J115" s="17" t="s">
        <v>510</v>
      </c>
    </row>
    <row r="116" spans="1:10" ht="32" customHeight="1">
      <c r="A116" s="1"/>
      <c r="B116" s="1"/>
      <c r="C116" s="1" t="s">
        <v>511</v>
      </c>
      <c r="D116" s="17" t="s">
        <v>224</v>
      </c>
      <c r="E116" s="1" t="s">
        <v>474</v>
      </c>
      <c r="F116" s="23">
        <f>F15*Assumptions!F90</f>
        <v>900</v>
      </c>
      <c r="G116" s="23">
        <f>G15*Assumptions!G90</f>
        <v>2800</v>
      </c>
      <c r="H116" s="23">
        <f>H15*Assumptions!H90</f>
        <v>8000</v>
      </c>
      <c r="I116" s="23">
        <f>I15*Assumptions!I90</f>
        <v>25000</v>
      </c>
      <c r="J116" s="17" t="s">
        <v>512</v>
      </c>
    </row>
    <row r="117" spans="1:10" ht="32" customHeight="1">
      <c r="A117" s="1"/>
      <c r="B117" s="1"/>
      <c r="C117" s="1" t="s">
        <v>513</v>
      </c>
      <c r="D117" s="17" t="s">
        <v>226</v>
      </c>
      <c r="E117" s="1" t="s">
        <v>441</v>
      </c>
      <c r="F117" s="23">
        <f>F12*Assumptions!F91</f>
        <v>960</v>
      </c>
      <c r="G117" s="23">
        <f>G12*Assumptions!G91</f>
        <v>2700</v>
      </c>
      <c r="H117" s="23">
        <f>H12*Assumptions!H91</f>
        <v>6500</v>
      </c>
      <c r="I117" s="23">
        <f>I12*Assumptions!I91</f>
        <v>18000</v>
      </c>
      <c r="J117" s="17" t="s">
        <v>514</v>
      </c>
    </row>
    <row r="118" spans="1:10" ht="32" customHeight="1">
      <c r="A118" s="1"/>
      <c r="B118" s="1"/>
      <c r="C118" s="1" t="s">
        <v>515</v>
      </c>
      <c r="D118" s="17" t="s">
        <v>228</v>
      </c>
      <c r="E118" s="1" t="s">
        <v>385</v>
      </c>
      <c r="F118" s="23">
        <f>(F12*(Assumptions!F141+2)+F16+F17+F19+F21+F20+F22+F24+F33+F34+F37)*Assumptions!F92</f>
        <v>8435</v>
      </c>
      <c r="G118" s="23">
        <f>(G12*(Assumptions!G141+2)+G16+G17+G19+G21+G20+G22+G24+G33+G34+G37)*Assumptions!G92</f>
        <v>16380</v>
      </c>
      <c r="H118" s="23">
        <f>(H12*(Assumptions!H141+2)+H16+H17+H19+H21+H20+H22+H24+H33+H34+H37)*Assumptions!H92</f>
        <v>34380</v>
      </c>
      <c r="I118" s="23">
        <f>(I12*(Assumptions!I141+2)+I16+I17+I19+I21+I20+I22+I24+I33+I34+I37)*Assumptions!I92</f>
        <v>81345</v>
      </c>
      <c r="J118" s="17" t="s">
        <v>516</v>
      </c>
    </row>
    <row r="119" spans="1:10" ht="32" customHeight="1">
      <c r="A119" s="1"/>
      <c r="B119" s="1"/>
      <c r="C119" s="1" t="s">
        <v>517</v>
      </c>
      <c r="D119" s="17" t="s">
        <v>240</v>
      </c>
      <c r="E119" s="1" t="s">
        <v>441</v>
      </c>
      <c r="F119" s="23">
        <f>F12*Assumptions!F97</f>
        <v>1440</v>
      </c>
      <c r="G119" s="23">
        <f>G12*Assumptions!G97</f>
        <v>3600</v>
      </c>
      <c r="H119" s="23">
        <f>H12*Assumptions!H97</f>
        <v>8500</v>
      </c>
      <c r="I119" s="23">
        <f>I12*Assumptions!I97</f>
        <v>24000</v>
      </c>
      <c r="J119" s="17" t="s">
        <v>518</v>
      </c>
    </row>
    <row r="120" spans="1:10" ht="24" customHeight="1">
      <c r="A120" s="1"/>
      <c r="B120" s="1"/>
      <c r="C120" s="8"/>
      <c r="D120" s="18" t="s">
        <v>519</v>
      </c>
      <c r="E120" s="8"/>
      <c r="F120" s="9">
        <f>SUM(F115:F119)</f>
        <v>14935</v>
      </c>
      <c r="G120" s="9">
        <f>SUM(G115:G119)</f>
        <v>35380</v>
      </c>
      <c r="H120" s="9">
        <f>SUM(H115:H119)</f>
        <v>82380</v>
      </c>
      <c r="I120" s="9">
        <f>SUM(I115:I119)</f>
        <v>226345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700</v>
      </c>
      <c r="G123" s="23">
        <f>G30*Assumptions!G96</f>
        <v>1200</v>
      </c>
      <c r="H123" s="23">
        <f>H30*Assumptions!H96</f>
        <v>4000</v>
      </c>
      <c r="I123" s="23">
        <f>I30*Assumptions!I96</f>
        <v>14400</v>
      </c>
      <c r="J123" s="17" t="s">
        <v>524</v>
      </c>
    </row>
    <row r="124" spans="1:10" ht="32" customHeight="1">
      <c r="A124" s="1"/>
      <c r="B124" s="1"/>
      <c r="C124" s="1" t="s">
        <v>525</v>
      </c>
      <c r="D124" s="17" t="s">
        <v>526</v>
      </c>
      <c r="E124" s="1" t="s">
        <v>527</v>
      </c>
      <c r="F124" s="23">
        <f>F30*(F31+1)*Assumptions!F93</f>
        <v>520</v>
      </c>
      <c r="G124" s="23">
        <f>G30*(G31+1)*Assumptions!G93</f>
        <v>680</v>
      </c>
      <c r="H124" s="23">
        <f>H30*(H31+1)*Assumptions!H93</f>
        <v>1840</v>
      </c>
      <c r="I124" s="23">
        <f>I30*(I31+1)*Assumptions!I93</f>
        <v>7680</v>
      </c>
      <c r="J124" s="17" t="s">
        <v>528</v>
      </c>
    </row>
    <row r="125" spans="1:10" ht="32" customHeight="1">
      <c r="A125" s="1"/>
      <c r="B125" s="1"/>
      <c r="C125" s="1" t="s">
        <v>529</v>
      </c>
      <c r="D125" s="17" t="s">
        <v>530</v>
      </c>
      <c r="E125" s="1" t="s">
        <v>385</v>
      </c>
      <c r="F125" s="23">
        <f>F30*(2*Assumptions!F94+F31*Assumptions!F95)</f>
        <v>204</v>
      </c>
      <c r="G125" s="23">
        <f>G30*(2*Assumptions!G94+G31*Assumptions!G95)</f>
        <v>270</v>
      </c>
      <c r="H125" s="23">
        <f>H30*(2*Assumptions!H94+H31*Assumptions!H95)</f>
        <v>680</v>
      </c>
      <c r="I125" s="23">
        <f>I30*(2*Assumptions!I94+I31*Assumptions!I95)</f>
        <v>1920</v>
      </c>
      <c r="J125" s="17" t="s">
        <v>531</v>
      </c>
    </row>
    <row r="126" spans="1:10" ht="24" customHeight="1">
      <c r="A126" s="1"/>
      <c r="B126" s="1"/>
      <c r="C126" s="8"/>
      <c r="D126" s="18" t="s">
        <v>532</v>
      </c>
      <c r="E126" s="8"/>
      <c r="F126" s="9">
        <f>SUM(F123:F125)</f>
        <v>1424</v>
      </c>
      <c r="G126" s="9">
        <f>SUM(G123:G125)</f>
        <v>2150</v>
      </c>
      <c r="H126" s="9">
        <f>SUM(H123:H125)</f>
        <v>6520</v>
      </c>
      <c r="I126" s="9">
        <f>SUM(I123:I125)</f>
        <v>24000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2990</v>
      </c>
      <c r="G135" s="23">
        <f>G27*Assumptions!G103</f>
        <v>9000</v>
      </c>
      <c r="H135" s="23">
        <f>H27*Assumptions!H103</f>
        <v>27300</v>
      </c>
      <c r="I135" s="23">
        <f>I27*Assumptions!I103</f>
        <v>86400</v>
      </c>
      <c r="J135" s="17" t="s">
        <v>558</v>
      </c>
    </row>
    <row r="136" spans="1:10" ht="32" customHeight="1">
      <c r="A136" s="1"/>
      <c r="B136" s="1"/>
      <c r="C136" s="1" t="s">
        <v>559</v>
      </c>
      <c r="D136" s="17" t="s">
        <v>560</v>
      </c>
      <c r="E136" s="1" t="s">
        <v>557</v>
      </c>
      <c r="F136" s="23">
        <f>F28*Assumptions!F104</f>
        <v>900</v>
      </c>
      <c r="G136" s="23">
        <f>G28*Assumptions!G104</f>
        <v>4400</v>
      </c>
      <c r="H136" s="23">
        <f>H28*Assumptions!H104</f>
        <v>16800</v>
      </c>
      <c r="I136" s="23">
        <f>I28*Assumptions!I104</f>
        <v>70000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22240</v>
      </c>
      <c r="G140" s="9">
        <f>SUM(G129:G139)</f>
        <v>51275</v>
      </c>
      <c r="H140" s="9">
        <f>SUM(H129:H139)</f>
        <v>123050</v>
      </c>
      <c r="I140" s="9">
        <f>SUM(I129:I139)</f>
        <v>326550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63975</v>
      </c>
      <c r="G150" s="2">
        <f>SUM(G48,G49,G51,G56,G57,G58,G59,G60,G61,G62,G63,G64,G65,G66,G67,G68,G69,G70,G71,G72,G73,G74,G75,G79,G80,G81,G82,G83,G84,G85)</f>
        <v>145145</v>
      </c>
      <c r="H150" s="2">
        <f>SUM(H48,H49,H51,H56,H57,H58,H59,H60,H61,H62,H63,H64,H65,H66,H67,H68,H69,H70,H71,H72,H73,H74,H75,H79,H80,H81,H82,H83,H84,H85)</f>
        <v>355125</v>
      </c>
      <c r="I150" s="2">
        <f>SUM(I48,I49,I51,I56,I57,I58,I59,I60,I61,I62,I63,I64,I65,I66,I67,I68,I69,I70,I71,I72,I73,I74,I75,I79,I80,I81,I82,I83,I84,I85)</f>
        <v>936850</v>
      </c>
      <c r="J150" s="17" t="s">
        <v>582</v>
      </c>
    </row>
    <row r="151" spans="1:10" ht="32" customHeight="1">
      <c r="A151" s="1"/>
      <c r="B151" s="1"/>
      <c r="C151" s="1" t="s">
        <v>583</v>
      </c>
      <c r="D151" s="17" t="s">
        <v>584</v>
      </c>
      <c r="E151" s="1" t="s">
        <v>585</v>
      </c>
      <c r="F151" s="23">
        <f>F150*Assumptions!F108</f>
        <v>23990.625</v>
      </c>
      <c r="G151" s="23">
        <f>G150*Assumptions!G108</f>
        <v>54429.375</v>
      </c>
      <c r="H151" s="23">
        <f>H150*Assumptions!H108</f>
        <v>133171.875</v>
      </c>
      <c r="I151" s="23">
        <f>I150*Assumptions!I108</f>
        <v>351318.75</v>
      </c>
      <c r="J151" s="17" t="s">
        <v>586</v>
      </c>
    </row>
    <row r="152" spans="1:10" ht="32" customHeight="1">
      <c r="A152" s="1"/>
      <c r="B152" s="1"/>
      <c r="C152" s="1" t="s">
        <v>587</v>
      </c>
      <c r="D152" s="17" t="s">
        <v>588</v>
      </c>
      <c r="E152" s="1" t="s">
        <v>589</v>
      </c>
      <c r="F152" s="23">
        <f>F150*F38/F12*Assumptions!F109</f>
        <v>559.78125</v>
      </c>
      <c r="G152" s="23">
        <f>G150*G38/G12*Assumptions!G109</f>
        <v>2580.3555555555558</v>
      </c>
      <c r="H152" s="23">
        <f>H150*H38/H12*Assumptions!H109</f>
        <v>7102.5</v>
      </c>
      <c r="I152" s="23">
        <f>I150*I38/I12*Assumptions!I109</f>
        <v>18736.999999999996</v>
      </c>
      <c r="J152" s="17" t="s">
        <v>590</v>
      </c>
    </row>
    <row r="153" spans="1:10" ht="32" customHeight="1">
      <c r="A153" s="1"/>
      <c r="B153" s="1"/>
      <c r="C153" s="1" t="s">
        <v>591</v>
      </c>
      <c r="D153" s="17" t="s">
        <v>592</v>
      </c>
      <c r="E153" s="1" t="s">
        <v>593</v>
      </c>
      <c r="F153" s="23">
        <f>SUM(F150,F151,F152,F44,F45,F46,F47,F50,F52)*Assumptions!F110</f>
        <v>17768.773125</v>
      </c>
      <c r="G153" s="23">
        <f>SUM(G150,G151,G152,G44,G45,G46,G47,G50,G52)*Assumptions!G110</f>
        <v>51113.640722222219</v>
      </c>
      <c r="H153" s="23">
        <f>SUM(H150,H151,H152,H44,H45,H46,H47,H50,H52)*Assumptions!H110</f>
        <v>164018.22500000001</v>
      </c>
      <c r="I153" s="23">
        <f>SUM(I150,I151,I152,I44,I45,I46,I47,I50,I52)*Assumptions!I110</f>
        <v>595500.18500000006</v>
      </c>
      <c r="J153" s="17" t="s">
        <v>594</v>
      </c>
    </row>
    <row r="154" spans="1:10" ht="32" customHeight="1">
      <c r="A154" s="1"/>
      <c r="B154" s="1"/>
      <c r="C154" s="1" t="s">
        <v>595</v>
      </c>
      <c r="D154" s="17" t="s">
        <v>596</v>
      </c>
      <c r="E154" s="1" t="s">
        <v>597</v>
      </c>
      <c r="F154" s="23">
        <f>SUM(F89,F90,F91,F92,F93,F94,F95,F96,F97,F98,F102,F103,F104,F105,F106,F107,F108,F109,F110,F111)*Assumptions!F111</f>
        <v>1081.1500000000001</v>
      </c>
      <c r="G154" s="23">
        <f>SUM(G89,G90,G91,G92,G93,G94,G95,G96,G97,G98,G102,G103,G104,G105,G106,G107,G108,G109,G110,G111)*Assumptions!G111</f>
        <v>2772.0000000000005</v>
      </c>
      <c r="H154" s="23">
        <f>SUM(H89,H90,H91,H92,H93,H94,H95,H96,H97,H98,H102,H103,H104,H105,H106,H107,H108,H109,H110,H111)*Assumptions!H111</f>
        <v>7065.1</v>
      </c>
      <c r="I154" s="23">
        <f>SUM(I89,I90,I91,I92,I93,I94,I95,I96,I97,I98,I102,I103,I104,I105,I106,I107,I108,I109,I110,I111)*Assumptions!I111</f>
        <v>20881.000000000004</v>
      </c>
      <c r="J154" s="17" t="s">
        <v>598</v>
      </c>
    </row>
    <row r="155" spans="1:10" ht="32" customHeight="1">
      <c r="A155" s="1"/>
      <c r="B155" s="1"/>
      <c r="C155" s="8"/>
      <c r="D155" s="18" t="s">
        <v>599</v>
      </c>
      <c r="E155" s="8"/>
      <c r="F155" s="9">
        <f>SUM(F151:F154)</f>
        <v>43400.329375000001</v>
      </c>
      <c r="G155" s="9">
        <f>SUM(G151:G154)</f>
        <v>110895.37127777777</v>
      </c>
      <c r="H155" s="9">
        <f>SUM(H151:H154)</f>
        <v>311357.69999999995</v>
      </c>
      <c r="I155" s="9">
        <f>SUM(I151:I154)</f>
        <v>986436.93500000006</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177009.329375</v>
      </c>
      <c r="G157" s="9">
        <f>SUM(G53,G76,G86,G99,G112,G120,G126,G140,G147,G155)</f>
        <v>431375.37127777777</v>
      </c>
      <c r="H157" s="9">
        <f>SUM(H53,H76,H86,H99,H112,H120,H126,H140,H147,H155)</f>
        <v>1122742.7</v>
      </c>
      <c r="I157" s="9">
        <f>SUM(I53,I76,I86,I99,I112,I120,I126,I140,I147,I155)</f>
        <v>3226181.9350000001</v>
      </c>
      <c r="J157" s="17"/>
    </row>
    <row r="158" spans="1:10" ht="32" customHeight="1">
      <c r="A158" s="1"/>
      <c r="B158" s="1"/>
      <c r="C158" s="1" t="s">
        <v>601</v>
      </c>
      <c r="D158" s="17" t="s">
        <v>276</v>
      </c>
      <c r="E158" s="1" t="s">
        <v>602</v>
      </c>
      <c r="F158" s="23">
        <f>F157*Assumptions!F112</f>
        <v>3186.1679287499996</v>
      </c>
      <c r="G158" s="23">
        <f>G157*Assumptions!G112</f>
        <v>8627.5074255555555</v>
      </c>
      <c r="H158" s="23">
        <f>H157*Assumptions!H112</f>
        <v>24700.339399999997</v>
      </c>
      <c r="I158" s="23">
        <f>I157*Assumptions!I112</f>
        <v>80654.548375000013</v>
      </c>
      <c r="J158" s="17" t="s">
        <v>603</v>
      </c>
    </row>
    <row r="159" spans="1:10" ht="32" customHeight="1">
      <c r="A159" s="1"/>
      <c r="B159" s="1"/>
      <c r="C159" s="1" t="s">
        <v>604</v>
      </c>
      <c r="D159" s="17" t="s">
        <v>605</v>
      </c>
      <c r="E159" s="1" t="s">
        <v>602</v>
      </c>
      <c r="F159" s="23">
        <f>F157*Assumptions!F113</f>
        <v>7080.3731750000006</v>
      </c>
      <c r="G159" s="23">
        <f>G157*Assumptions!G113</f>
        <v>21568.768563888891</v>
      </c>
      <c r="H159" s="23">
        <f>H157*Assumptions!H113</f>
        <v>78591.989000000001</v>
      </c>
      <c r="I159" s="23">
        <f>I157*Assumptions!I113</f>
        <v>322618.19350000005</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18390.525426</v>
      </c>
      <c r="I160" s="23">
        <f>SUM(I157:I159)*Assumptions!I114</f>
        <v>72589.093537499997</v>
      </c>
      <c r="J160" s="17" t="s">
        <v>609</v>
      </c>
    </row>
    <row r="161" spans="1:10" ht="32" customHeight="1">
      <c r="A161" s="1"/>
      <c r="B161" s="1"/>
      <c r="C161" s="8"/>
      <c r="D161" s="18" t="s">
        <v>610</v>
      </c>
      <c r="E161" s="8"/>
      <c r="F161" s="9">
        <f>SUM(F157:F160)</f>
        <v>187275.87047874997</v>
      </c>
      <c r="G161" s="9">
        <f>SUM(G157:G160)</f>
        <v>461571.64726722223</v>
      </c>
      <c r="H161" s="9">
        <f>SUM(H157:H160)</f>
        <v>1244425.5538259998</v>
      </c>
      <c r="I161" s="9">
        <f>SUM(I157:I160)</f>
        <v>3702043.7704125</v>
      </c>
      <c r="J161" s="17"/>
    </row>
    <row r="162" spans="1:10" ht="32" customHeight="1">
      <c r="A162" s="1"/>
      <c r="B162" s="1"/>
      <c r="C162" s="1" t="s">
        <v>611</v>
      </c>
      <c r="D162" s="17" t="s">
        <v>284</v>
      </c>
      <c r="E162" s="1" t="s">
        <v>612</v>
      </c>
      <c r="F162" s="23">
        <f>F161*Assumptions!F115</f>
        <v>28091.380571812497</v>
      </c>
      <c r="G162" s="23">
        <f>G161*Assumptions!G115</f>
        <v>69235.747090083329</v>
      </c>
      <c r="H162" s="23">
        <f>H161*Assumptions!H115</f>
        <v>155553.19422824998</v>
      </c>
      <c r="I162" s="23">
        <f>I161*Assumptions!I115</f>
        <v>444245.25244949997</v>
      </c>
      <c r="J162" s="17" t="s">
        <v>613</v>
      </c>
    </row>
    <row r="163" spans="1:10" ht="32" customHeight="1">
      <c r="A163" s="1"/>
      <c r="B163" s="1"/>
      <c r="C163" s="1" t="s">
        <v>614</v>
      </c>
      <c r="D163" s="17" t="s">
        <v>615</v>
      </c>
      <c r="E163" s="1" t="s">
        <v>616</v>
      </c>
      <c r="F163" s="2">
        <f>CEILING(SUM(F161:F162),1000)-SUM(F161:F162)</f>
        <v>632.7489494375186</v>
      </c>
      <c r="G163" s="2">
        <f>CEILING(SUM(G161:G162),1000)-SUM(G161:G162)</f>
        <v>192.60564269439783</v>
      </c>
      <c r="H163" s="2">
        <f>CEILING(SUM(H161:H162),1000)-SUM(H161:H162)</f>
        <v>21.251945750089362</v>
      </c>
      <c r="I163" s="2">
        <f>CEILING(SUM(I161:I162),1000)-SUM(I161:I162)</f>
        <v>710.97713800007477</v>
      </c>
      <c r="J163" s="17" t="s">
        <v>617</v>
      </c>
    </row>
    <row r="164" spans="1:10" ht="32" customHeight="1">
      <c r="A164" s="1"/>
      <c r="B164" s="1"/>
      <c r="C164" s="20"/>
      <c r="D164" s="24" t="s">
        <v>325</v>
      </c>
      <c r="E164" s="20"/>
      <c r="F164" s="21">
        <f>SUM(F161:F163)</f>
        <v>216000</v>
      </c>
      <c r="G164" s="21">
        <f>SUM(G161:G163)</f>
        <v>531000</v>
      </c>
      <c r="H164" s="21">
        <f>SUM(H161:H163)</f>
        <v>1400000</v>
      </c>
      <c r="I164" s="21">
        <f>SUM(I161:I163)</f>
        <v>4147000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957</v>
      </c>
      <c r="D168" s="1"/>
      <c r="E168" s="1"/>
      <c r="F168" s="2"/>
      <c r="G168" s="2"/>
      <c r="H168" s="2"/>
      <c r="I168" s="2"/>
      <c r="J168" s="1"/>
    </row>
    <row r="169" spans="1:10" ht="22" customHeight="1">
      <c r="A169" s="1"/>
      <c r="B169" s="1"/>
      <c r="C169" s="1" t="s">
        <v>958</v>
      </c>
      <c r="D169" s="1"/>
      <c r="E169" s="1"/>
      <c r="F169" s="2"/>
      <c r="G169" s="2"/>
      <c r="H169" s="2"/>
      <c r="I169" s="2"/>
      <c r="J169" s="1"/>
    </row>
    <row r="170" spans="1:10" ht="22" customHeight="1">
      <c r="A170" s="1"/>
      <c r="B170" s="1"/>
      <c r="C170" s="1" t="s">
        <v>959</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D09D4B"/>
  </sheetPr>
  <dimension ref="A1:J200"/>
  <sheetViews>
    <sheetView showGridLines="0" workbookViewId="0">
      <pane xSplit="5" ySplit="5" topLeftCell="F6" activePane="bottomRight" state="frozen"/>
      <selection pane="topRight"/>
      <selection pane="bottomLeft"/>
      <selection pane="bottomRight" activeCell="F6" sqref="F6"/>
    </sheetView>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960</v>
      </c>
      <c r="D2" s="1"/>
      <c r="E2" s="1"/>
      <c r="F2" s="2"/>
      <c r="G2" s="2"/>
      <c r="H2" s="2"/>
      <c r="I2" s="2"/>
      <c r="J2" s="1"/>
    </row>
    <row r="3" spans="1:10" ht="21" customHeight="1">
      <c r="A3" s="1"/>
      <c r="B3" s="1"/>
      <c r="C3" s="6" t="s">
        <v>322</v>
      </c>
      <c r="D3" s="4"/>
      <c r="E3" s="4"/>
      <c r="F3" s="5"/>
      <c r="G3" s="5"/>
      <c r="H3" s="5"/>
      <c r="I3" s="5"/>
      <c r="J3" s="4"/>
    </row>
    <row r="4" spans="1:10" ht="21" customHeight="1">
      <c r="A4" s="1"/>
      <c r="B4" s="1"/>
      <c r="C4" s="1"/>
      <c r="D4" s="1"/>
      <c r="E4" s="1"/>
      <c r="F4" s="2"/>
      <c r="G4" s="2"/>
      <c r="H4" s="2"/>
      <c r="I4" s="2"/>
      <c r="J4" s="1"/>
    </row>
    <row r="5" spans="1:10" ht="32" customHeight="1">
      <c r="A5" s="1"/>
      <c r="B5" s="1"/>
      <c r="C5" s="11" t="s">
        <v>323</v>
      </c>
      <c r="D5" s="11" t="s">
        <v>324</v>
      </c>
      <c r="E5" s="11" t="s">
        <v>107</v>
      </c>
      <c r="F5" s="12" t="s">
        <v>5</v>
      </c>
      <c r="G5" s="12" t="s">
        <v>6</v>
      </c>
      <c r="H5" s="12" t="s">
        <v>7</v>
      </c>
      <c r="I5" s="12" t="s">
        <v>8</v>
      </c>
      <c r="J5" s="11"/>
    </row>
    <row r="6" spans="1:10" ht="29" customHeight="1">
      <c r="A6" s="1"/>
      <c r="B6" s="1"/>
      <c r="C6" s="20"/>
      <c r="D6" s="20" t="s">
        <v>325</v>
      </c>
      <c r="E6" s="20"/>
      <c r="F6" s="21">
        <f>F164</f>
        <v>223000</v>
      </c>
      <c r="G6" s="21">
        <f>G164</f>
        <v>549000</v>
      </c>
      <c r="H6" s="21">
        <f>H164</f>
        <v>1449000</v>
      </c>
      <c r="I6" s="21">
        <f>I164</f>
        <v>4344000</v>
      </c>
      <c r="J6" s="1"/>
    </row>
    <row r="7" spans="1:10" ht="21" customHeight="1">
      <c r="A7" s="1"/>
      <c r="B7" s="1"/>
      <c r="C7" s="1"/>
      <c r="D7" s="1" t="s">
        <v>326</v>
      </c>
      <c r="E7" s="1"/>
      <c r="F7" s="2">
        <f>F6/F14</f>
        <v>4054.5454545454545</v>
      </c>
      <c r="G7" s="2">
        <f>G6/G14</f>
        <v>9981.818181818182</v>
      </c>
      <c r="H7" s="2">
        <f>H6/H14</f>
        <v>26345.454545454544</v>
      </c>
      <c r="I7" s="2">
        <f>I6/I14</f>
        <v>78981.818181818177</v>
      </c>
      <c r="J7" s="1"/>
    </row>
    <row r="8" spans="1:10" ht="21" customHeight="1">
      <c r="A8" s="1"/>
      <c r="B8" s="1"/>
      <c r="C8" s="1"/>
      <c r="D8" s="1" t="s">
        <v>327</v>
      </c>
      <c r="E8" s="1"/>
      <c r="F8" s="2">
        <f>FLOOR(F6*(1-Assumptions!F116),1000)</f>
        <v>167000</v>
      </c>
      <c r="G8" s="2">
        <f>FLOOR(G6*(1-Assumptions!G116),1000)</f>
        <v>411000</v>
      </c>
      <c r="H8" s="2">
        <f>FLOOR(H6*(1-Assumptions!H116),1000)</f>
        <v>1159000</v>
      </c>
      <c r="I8" s="2">
        <f>FLOOR(I6*(1-Assumptions!I116),1000)</f>
        <v>3475000</v>
      </c>
      <c r="J8" s="1"/>
    </row>
    <row r="9" spans="1:10" ht="21" customHeight="1">
      <c r="A9" s="1"/>
      <c r="B9" s="1"/>
      <c r="C9" s="1"/>
      <c r="D9" s="1" t="s">
        <v>328</v>
      </c>
      <c r="E9" s="1"/>
      <c r="F9" s="2">
        <f>CEILING(F6*(1+Assumptions!F117),1000)</f>
        <v>302000</v>
      </c>
      <c r="G9" s="2">
        <f>CEILING(G6*(1+Assumptions!G117),1000)</f>
        <v>742000</v>
      </c>
      <c r="H9" s="2">
        <f>CEILING(H6*(1+Assumptions!H117),1000)</f>
        <v>1884000</v>
      </c>
      <c r="I9" s="2">
        <f>CEILING(I6*(1+Assumptions!I117),1000)</f>
        <v>5648000</v>
      </c>
      <c r="J9" s="1"/>
    </row>
    <row r="10" spans="1:10" ht="21" customHeight="1">
      <c r="A10" s="1"/>
      <c r="B10" s="1"/>
      <c r="C10" s="1"/>
      <c r="D10" s="1"/>
      <c r="E10" s="1"/>
      <c r="F10" s="2"/>
      <c r="G10" s="2"/>
      <c r="H10" s="2"/>
      <c r="I10" s="2"/>
      <c r="J10" s="1"/>
    </row>
    <row r="11" spans="1:10" ht="25" customHeight="1">
      <c r="A11" s="1"/>
      <c r="B11" s="1"/>
      <c r="C11" s="8" t="s">
        <v>329</v>
      </c>
      <c r="D11" s="8"/>
      <c r="E11" s="8"/>
      <c r="F11" s="9"/>
      <c r="G11" s="9"/>
      <c r="H11" s="9"/>
      <c r="I11" s="9"/>
      <c r="J11" s="8"/>
    </row>
    <row r="12" spans="1:10" ht="33" customHeight="1">
      <c r="A12" s="1"/>
      <c r="B12" s="1"/>
      <c r="C12" s="1"/>
      <c r="D12" s="1" t="s">
        <v>330</v>
      </c>
      <c r="E12" s="1"/>
      <c r="F12" s="15">
        <v>8</v>
      </c>
      <c r="G12" s="15">
        <v>9</v>
      </c>
      <c r="H12" s="15">
        <v>10</v>
      </c>
      <c r="I12" s="15">
        <v>12</v>
      </c>
      <c r="J12" s="22" t="s">
        <v>961</v>
      </c>
    </row>
    <row r="13" spans="1:10" ht="33" customHeight="1">
      <c r="A13" s="1"/>
      <c r="B13" s="1"/>
      <c r="C13" s="1"/>
      <c r="D13" s="1" t="s">
        <v>332</v>
      </c>
      <c r="E13" s="1"/>
      <c r="F13" s="15">
        <v>3</v>
      </c>
      <c r="G13" s="15">
        <v>5</v>
      </c>
      <c r="H13" s="15">
        <v>7</v>
      </c>
      <c r="I13" s="15">
        <v>10</v>
      </c>
      <c r="J13" s="22" t="s">
        <v>647</v>
      </c>
    </row>
    <row r="14" spans="1:10" ht="33" customHeight="1">
      <c r="A14" s="1"/>
      <c r="B14" s="1"/>
      <c r="C14" s="1"/>
      <c r="D14" s="1" t="s">
        <v>334</v>
      </c>
      <c r="E14" s="1"/>
      <c r="F14" s="15">
        <v>55</v>
      </c>
      <c r="G14" s="15">
        <v>55</v>
      </c>
      <c r="H14" s="15">
        <v>55</v>
      </c>
      <c r="I14" s="15">
        <v>55</v>
      </c>
      <c r="J14" s="22" t="s">
        <v>335</v>
      </c>
    </row>
    <row r="15" spans="1:10" ht="33" customHeight="1">
      <c r="A15" s="1"/>
      <c r="B15" s="1"/>
      <c r="C15" s="1"/>
      <c r="D15" s="1" t="s">
        <v>336</v>
      </c>
      <c r="E15" s="1"/>
      <c r="F15" s="15">
        <v>6</v>
      </c>
      <c r="G15" s="15">
        <v>8</v>
      </c>
      <c r="H15" s="15">
        <v>9</v>
      </c>
      <c r="I15" s="15">
        <v>11</v>
      </c>
      <c r="J15" s="22" t="s">
        <v>337</v>
      </c>
    </row>
    <row r="16" spans="1:10" ht="33" customHeight="1">
      <c r="A16" s="1"/>
      <c r="B16" s="1"/>
      <c r="C16" s="1"/>
      <c r="D16" s="1" t="s">
        <v>338</v>
      </c>
      <c r="E16" s="1"/>
      <c r="F16" s="10">
        <f>ROUNDUP(F12*1.8,0)</f>
        <v>15</v>
      </c>
      <c r="G16" s="10">
        <f>ROUNDUP(G12*1.8,0)</f>
        <v>17</v>
      </c>
      <c r="H16" s="10">
        <f>ROUNDUP(H12*1.8,0)</f>
        <v>18</v>
      </c>
      <c r="I16" s="10">
        <f>ROUNDUP(I12*1.8,0)</f>
        <v>22</v>
      </c>
      <c r="J16" s="22" t="s">
        <v>648</v>
      </c>
    </row>
    <row r="17" spans="1:10" ht="33" customHeight="1">
      <c r="A17" s="1"/>
      <c r="B17" s="1"/>
      <c r="C17" s="1"/>
      <c r="D17" s="1" t="s">
        <v>340</v>
      </c>
      <c r="E17" s="1"/>
      <c r="F17" s="15">
        <v>27</v>
      </c>
      <c r="G17" s="15">
        <v>30</v>
      </c>
      <c r="H17" s="15">
        <v>34</v>
      </c>
      <c r="I17" s="15">
        <v>41</v>
      </c>
      <c r="J17" s="22" t="s">
        <v>341</v>
      </c>
    </row>
    <row r="18" spans="1:10" ht="33" customHeight="1">
      <c r="A18" s="1"/>
      <c r="B18" s="1"/>
      <c r="C18" s="1"/>
      <c r="D18" s="1" t="s">
        <v>342</v>
      </c>
      <c r="E18" s="1"/>
      <c r="F18" s="15">
        <v>1</v>
      </c>
      <c r="G18" s="15">
        <v>1</v>
      </c>
      <c r="H18" s="15">
        <v>1</v>
      </c>
      <c r="I18" s="15">
        <v>1</v>
      </c>
      <c r="J18" s="22"/>
    </row>
    <row r="19" spans="1:10" ht="33" customHeight="1">
      <c r="A19" s="1"/>
      <c r="B19" s="1"/>
      <c r="C19" s="1"/>
      <c r="D19" s="1" t="s">
        <v>343</v>
      </c>
      <c r="E19" s="1"/>
      <c r="F19" s="15">
        <v>45</v>
      </c>
      <c r="G19" s="15">
        <v>85</v>
      </c>
      <c r="H19" s="15">
        <v>150</v>
      </c>
      <c r="I19" s="15">
        <v>250</v>
      </c>
      <c r="J19" s="22" t="s">
        <v>344</v>
      </c>
    </row>
    <row r="20" spans="1:10" ht="33" customHeight="1">
      <c r="A20" s="1"/>
      <c r="B20" s="1"/>
      <c r="C20" s="1"/>
      <c r="D20" s="1" t="s">
        <v>345</v>
      </c>
      <c r="E20" s="1"/>
      <c r="F20" s="15">
        <v>3</v>
      </c>
      <c r="G20" s="15">
        <v>3</v>
      </c>
      <c r="H20" s="15">
        <v>3</v>
      </c>
      <c r="I20" s="15">
        <v>4</v>
      </c>
      <c r="J20" s="22"/>
    </row>
    <row r="21" spans="1:10" ht="33" customHeight="1">
      <c r="A21" s="1"/>
      <c r="B21" s="1"/>
      <c r="C21" s="1"/>
      <c r="D21" s="1" t="s">
        <v>346</v>
      </c>
      <c r="E21" s="1"/>
      <c r="F21" s="15">
        <v>5</v>
      </c>
      <c r="G21" s="15">
        <v>6</v>
      </c>
      <c r="H21" s="15">
        <v>8</v>
      </c>
      <c r="I21" s="15">
        <v>11</v>
      </c>
      <c r="J21" s="22"/>
    </row>
    <row r="22" spans="1:10" ht="33" customHeight="1">
      <c r="A22" s="1"/>
      <c r="B22" s="1"/>
      <c r="C22" s="1"/>
      <c r="D22" s="1" t="s">
        <v>347</v>
      </c>
      <c r="E22" s="1"/>
      <c r="F22" s="15">
        <v>2</v>
      </c>
      <c r="G22" s="15">
        <v>2</v>
      </c>
      <c r="H22" s="15">
        <v>3</v>
      </c>
      <c r="I22" s="15">
        <v>3</v>
      </c>
      <c r="J22" s="22"/>
    </row>
    <row r="23" spans="1:10" ht="33" customHeight="1">
      <c r="A23" s="1"/>
      <c r="B23" s="1"/>
      <c r="C23" s="1"/>
      <c r="D23" s="1" t="s">
        <v>348</v>
      </c>
      <c r="E23" s="1"/>
      <c r="F23" s="15">
        <v>0</v>
      </c>
      <c r="G23" s="15">
        <v>0</v>
      </c>
      <c r="H23" s="15">
        <v>0</v>
      </c>
      <c r="I23" s="15">
        <v>0</v>
      </c>
      <c r="J23" s="22" t="s">
        <v>349</v>
      </c>
    </row>
    <row r="24" spans="1:10" ht="33" customHeight="1">
      <c r="A24" s="1"/>
      <c r="B24" s="1"/>
      <c r="C24" s="1"/>
      <c r="D24" s="1" t="s">
        <v>350</v>
      </c>
      <c r="E24" s="1"/>
      <c r="F24" s="10">
        <f>2*F23+2</f>
        <v>2</v>
      </c>
      <c r="G24" s="10">
        <f>2*G23+2</f>
        <v>2</v>
      </c>
      <c r="H24" s="10">
        <f>2*H23+2</f>
        <v>2</v>
      </c>
      <c r="I24" s="10">
        <f>2*I23+2</f>
        <v>2</v>
      </c>
      <c r="J24" s="22"/>
    </row>
    <row r="25" spans="1:10" ht="33" customHeight="1">
      <c r="A25" s="1"/>
      <c r="B25" s="1"/>
      <c r="C25" s="1"/>
      <c r="D25" s="1" t="s">
        <v>351</v>
      </c>
      <c r="E25" s="1"/>
      <c r="F25" s="15">
        <v>1</v>
      </c>
      <c r="G25" s="15">
        <v>1</v>
      </c>
      <c r="H25" s="15">
        <v>1</v>
      </c>
      <c r="I25" s="15">
        <v>2</v>
      </c>
      <c r="J25" s="22" t="s">
        <v>352</v>
      </c>
    </row>
    <row r="26" spans="1:10" ht="33" customHeight="1">
      <c r="A26" s="1"/>
      <c r="B26" s="1"/>
      <c r="C26" s="1"/>
      <c r="D26" s="1" t="s">
        <v>353</v>
      </c>
      <c r="E26" s="1"/>
      <c r="F26" s="15">
        <v>1</v>
      </c>
      <c r="G26" s="15">
        <v>1</v>
      </c>
      <c r="H26" s="15">
        <v>1</v>
      </c>
      <c r="I26" s="15">
        <v>2</v>
      </c>
      <c r="J26" s="22"/>
    </row>
    <row r="27" spans="1:10" ht="33" customHeight="1">
      <c r="A27" s="1"/>
      <c r="B27" s="1"/>
      <c r="C27" s="1"/>
      <c r="D27" s="1" t="s">
        <v>354</v>
      </c>
      <c r="E27" s="1"/>
      <c r="F27" s="15">
        <v>14</v>
      </c>
      <c r="G27" s="15">
        <v>18</v>
      </c>
      <c r="H27" s="15">
        <v>24</v>
      </c>
      <c r="I27" s="15">
        <v>33</v>
      </c>
      <c r="J27" s="22"/>
    </row>
    <row r="28" spans="1:10" ht="33" customHeight="1">
      <c r="A28" s="1"/>
      <c r="B28" s="1"/>
      <c r="C28" s="1"/>
      <c r="D28" s="1" t="s">
        <v>355</v>
      </c>
      <c r="E28" s="1"/>
      <c r="F28" s="15">
        <v>2</v>
      </c>
      <c r="G28" s="15">
        <v>4</v>
      </c>
      <c r="H28" s="15">
        <v>6</v>
      </c>
      <c r="I28" s="15">
        <v>10</v>
      </c>
      <c r="J28" s="22"/>
    </row>
    <row r="29" spans="1:10" ht="33" customHeight="1">
      <c r="A29" s="1"/>
      <c r="B29" s="1"/>
      <c r="C29" s="1"/>
      <c r="D29" s="1" t="s">
        <v>356</v>
      </c>
      <c r="E29" s="1"/>
      <c r="F29" s="15">
        <v>10</v>
      </c>
      <c r="G29" s="15">
        <v>12</v>
      </c>
      <c r="H29" s="15">
        <v>14</v>
      </c>
      <c r="I29" s="15">
        <v>19</v>
      </c>
      <c r="J29" s="22"/>
    </row>
    <row r="30" spans="1:10" ht="33" customHeight="1">
      <c r="A30" s="1"/>
      <c r="B30" s="1"/>
      <c r="C30" s="1"/>
      <c r="D30" s="1" t="s">
        <v>357</v>
      </c>
      <c r="E30" s="1"/>
      <c r="F30" s="15">
        <v>3</v>
      </c>
      <c r="G30" s="15">
        <v>4</v>
      </c>
      <c r="H30" s="15">
        <v>8</v>
      </c>
      <c r="I30" s="15">
        <v>16</v>
      </c>
      <c r="J30" s="22"/>
    </row>
    <row r="31" spans="1:10" ht="33" customHeight="1">
      <c r="A31" s="1"/>
      <c r="B31" s="1"/>
      <c r="C31" s="1"/>
      <c r="D31" s="1" t="s">
        <v>358</v>
      </c>
      <c r="E31" s="1"/>
      <c r="F31" s="15">
        <v>2</v>
      </c>
      <c r="G31" s="15">
        <v>3</v>
      </c>
      <c r="H31" s="15">
        <v>3</v>
      </c>
      <c r="I31" s="15">
        <v>4</v>
      </c>
      <c r="J31" s="22"/>
    </row>
    <row r="32" spans="1:10" ht="33" customHeight="1">
      <c r="A32" s="1"/>
      <c r="B32" s="1"/>
      <c r="C32" s="1"/>
      <c r="D32" s="1" t="s">
        <v>359</v>
      </c>
      <c r="E32" s="1"/>
      <c r="F32" s="10">
        <f>ROUNDUP(F14/4,0)</f>
        <v>14</v>
      </c>
      <c r="G32" s="10">
        <f>ROUNDUP(G14/3.4,0)</f>
        <v>17</v>
      </c>
      <c r="H32" s="10">
        <f>ROUNDUP(H14/2.8,0)</f>
        <v>20</v>
      </c>
      <c r="I32" s="10">
        <f>ROUNDUP(I14/2.2,0)</f>
        <v>25</v>
      </c>
      <c r="J32" s="22"/>
    </row>
    <row r="33" spans="1:10" ht="33" customHeight="1">
      <c r="A33" s="1"/>
      <c r="B33" s="1"/>
      <c r="C33" s="1"/>
      <c r="D33" s="1" t="s">
        <v>360</v>
      </c>
      <c r="E33" s="1"/>
      <c r="F33" s="15">
        <v>0</v>
      </c>
      <c r="G33" s="15">
        <v>0</v>
      </c>
      <c r="H33" s="15">
        <v>0</v>
      </c>
      <c r="I33" s="15">
        <v>0</v>
      </c>
      <c r="J33" s="22"/>
    </row>
    <row r="34" spans="1:10" ht="33" customHeight="1">
      <c r="A34" s="1"/>
      <c r="B34" s="1"/>
      <c r="C34" s="1"/>
      <c r="D34" s="1" t="s">
        <v>361</v>
      </c>
      <c r="E34" s="1"/>
      <c r="F34" s="15">
        <v>0</v>
      </c>
      <c r="G34" s="15">
        <v>0</v>
      </c>
      <c r="H34" s="15">
        <v>0</v>
      </c>
      <c r="I34" s="15">
        <v>0</v>
      </c>
      <c r="J34" s="22"/>
    </row>
    <row r="35" spans="1:10" ht="33" customHeight="1">
      <c r="A35" s="1"/>
      <c r="B35" s="1"/>
      <c r="C35" s="1"/>
      <c r="D35" s="1" t="s">
        <v>362</v>
      </c>
      <c r="E35" s="1"/>
      <c r="F35" s="15">
        <v>0</v>
      </c>
      <c r="G35" s="15">
        <v>0</v>
      </c>
      <c r="H35" s="15">
        <v>0</v>
      </c>
      <c r="I35" s="15">
        <v>0</v>
      </c>
      <c r="J35" s="22" t="s">
        <v>363</v>
      </c>
    </row>
    <row r="36" spans="1:10" ht="33" customHeight="1">
      <c r="A36" s="1"/>
      <c r="B36" s="1"/>
      <c r="C36" s="1"/>
      <c r="D36" s="1" t="s">
        <v>364</v>
      </c>
      <c r="E36" s="1"/>
      <c r="F36" s="15">
        <v>1</v>
      </c>
      <c r="G36" s="15">
        <v>1</v>
      </c>
      <c r="H36" s="15">
        <v>1</v>
      </c>
      <c r="I36" s="15">
        <v>1</v>
      </c>
      <c r="J36" s="22"/>
    </row>
    <row r="37" spans="1:10" ht="33" customHeight="1">
      <c r="A37" s="1"/>
      <c r="B37" s="1"/>
      <c r="C37" s="1"/>
      <c r="D37" s="1" t="s">
        <v>365</v>
      </c>
      <c r="E37" s="1"/>
      <c r="F37" s="15">
        <v>0</v>
      </c>
      <c r="G37" s="15">
        <v>0</v>
      </c>
      <c r="H37" s="15">
        <v>0</v>
      </c>
      <c r="I37" s="15">
        <v>0</v>
      </c>
      <c r="J37" s="22"/>
    </row>
    <row r="38" spans="1:10" ht="33" customHeight="1">
      <c r="A38" s="1"/>
      <c r="B38" s="1"/>
      <c r="C38" s="1"/>
      <c r="D38" s="1" t="s">
        <v>366</v>
      </c>
      <c r="E38" s="1"/>
      <c r="F38" s="15">
        <v>2</v>
      </c>
      <c r="G38" s="15">
        <v>2</v>
      </c>
      <c r="H38" s="15">
        <v>2</v>
      </c>
      <c r="I38" s="15">
        <v>3</v>
      </c>
      <c r="J38" s="22"/>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32" customHeight="1">
      <c r="A42" s="1"/>
      <c r="B42" s="1"/>
      <c r="C42" s="11" t="s">
        <v>367</v>
      </c>
      <c r="D42" s="11" t="s">
        <v>368</v>
      </c>
      <c r="E42" s="11" t="s">
        <v>92</v>
      </c>
      <c r="F42" s="12" t="s">
        <v>5</v>
      </c>
      <c r="G42" s="12" t="s">
        <v>6</v>
      </c>
      <c r="H42" s="12" t="s">
        <v>7</v>
      </c>
      <c r="I42" s="12" t="s">
        <v>8</v>
      </c>
      <c r="J42" s="11" t="s">
        <v>369</v>
      </c>
    </row>
    <row r="43" spans="1:10" ht="25" customHeight="1">
      <c r="A43" s="1"/>
      <c r="B43" s="1"/>
      <c r="C43" s="8" t="s">
        <v>370</v>
      </c>
      <c r="D43" s="18"/>
      <c r="E43" s="8"/>
      <c r="F43" s="9"/>
      <c r="G43" s="9"/>
      <c r="H43" s="9"/>
      <c r="I43" s="9"/>
      <c r="J43" s="18"/>
    </row>
    <row r="44" spans="1:10" ht="32" customHeight="1">
      <c r="A44" s="1"/>
      <c r="B44" s="1"/>
      <c r="C44" s="1" t="s">
        <v>371</v>
      </c>
      <c r="D44" s="17" t="s">
        <v>372</v>
      </c>
      <c r="E44" s="1" t="s">
        <v>373</v>
      </c>
      <c r="F44" s="23">
        <f>Assumptions!F39</f>
        <v>2500</v>
      </c>
      <c r="G44" s="23">
        <f>Assumptions!G39</f>
        <v>7500</v>
      </c>
      <c r="H44" s="23">
        <f>Assumptions!H39</f>
        <v>25000</v>
      </c>
      <c r="I44" s="23">
        <f>Assumptions!I39</f>
        <v>60000</v>
      </c>
      <c r="J44" s="17" t="s">
        <v>374</v>
      </c>
    </row>
    <row r="45" spans="1:10" ht="32" customHeight="1">
      <c r="A45" s="1"/>
      <c r="B45" s="1"/>
      <c r="C45" s="1" t="s">
        <v>375</v>
      </c>
      <c r="D45" s="17" t="s">
        <v>376</v>
      </c>
      <c r="E45" s="1" t="s">
        <v>373</v>
      </c>
      <c r="F45" s="23">
        <f>Assumptions!F40</f>
        <v>2500</v>
      </c>
      <c r="G45" s="23">
        <f>Assumptions!G40</f>
        <v>8000</v>
      </c>
      <c r="H45" s="23">
        <f>Assumptions!H40</f>
        <v>25000</v>
      </c>
      <c r="I45" s="23">
        <f>Assumptions!I40</f>
        <v>75000</v>
      </c>
      <c r="J45" s="17" t="s">
        <v>377</v>
      </c>
    </row>
    <row r="46" spans="1:10" ht="32" customHeight="1">
      <c r="A46" s="1"/>
      <c r="B46" s="1"/>
      <c r="C46" s="1" t="s">
        <v>378</v>
      </c>
      <c r="D46" s="17" t="s">
        <v>379</v>
      </c>
      <c r="E46" s="1" t="s">
        <v>373</v>
      </c>
      <c r="F46" s="23">
        <f>Assumptions!F41*1</f>
        <v>3500</v>
      </c>
      <c r="G46" s="23">
        <f>Assumptions!G41*1</f>
        <v>10000</v>
      </c>
      <c r="H46" s="23">
        <f>Assumptions!H41*1</f>
        <v>27500</v>
      </c>
      <c r="I46" s="23">
        <f>Assumptions!I41*1</f>
        <v>85000</v>
      </c>
      <c r="J46" s="17" t="s">
        <v>380</v>
      </c>
    </row>
    <row r="47" spans="1:10" ht="32" customHeight="1">
      <c r="A47" s="1"/>
      <c r="B47" s="1"/>
      <c r="C47" s="1" t="s">
        <v>381</v>
      </c>
      <c r="D47" s="17" t="s">
        <v>118</v>
      </c>
      <c r="E47" s="1" t="s">
        <v>373</v>
      </c>
      <c r="F47" s="23">
        <f>Assumptions!F42</f>
        <v>750</v>
      </c>
      <c r="G47" s="23">
        <f>Assumptions!G42</f>
        <v>2200</v>
      </c>
      <c r="H47" s="23">
        <f>Assumptions!H42</f>
        <v>6500</v>
      </c>
      <c r="I47" s="23">
        <f>Assumptions!I42</f>
        <v>16000</v>
      </c>
      <c r="J47" s="17" t="s">
        <v>382</v>
      </c>
    </row>
    <row r="48" spans="1:10" ht="32" customHeight="1">
      <c r="A48" s="1"/>
      <c r="B48" s="1"/>
      <c r="C48" s="1" t="s">
        <v>383</v>
      </c>
      <c r="D48" s="17" t="s">
        <v>384</v>
      </c>
      <c r="E48" s="1" t="s">
        <v>385</v>
      </c>
      <c r="F48" s="23">
        <f>F16*Assumptions!F43</f>
        <v>3750</v>
      </c>
      <c r="G48" s="23">
        <f>G16*Assumptions!G43</f>
        <v>8500</v>
      </c>
      <c r="H48" s="23">
        <f>H16*Assumptions!H43</f>
        <v>18000</v>
      </c>
      <c r="I48" s="23">
        <f>I16*Assumptions!I43</f>
        <v>88000</v>
      </c>
      <c r="J48" s="17" t="s">
        <v>386</v>
      </c>
    </row>
    <row r="49" spans="1:10" ht="32" customHeight="1">
      <c r="A49" s="1"/>
      <c r="B49" s="1"/>
      <c r="C49" s="1" t="s">
        <v>387</v>
      </c>
      <c r="D49" s="17" t="s">
        <v>388</v>
      </c>
      <c r="E49" s="1" t="s">
        <v>385</v>
      </c>
      <c r="F49" s="23">
        <f>F17*Assumptions!F44</f>
        <v>5400</v>
      </c>
      <c r="G49" s="23">
        <f>G17*Assumptions!G44</f>
        <v>12000</v>
      </c>
      <c r="H49" s="23">
        <f>H17*Assumptions!H44</f>
        <v>30600</v>
      </c>
      <c r="I49" s="23">
        <f>I17*Assumptions!I44</f>
        <v>65600</v>
      </c>
      <c r="J49" s="17" t="s">
        <v>389</v>
      </c>
    </row>
    <row r="50" spans="1:10" ht="32" customHeight="1">
      <c r="A50" s="1"/>
      <c r="B50" s="1"/>
      <c r="C50" s="1" t="s">
        <v>390</v>
      </c>
      <c r="D50" s="17" t="s">
        <v>391</v>
      </c>
      <c r="E50" s="1" t="s">
        <v>392</v>
      </c>
      <c r="F50" s="23">
        <f>F18*Assumptions!F45</f>
        <v>150</v>
      </c>
      <c r="G50" s="23">
        <f>G18*Assumptions!G45</f>
        <v>350</v>
      </c>
      <c r="H50" s="23">
        <f>H18*Assumptions!H45</f>
        <v>700</v>
      </c>
      <c r="I50" s="23">
        <f>I18*Assumptions!I45</f>
        <v>1600</v>
      </c>
      <c r="J50" s="17" t="s">
        <v>393</v>
      </c>
    </row>
    <row r="51" spans="1:10" ht="32" customHeight="1">
      <c r="A51" s="1"/>
      <c r="B51" s="1"/>
      <c r="C51" s="1" t="s">
        <v>394</v>
      </c>
      <c r="D51" s="17" t="s">
        <v>395</v>
      </c>
      <c r="E51" s="1" t="s">
        <v>385</v>
      </c>
      <c r="F51" s="23">
        <f>F19*Assumptions!F46</f>
        <v>5625</v>
      </c>
      <c r="G51" s="23">
        <f>G19*Assumptions!G46</f>
        <v>13600</v>
      </c>
      <c r="H51" s="23">
        <f>H19*Assumptions!H46</f>
        <v>31500</v>
      </c>
      <c r="I51" s="23">
        <f>I19*Assumptions!I46</f>
        <v>62500</v>
      </c>
      <c r="J51" s="17" t="s">
        <v>396</v>
      </c>
    </row>
    <row r="52" spans="1:10" ht="32" customHeight="1">
      <c r="A52" s="1"/>
      <c r="B52" s="1"/>
      <c r="C52" s="1" t="s">
        <v>397</v>
      </c>
      <c r="D52" s="17" t="s">
        <v>130</v>
      </c>
      <c r="E52" s="1" t="s">
        <v>398</v>
      </c>
      <c r="F52" s="23">
        <f>SUM(F48:F49)*Assumptions!F47</f>
        <v>732</v>
      </c>
      <c r="G52" s="23">
        <f>SUM(G48:G49)*Assumptions!G47</f>
        <v>2050</v>
      </c>
      <c r="H52" s="23">
        <f>SUM(H48:H49)*Assumptions!H47</f>
        <v>5832</v>
      </c>
      <c r="I52" s="23">
        <f>SUM(I48:I49)*Assumptions!I47</f>
        <v>23040</v>
      </c>
      <c r="J52" s="17" t="s">
        <v>399</v>
      </c>
    </row>
    <row r="53" spans="1:10" ht="24" customHeight="1">
      <c r="A53" s="1"/>
      <c r="B53" s="1"/>
      <c r="C53" s="8"/>
      <c r="D53" s="18" t="s">
        <v>400</v>
      </c>
      <c r="E53" s="8"/>
      <c r="F53" s="9">
        <f>SUM(F44:F52)</f>
        <v>24907</v>
      </c>
      <c r="G53" s="9">
        <f>SUM(G44:G52)</f>
        <v>64200</v>
      </c>
      <c r="H53" s="9">
        <f>SUM(H44:H52)</f>
        <v>170632</v>
      </c>
      <c r="I53" s="9">
        <f>SUM(I44:I52)</f>
        <v>476740</v>
      </c>
      <c r="J53" s="17"/>
    </row>
    <row r="54" spans="1:10" ht="32" customHeight="1">
      <c r="A54" s="1"/>
      <c r="B54" s="1"/>
      <c r="C54" s="1"/>
      <c r="D54" s="17"/>
      <c r="E54" s="1"/>
      <c r="F54" s="2"/>
      <c r="G54" s="2"/>
      <c r="H54" s="2"/>
      <c r="I54" s="2"/>
      <c r="J54" s="17"/>
    </row>
    <row r="55" spans="1:10" ht="25" customHeight="1">
      <c r="A55" s="1"/>
      <c r="B55" s="1"/>
      <c r="C55" s="8" t="s">
        <v>401</v>
      </c>
      <c r="D55" s="18"/>
      <c r="E55" s="8"/>
      <c r="F55" s="9"/>
      <c r="G55" s="9"/>
      <c r="H55" s="9"/>
      <c r="I55" s="9"/>
      <c r="J55" s="18"/>
    </row>
    <row r="56" spans="1:10" ht="32" customHeight="1">
      <c r="A56" s="1"/>
      <c r="B56" s="1"/>
      <c r="C56" s="1" t="s">
        <v>402</v>
      </c>
      <c r="D56" s="17" t="s">
        <v>133</v>
      </c>
      <c r="E56" s="1" t="s">
        <v>385</v>
      </c>
      <c r="F56" s="23">
        <f>(F12+ROUNDUP(F13*Assumptions!$E$121,0))*Assumptions!F121*Assumptions!F48</f>
        <v>3575</v>
      </c>
      <c r="G56" s="23">
        <f>(G12+ROUNDUP(G13*Assumptions!$E$121,0))*Assumptions!G121*Assumptions!G48</f>
        <v>7000</v>
      </c>
      <c r="H56" s="23">
        <f>(H12+ROUNDUP(H13*Assumptions!$E$121,0))*Assumptions!H121*Assumptions!H48</f>
        <v>12750</v>
      </c>
      <c r="I56" s="23">
        <f>(I12+ROUNDUP(I13*Assumptions!$E$121,0))*Assumptions!I121*Assumptions!I48</f>
        <v>26400</v>
      </c>
      <c r="J56" s="17" t="s">
        <v>403</v>
      </c>
    </row>
    <row r="57" spans="1:10" ht="32" customHeight="1">
      <c r="A57" s="1"/>
      <c r="B57" s="1"/>
      <c r="C57" s="1" t="s">
        <v>404</v>
      </c>
      <c r="D57" s="17" t="s">
        <v>136</v>
      </c>
      <c r="E57" s="1" t="s">
        <v>385</v>
      </c>
      <c r="F57" s="23">
        <f>(F12+ROUNDUP(F13*Assumptions!$E$122,0))*Assumptions!F122*Assumptions!F49</f>
        <v>3000</v>
      </c>
      <c r="G57" s="23">
        <f>(G12+ROUNDUP(G13*Assumptions!$E$122,0))*Assumptions!G122*Assumptions!G49</f>
        <v>5400</v>
      </c>
      <c r="H57" s="23">
        <f>(H12+ROUNDUP(H13*Assumptions!$E$122,0))*Assumptions!H122*Assumptions!H49</f>
        <v>9800</v>
      </c>
      <c r="I57" s="23">
        <f>(I12+ROUNDUP(I13*Assumptions!$E$122,0))*Assumptions!I122*Assumptions!I49</f>
        <v>17850</v>
      </c>
      <c r="J57" s="17" t="s">
        <v>403</v>
      </c>
    </row>
    <row r="58" spans="1:10" ht="32" customHeight="1">
      <c r="A58" s="1"/>
      <c r="B58" s="1"/>
      <c r="C58" s="1" t="s">
        <v>405</v>
      </c>
      <c r="D58" s="17" t="s">
        <v>138</v>
      </c>
      <c r="E58" s="1" t="s">
        <v>385</v>
      </c>
      <c r="F58" s="23">
        <f>(F12+ROUNDUP(F13*Assumptions!$E$123,0))*Assumptions!F123*Assumptions!F50</f>
        <v>0</v>
      </c>
      <c r="G58" s="23">
        <f>(G12+ROUNDUP(G13*Assumptions!$E$123,0))*Assumptions!G123*Assumptions!G50</f>
        <v>3850</v>
      </c>
      <c r="H58" s="23">
        <f>(H12+ROUNDUP(H13*Assumptions!$E$123,0))*Assumptions!H123*Assumptions!H50</f>
        <v>6600</v>
      </c>
      <c r="I58" s="23">
        <f>(I12+ROUNDUP(I13*Assumptions!$E$123,0))*Assumptions!I123*Assumptions!I50</f>
        <v>24000</v>
      </c>
      <c r="J58" s="17" t="s">
        <v>403</v>
      </c>
    </row>
    <row r="59" spans="1:10" ht="32" customHeight="1">
      <c r="A59" s="1"/>
      <c r="B59" s="1"/>
      <c r="C59" s="1" t="s">
        <v>406</v>
      </c>
      <c r="D59" s="17" t="s">
        <v>140</v>
      </c>
      <c r="E59" s="1" t="s">
        <v>385</v>
      </c>
      <c r="F59" s="23">
        <f>(F12+ROUNDUP(F13*Assumptions!$E$124,0))*Assumptions!F124*Assumptions!F51</f>
        <v>4000</v>
      </c>
      <c r="G59" s="23">
        <f>(G12+ROUNDUP(G13*Assumptions!$E$124,0))*Assumptions!G124*Assumptions!G51</f>
        <v>7800</v>
      </c>
      <c r="H59" s="23">
        <f>(H12+ROUNDUP(H13*Assumptions!$E$124,0))*Assumptions!H124*Assumptions!H51</f>
        <v>14000</v>
      </c>
      <c r="I59" s="23">
        <f>(I12+ROUNDUP(I13*Assumptions!$E$124,0))*Assumptions!I124*Assumptions!I51</f>
        <v>27200</v>
      </c>
      <c r="J59" s="17" t="s">
        <v>403</v>
      </c>
    </row>
    <row r="60" spans="1:10" ht="32" customHeight="1">
      <c r="A60" s="1"/>
      <c r="B60" s="1"/>
      <c r="C60" s="1" t="s">
        <v>407</v>
      </c>
      <c r="D60" s="17" t="s">
        <v>142</v>
      </c>
      <c r="E60" s="1" t="s">
        <v>385</v>
      </c>
      <c r="F60" s="23">
        <f>(F12+ROUNDUP(F13*Assumptions!$E$125,0))*Assumptions!F125*Assumptions!F52</f>
        <v>0</v>
      </c>
      <c r="G60" s="23">
        <f>(G12+ROUNDUP(G13*Assumptions!$E$125,0))*Assumptions!G125*Assumptions!G52</f>
        <v>0</v>
      </c>
      <c r="H60" s="23">
        <f>(H12+ROUNDUP(H13*Assumptions!$E$125,0))*Assumptions!H125*Assumptions!H52</f>
        <v>7000</v>
      </c>
      <c r="I60" s="23">
        <f>(I12+ROUNDUP(I13*Assumptions!$E$125,0))*Assumptions!I125*Assumptions!I52</f>
        <v>26400</v>
      </c>
      <c r="J60" s="17" t="s">
        <v>403</v>
      </c>
    </row>
    <row r="61" spans="1:10" ht="32" customHeight="1">
      <c r="A61" s="1"/>
      <c r="B61" s="1"/>
      <c r="C61" s="1" t="s">
        <v>408</v>
      </c>
      <c r="D61" s="17" t="s">
        <v>144</v>
      </c>
      <c r="E61" s="1" t="s">
        <v>385</v>
      </c>
      <c r="F61" s="23">
        <f>(F12+ROUNDUP(F13*Assumptions!$E$126,0))*Assumptions!F126*Assumptions!F53</f>
        <v>2250</v>
      </c>
      <c r="G61" s="23">
        <f>(G12+ROUNDUP(G13*Assumptions!$E$126,0))*Assumptions!G126*Assumptions!G53</f>
        <v>8000</v>
      </c>
      <c r="H61" s="23">
        <f>(H12+ROUNDUP(H13*Assumptions!$E$126,0))*Assumptions!H126*Assumptions!H53</f>
        <v>21600</v>
      </c>
      <c r="I61" s="23">
        <f>(I12+ROUNDUP(I13*Assumptions!$E$126,0))*Assumptions!I126*Assumptions!I53</f>
        <v>50400</v>
      </c>
      <c r="J61" s="17" t="s">
        <v>403</v>
      </c>
    </row>
    <row r="62" spans="1:10" ht="32" customHeight="1">
      <c r="A62" s="1"/>
      <c r="B62" s="1"/>
      <c r="C62" s="1" t="s">
        <v>409</v>
      </c>
      <c r="D62" s="17" t="s">
        <v>146</v>
      </c>
      <c r="E62" s="1" t="s">
        <v>385</v>
      </c>
      <c r="F62" s="23">
        <f>(F12+ROUNDUP(F13*Assumptions!$E$127,0))*Assumptions!F127*Assumptions!F54</f>
        <v>2800</v>
      </c>
      <c r="G62" s="23">
        <f>(G12+ROUNDUP(G13*Assumptions!$E$127,0))*Assumptions!G127*Assumptions!G54</f>
        <v>4500</v>
      </c>
      <c r="H62" s="23">
        <f>(H12+ROUNDUP(H13*Assumptions!$E$127,0))*Assumptions!H127*Assumptions!H54</f>
        <v>7500</v>
      </c>
      <c r="I62" s="23">
        <f>(I12+ROUNDUP(I13*Assumptions!$E$127,0))*Assumptions!I127*Assumptions!I54</f>
        <v>13200</v>
      </c>
      <c r="J62" s="17" t="s">
        <v>403</v>
      </c>
    </row>
    <row r="63" spans="1:10" ht="32" customHeight="1">
      <c r="A63" s="1"/>
      <c r="B63" s="1"/>
      <c r="C63" s="1" t="s">
        <v>410</v>
      </c>
      <c r="D63" s="17" t="s">
        <v>148</v>
      </c>
      <c r="E63" s="1" t="s">
        <v>385</v>
      </c>
      <c r="F63" s="23">
        <f>(F12+ROUNDUP(F13*Assumptions!$E$128,0))*Assumptions!F128*Assumptions!F55</f>
        <v>0</v>
      </c>
      <c r="G63" s="23">
        <f>(G12+ROUNDUP(G13*Assumptions!$E$128,0))*Assumptions!G128*Assumptions!G55</f>
        <v>3150</v>
      </c>
      <c r="H63" s="23">
        <f>(H12+ROUNDUP(H13*Assumptions!$E$128,0))*Assumptions!H128*Assumptions!H55</f>
        <v>5500</v>
      </c>
      <c r="I63" s="23">
        <f>(I12+ROUNDUP(I13*Assumptions!$E$128,0))*Assumptions!I128*Assumptions!I55</f>
        <v>19200</v>
      </c>
      <c r="J63" s="17" t="s">
        <v>403</v>
      </c>
    </row>
    <row r="64" spans="1:10" ht="32" customHeight="1">
      <c r="A64" s="1"/>
      <c r="B64" s="1"/>
      <c r="C64" s="1" t="s">
        <v>411</v>
      </c>
      <c r="D64" s="17" t="s">
        <v>150</v>
      </c>
      <c r="E64" s="1" t="s">
        <v>385</v>
      </c>
      <c r="F64" s="23">
        <f>(F12+ROUNDUP(F13*Assumptions!$E$129,0))*Assumptions!F129*Assumptions!F56</f>
        <v>2700</v>
      </c>
      <c r="G64" s="23">
        <f>(G12+ROUNDUP(G13*Assumptions!$E$129,0))*Assumptions!G129*Assumptions!G56</f>
        <v>4950</v>
      </c>
      <c r="H64" s="23">
        <f>(H12+ROUNDUP(H13*Assumptions!$E$129,0))*Assumptions!H129*Assumptions!H56</f>
        <v>7800</v>
      </c>
      <c r="I64" s="23">
        <f>(I12+ROUNDUP(I13*Assumptions!$E$129,0))*Assumptions!I129*Assumptions!I56</f>
        <v>15000</v>
      </c>
      <c r="J64" s="17" t="s">
        <v>403</v>
      </c>
    </row>
    <row r="65" spans="1:10" ht="32" customHeight="1">
      <c r="A65" s="1"/>
      <c r="B65" s="1"/>
      <c r="C65" s="1" t="s">
        <v>412</v>
      </c>
      <c r="D65" s="17" t="s">
        <v>152</v>
      </c>
      <c r="E65" s="1" t="s">
        <v>385</v>
      </c>
      <c r="F65" s="23">
        <f>(F12+ROUNDUP(F13*Assumptions!$E$130,0))*Assumptions!F130*Assumptions!F57</f>
        <v>2025</v>
      </c>
      <c r="G65" s="23">
        <f>(G12+ROUNDUP(G13*Assumptions!$E$130,0))*Assumptions!G130*Assumptions!G57</f>
        <v>7000</v>
      </c>
      <c r="H65" s="23">
        <f>(H12+ROUNDUP(H13*Assumptions!$E$130,0))*Assumptions!H130*Assumptions!H57</f>
        <v>24200</v>
      </c>
      <c r="I65" s="23">
        <f>(I12+ROUNDUP(I13*Assumptions!$E$130,0))*Assumptions!I130*Assumptions!I57</f>
        <v>66300</v>
      </c>
      <c r="J65" s="17" t="s">
        <v>403</v>
      </c>
    </row>
    <row r="66" spans="1:10" ht="32" customHeight="1">
      <c r="A66" s="1"/>
      <c r="B66" s="1"/>
      <c r="C66" s="1" t="s">
        <v>413</v>
      </c>
      <c r="D66" s="17" t="s">
        <v>154</v>
      </c>
      <c r="E66" s="1" t="s">
        <v>385</v>
      </c>
      <c r="F66" s="23">
        <f>(F12+ROUNDUP(F13*Assumptions!$E$131,0))*Assumptions!F131*Assumptions!F58</f>
        <v>2750</v>
      </c>
      <c r="G66" s="23">
        <f>(G12+ROUNDUP(G13*Assumptions!$E$131,0))*Assumptions!G131*Assumptions!G58</f>
        <v>10500</v>
      </c>
      <c r="H66" s="23">
        <f>(H12+ROUNDUP(H13*Assumptions!$E$131,0))*Assumptions!H131*Assumptions!H58</f>
        <v>29325</v>
      </c>
      <c r="I66" s="23">
        <f>(I12+ROUNDUP(I13*Assumptions!$E$131,0))*Assumptions!I131*Assumptions!I58</f>
        <v>93500</v>
      </c>
      <c r="J66" s="17" t="s">
        <v>403</v>
      </c>
    </row>
    <row r="67" spans="1:10" ht="32" customHeight="1">
      <c r="A67" s="1"/>
      <c r="B67" s="1"/>
      <c r="C67" s="1" t="s">
        <v>414</v>
      </c>
      <c r="D67" s="17" t="s">
        <v>156</v>
      </c>
      <c r="E67" s="1" t="s">
        <v>385</v>
      </c>
      <c r="F67" s="23">
        <f>(F12+ROUNDUP(F13*Assumptions!$E$132,0))*Assumptions!F132*Assumptions!F59</f>
        <v>2250</v>
      </c>
      <c r="G67" s="23">
        <f>(G12+ROUNDUP(G13*Assumptions!$E$132,0))*Assumptions!G132*Assumptions!G59</f>
        <v>4200</v>
      </c>
      <c r="H67" s="23">
        <f>(H12+ROUNDUP(H13*Assumptions!$E$132,0))*Assumptions!H132*Assumptions!H59</f>
        <v>15400</v>
      </c>
      <c r="I67" s="23">
        <f>(I12+ROUNDUP(I13*Assumptions!$E$132,0))*Assumptions!I132*Assumptions!I59</f>
        <v>40800</v>
      </c>
      <c r="J67" s="17" t="s">
        <v>403</v>
      </c>
    </row>
    <row r="68" spans="1:10" ht="32" customHeight="1">
      <c r="A68" s="1"/>
      <c r="B68" s="1"/>
      <c r="C68" s="1" t="s">
        <v>415</v>
      </c>
      <c r="D68" s="17" t="s">
        <v>158</v>
      </c>
      <c r="E68" s="1" t="s">
        <v>385</v>
      </c>
      <c r="F68" s="23">
        <f>(F12+ROUNDUP(F13*Assumptions!$E$133,0))*Assumptions!F133*Assumptions!F60</f>
        <v>2250</v>
      </c>
      <c r="G68" s="23">
        <f>(G12+ROUNDUP(G13*Assumptions!$E$133,0))*Assumptions!G133*Assumptions!G60</f>
        <v>4125</v>
      </c>
      <c r="H68" s="23">
        <f>(H12+ROUNDUP(H13*Assumptions!$E$133,0))*Assumptions!H133*Assumptions!H60</f>
        <v>13800</v>
      </c>
      <c r="I68" s="23">
        <f>(I12+ROUNDUP(I13*Assumptions!$E$133,0))*Assumptions!I133*Assumptions!I60</f>
        <v>38250</v>
      </c>
      <c r="J68" s="17" t="s">
        <v>403</v>
      </c>
    </row>
    <row r="69" spans="1:10" ht="32" customHeight="1">
      <c r="A69" s="1"/>
      <c r="B69" s="1"/>
      <c r="C69" s="1" t="s">
        <v>416</v>
      </c>
      <c r="D69" s="17" t="s">
        <v>160</v>
      </c>
      <c r="E69" s="1" t="s">
        <v>385</v>
      </c>
      <c r="F69" s="23">
        <f>(F12+ROUNDUP(F13*Assumptions!$E$134,0))*Assumptions!F134*Assumptions!F61</f>
        <v>2250</v>
      </c>
      <c r="G69" s="23">
        <f>(G12+ROUNDUP(G13*Assumptions!$E$134,0))*Assumptions!G134*Assumptions!G61</f>
        <v>4125</v>
      </c>
      <c r="H69" s="23">
        <f>(H12+ROUNDUP(H13*Assumptions!$E$134,0))*Assumptions!H134*Assumptions!H61</f>
        <v>7200</v>
      </c>
      <c r="I69" s="23">
        <f>(I12+ROUNDUP(I13*Assumptions!$E$134,0))*Assumptions!I134*Assumptions!I61</f>
        <v>13500</v>
      </c>
      <c r="J69" s="17" t="s">
        <v>403</v>
      </c>
    </row>
    <row r="70" spans="1:10" ht="32" customHeight="1">
      <c r="A70" s="1"/>
      <c r="B70" s="1"/>
      <c r="C70" s="1" t="s">
        <v>417</v>
      </c>
      <c r="D70" s="17" t="s">
        <v>162</v>
      </c>
      <c r="E70" s="1" t="s">
        <v>385</v>
      </c>
      <c r="F70" s="23">
        <f>(F12+ROUNDUP(F13*Assumptions!$E$135,0))*Assumptions!F135*Assumptions!F62</f>
        <v>2750</v>
      </c>
      <c r="G70" s="23">
        <f>(G12+ROUNDUP(G13*Assumptions!$E$135,0))*Assumptions!G135*Assumptions!G62</f>
        <v>5250</v>
      </c>
      <c r="H70" s="23">
        <f>(H12+ROUNDUP(H13*Assumptions!$E$135,0))*Assumptions!H135*Assumptions!H62</f>
        <v>19550</v>
      </c>
      <c r="I70" s="23">
        <f>(I12+ROUNDUP(I13*Assumptions!$E$135,0))*Assumptions!I135*Assumptions!I62</f>
        <v>56100</v>
      </c>
      <c r="J70" s="17" t="s">
        <v>403</v>
      </c>
    </row>
    <row r="71" spans="1:10" ht="32" customHeight="1">
      <c r="A71" s="1"/>
      <c r="B71" s="1"/>
      <c r="C71" s="1" t="s">
        <v>418</v>
      </c>
      <c r="D71" s="17" t="s">
        <v>164</v>
      </c>
      <c r="E71" s="1" t="s">
        <v>385</v>
      </c>
      <c r="F71" s="23">
        <f>(F12+ROUNDUP(F13*Assumptions!$E$136,0))*Assumptions!F136*Assumptions!F63</f>
        <v>2750</v>
      </c>
      <c r="G71" s="23">
        <f>(G12+ROUNDUP(G13*Assumptions!$E$136,0))*Assumptions!G136*Assumptions!G63</f>
        <v>5250</v>
      </c>
      <c r="H71" s="23">
        <f>(H12+ROUNDUP(H13*Assumptions!$E$136,0))*Assumptions!H136*Assumptions!H63</f>
        <v>19550</v>
      </c>
      <c r="I71" s="23">
        <f>(I12+ROUNDUP(I13*Assumptions!$E$136,0))*Assumptions!I136*Assumptions!I63</f>
        <v>56100</v>
      </c>
      <c r="J71" s="17" t="s">
        <v>403</v>
      </c>
    </row>
    <row r="72" spans="1:10" ht="32" customHeight="1">
      <c r="A72" s="1"/>
      <c r="B72" s="1"/>
      <c r="C72" s="1" t="s">
        <v>419</v>
      </c>
      <c r="D72" s="17" t="s">
        <v>166</v>
      </c>
      <c r="E72" s="1" t="s">
        <v>385</v>
      </c>
      <c r="F72" s="23">
        <f>(F12+ROUNDUP(F13*Assumptions!$E$137,0))*Assumptions!F137*Assumptions!F64</f>
        <v>3600</v>
      </c>
      <c r="G72" s="23">
        <f>(G12+ROUNDUP(G13*Assumptions!$E$137,0))*Assumptions!G137*Assumptions!G64</f>
        <v>7920</v>
      </c>
      <c r="H72" s="23">
        <f>(H12+ROUNDUP(H13*Assumptions!$E$137,0))*Assumptions!H137*Assumptions!H64</f>
        <v>14400</v>
      </c>
      <c r="I72" s="23">
        <f>(I12+ROUNDUP(I13*Assumptions!$E$137,0))*Assumptions!I137*Assumptions!I64</f>
        <v>33750</v>
      </c>
      <c r="J72" s="17" t="s">
        <v>403</v>
      </c>
    </row>
    <row r="73" spans="1:10" ht="32" customHeight="1">
      <c r="A73" s="1"/>
      <c r="B73" s="1"/>
      <c r="C73" s="1" t="s">
        <v>420</v>
      </c>
      <c r="D73" s="17" t="s">
        <v>168</v>
      </c>
      <c r="E73" s="1" t="s">
        <v>385</v>
      </c>
      <c r="F73" s="23">
        <f>(F12+ROUNDUP(F13*Assumptions!$E$138,0))*Assumptions!F138*Assumptions!F65</f>
        <v>2800</v>
      </c>
      <c r="G73" s="23">
        <f>(G12+ROUNDUP(G13*Assumptions!$E$138,0))*Assumptions!G138*Assumptions!G65</f>
        <v>4500</v>
      </c>
      <c r="H73" s="23">
        <f>(H12+ROUNDUP(H13*Assumptions!$E$138,0))*Assumptions!H138*Assumptions!H65</f>
        <v>7500</v>
      </c>
      <c r="I73" s="23">
        <f>(I12+ROUNDUP(I13*Assumptions!$E$138,0))*Assumptions!I138*Assumptions!I65</f>
        <v>12000</v>
      </c>
      <c r="J73" s="17" t="s">
        <v>403</v>
      </c>
    </row>
    <row r="74" spans="1:10" ht="32" customHeight="1">
      <c r="A74" s="1"/>
      <c r="B74" s="1"/>
      <c r="C74" s="1" t="s">
        <v>421</v>
      </c>
      <c r="D74" s="17" t="s">
        <v>170</v>
      </c>
      <c r="E74" s="1" t="s">
        <v>385</v>
      </c>
      <c r="F74" s="23">
        <f>(F12+ROUNDUP(F13*Assumptions!$E$139,0))*Assumptions!F139*Assumptions!F66</f>
        <v>0</v>
      </c>
      <c r="G74" s="23">
        <f>(G12+ROUNDUP(G13*Assumptions!$E$139,0))*Assumptions!G139*Assumptions!G66</f>
        <v>2250</v>
      </c>
      <c r="H74" s="23">
        <f>(H12+ROUNDUP(H13*Assumptions!$E$139,0))*Assumptions!H139*Assumptions!H66</f>
        <v>7000</v>
      </c>
      <c r="I74" s="23">
        <f>(I12+ROUNDUP(I13*Assumptions!$E$139,0))*Assumptions!I139*Assumptions!I66</f>
        <v>18000</v>
      </c>
      <c r="J74" s="17" t="s">
        <v>403</v>
      </c>
    </row>
    <row r="75" spans="1:10" ht="32" customHeight="1">
      <c r="A75" s="1"/>
      <c r="B75" s="1"/>
      <c r="C75" s="1" t="s">
        <v>422</v>
      </c>
      <c r="D75" s="17" t="s">
        <v>172</v>
      </c>
      <c r="E75" s="1" t="s">
        <v>385</v>
      </c>
      <c r="F75" s="23">
        <f>(F12+ROUNDUP(F13*Assumptions!$E$140,0))*Assumptions!F140*Assumptions!F67</f>
        <v>2025</v>
      </c>
      <c r="G75" s="23">
        <f>(G12+ROUNDUP(G13*Assumptions!$E$140,0))*Assumptions!G140*Assumptions!G67</f>
        <v>3575</v>
      </c>
      <c r="H75" s="23">
        <f>(H12+ROUNDUP(H13*Assumptions!$E$140,0))*Assumptions!H140*Assumptions!H67</f>
        <v>12000</v>
      </c>
      <c r="I75" s="23">
        <f>(I12+ROUNDUP(I13*Assumptions!$E$140,0))*Assumptions!I140*Assumptions!I67</f>
        <v>45000</v>
      </c>
      <c r="J75" s="17" t="s">
        <v>403</v>
      </c>
    </row>
    <row r="76" spans="1:10" ht="24" customHeight="1">
      <c r="A76" s="1"/>
      <c r="B76" s="1"/>
      <c r="C76" s="8"/>
      <c r="D76" s="18" t="s">
        <v>423</v>
      </c>
      <c r="E76" s="8"/>
      <c r="F76" s="9">
        <f>SUM(F56:F75)</f>
        <v>43775</v>
      </c>
      <c r="G76" s="9">
        <f>SUM(G56:G75)</f>
        <v>103345</v>
      </c>
      <c r="H76" s="9">
        <f>SUM(H56:H75)</f>
        <v>262475</v>
      </c>
      <c r="I76" s="9">
        <f>SUM(I56:I75)</f>
        <v>692950</v>
      </c>
      <c r="J76" s="17"/>
    </row>
    <row r="77" spans="1:10" ht="32" customHeight="1">
      <c r="A77" s="1"/>
      <c r="B77" s="1"/>
      <c r="C77" s="1"/>
      <c r="D77" s="17"/>
      <c r="E77" s="1"/>
      <c r="F77" s="2"/>
      <c r="G77" s="2"/>
      <c r="H77" s="2"/>
      <c r="I77" s="2"/>
      <c r="J77" s="17"/>
    </row>
    <row r="78" spans="1:10" ht="25" customHeight="1">
      <c r="A78" s="1"/>
      <c r="B78" s="1"/>
      <c r="C78" s="8" t="s">
        <v>424</v>
      </c>
      <c r="D78" s="18"/>
      <c r="E78" s="8"/>
      <c r="F78" s="9"/>
      <c r="G78" s="9"/>
      <c r="H78" s="9"/>
      <c r="I78" s="9"/>
      <c r="J78" s="18"/>
    </row>
    <row r="79" spans="1:10" ht="32" customHeight="1">
      <c r="A79" s="1"/>
      <c r="B79" s="1"/>
      <c r="C79" s="1" t="s">
        <v>425</v>
      </c>
      <c r="D79" s="17" t="s">
        <v>174</v>
      </c>
      <c r="E79" s="1" t="s">
        <v>385</v>
      </c>
      <c r="F79" s="23">
        <f>F20*Assumptions!F68</f>
        <v>1950</v>
      </c>
      <c r="G79" s="23">
        <f>G20*Assumptions!G68</f>
        <v>2700</v>
      </c>
      <c r="H79" s="23">
        <f>H20*Assumptions!H68</f>
        <v>4200</v>
      </c>
      <c r="I79" s="23">
        <f>I20*Assumptions!I68</f>
        <v>8800</v>
      </c>
      <c r="J79" s="17" t="s">
        <v>426</v>
      </c>
    </row>
    <row r="80" spans="1:10" ht="32" customHeight="1">
      <c r="A80" s="1"/>
      <c r="B80" s="1"/>
      <c r="C80" s="1" t="s">
        <v>427</v>
      </c>
      <c r="D80" s="17" t="s">
        <v>428</v>
      </c>
      <c r="E80" s="1" t="s">
        <v>385</v>
      </c>
      <c r="F80" s="23">
        <f>F21*Assumptions!F69</f>
        <v>2750</v>
      </c>
      <c r="G80" s="23">
        <f>G21*Assumptions!G69</f>
        <v>4800</v>
      </c>
      <c r="H80" s="23">
        <f>H21*Assumptions!H69</f>
        <v>10400</v>
      </c>
      <c r="I80" s="23">
        <f>I21*Assumptions!I69</f>
        <v>24200</v>
      </c>
      <c r="J80" s="17" t="s">
        <v>426</v>
      </c>
    </row>
    <row r="81" spans="1:10" ht="32" customHeight="1">
      <c r="A81" s="1"/>
      <c r="B81" s="1"/>
      <c r="C81" s="1" t="s">
        <v>429</v>
      </c>
      <c r="D81" s="17" t="s">
        <v>178</v>
      </c>
      <c r="E81" s="1" t="s">
        <v>385</v>
      </c>
      <c r="F81" s="23">
        <f>F22*Assumptions!F70</f>
        <v>900</v>
      </c>
      <c r="G81" s="23">
        <f>G22*Assumptions!G70</f>
        <v>1300</v>
      </c>
      <c r="H81" s="23">
        <f>H22*Assumptions!H70</f>
        <v>3000</v>
      </c>
      <c r="I81" s="23">
        <f>I22*Assumptions!I70</f>
        <v>4500</v>
      </c>
      <c r="J81" s="17" t="s">
        <v>426</v>
      </c>
    </row>
    <row r="82" spans="1:10" ht="32" customHeight="1">
      <c r="A82" s="1"/>
      <c r="B82" s="1"/>
      <c r="C82" s="1" t="s">
        <v>430</v>
      </c>
      <c r="D82" s="17" t="s">
        <v>431</v>
      </c>
      <c r="E82" s="1" t="s">
        <v>385</v>
      </c>
      <c r="F82" s="23">
        <f>F24*Assumptions!F71</f>
        <v>900</v>
      </c>
      <c r="G82" s="23">
        <f>G24*Assumptions!G71</f>
        <v>1300</v>
      </c>
      <c r="H82" s="23">
        <f>H24*Assumptions!H71</f>
        <v>1900</v>
      </c>
      <c r="I82" s="23">
        <f>I24*Assumptions!I71</f>
        <v>2800</v>
      </c>
      <c r="J82" s="17" t="s">
        <v>426</v>
      </c>
    </row>
    <row r="83" spans="1:10" ht="32" customHeight="1">
      <c r="A83" s="1"/>
      <c r="B83" s="1"/>
      <c r="C83" s="1" t="s">
        <v>432</v>
      </c>
      <c r="D83" s="17" t="s">
        <v>182</v>
      </c>
      <c r="E83" s="1" t="s">
        <v>385</v>
      </c>
      <c r="F83" s="23">
        <f>F33*Assumptions!F72</f>
        <v>0</v>
      </c>
      <c r="G83" s="23">
        <f>G33*Assumptions!G72</f>
        <v>0</v>
      </c>
      <c r="H83" s="23">
        <f>H33*Assumptions!H72</f>
        <v>0</v>
      </c>
      <c r="I83" s="23">
        <f>I33*Assumptions!I72</f>
        <v>0</v>
      </c>
      <c r="J83" s="17" t="s">
        <v>426</v>
      </c>
    </row>
    <row r="84" spans="1:10" ht="32" customHeight="1">
      <c r="A84" s="1"/>
      <c r="B84" s="1"/>
      <c r="C84" s="1" t="s">
        <v>433</v>
      </c>
      <c r="D84" s="17" t="s">
        <v>434</v>
      </c>
      <c r="E84" s="1" t="s">
        <v>385</v>
      </c>
      <c r="F84" s="23">
        <f>F34*Assumptions!F73</f>
        <v>0</v>
      </c>
      <c r="G84" s="23">
        <f>G34*Assumptions!G73</f>
        <v>0</v>
      </c>
      <c r="H84" s="23">
        <f>H34*Assumptions!H73</f>
        <v>0</v>
      </c>
      <c r="I84" s="23">
        <f>I34*Assumptions!I73</f>
        <v>0</v>
      </c>
      <c r="J84" s="17" t="s">
        <v>426</v>
      </c>
    </row>
    <row r="85" spans="1:10" ht="32" customHeight="1">
      <c r="A85" s="1"/>
      <c r="B85" s="1"/>
      <c r="C85" s="1" t="s">
        <v>435</v>
      </c>
      <c r="D85" s="17" t="s">
        <v>436</v>
      </c>
      <c r="E85" s="1" t="s">
        <v>385</v>
      </c>
      <c r="F85" s="23">
        <f>F37*Assumptions!F74</f>
        <v>0</v>
      </c>
      <c r="G85" s="23">
        <f>G37*Assumptions!G74</f>
        <v>0</v>
      </c>
      <c r="H85" s="23">
        <f>H37*Assumptions!H74</f>
        <v>0</v>
      </c>
      <c r="I85" s="23">
        <f>I37*Assumptions!I74</f>
        <v>0</v>
      </c>
      <c r="J85" s="17" t="s">
        <v>426</v>
      </c>
    </row>
    <row r="86" spans="1:10" ht="24" customHeight="1">
      <c r="A86" s="1"/>
      <c r="B86" s="1"/>
      <c r="C86" s="8"/>
      <c r="D86" s="18" t="s">
        <v>437</v>
      </c>
      <c r="E86" s="8"/>
      <c r="F86" s="9">
        <f>SUM(F79:F85)</f>
        <v>6500</v>
      </c>
      <c r="G86" s="9">
        <f>SUM(G79:G85)</f>
        <v>10100</v>
      </c>
      <c r="H86" s="9">
        <f>SUM(H79:H85)</f>
        <v>19500</v>
      </c>
      <c r="I86" s="9">
        <f>SUM(I79:I85)</f>
        <v>40300</v>
      </c>
      <c r="J86" s="17"/>
    </row>
    <row r="87" spans="1:10" ht="32" customHeight="1">
      <c r="A87" s="1"/>
      <c r="B87" s="1"/>
      <c r="C87" s="1"/>
      <c r="D87" s="17"/>
      <c r="E87" s="1"/>
      <c r="F87" s="2"/>
      <c r="G87" s="2"/>
      <c r="H87" s="2"/>
      <c r="I87" s="2"/>
      <c r="J87" s="17"/>
    </row>
    <row r="88" spans="1:10" ht="25" customHeight="1">
      <c r="A88" s="1"/>
      <c r="B88" s="1"/>
      <c r="C88" s="8" t="s">
        <v>438</v>
      </c>
      <c r="D88" s="18"/>
      <c r="E88" s="8"/>
      <c r="F88" s="9"/>
      <c r="G88" s="9"/>
      <c r="H88" s="9"/>
      <c r="I88" s="9"/>
      <c r="J88" s="18"/>
    </row>
    <row r="89" spans="1:10" ht="32" customHeight="1">
      <c r="A89" s="1"/>
      <c r="B89" s="1"/>
      <c r="C89" s="1" t="s">
        <v>439</v>
      </c>
      <c r="D89" s="17" t="s">
        <v>440</v>
      </c>
      <c r="E89" s="1" t="s">
        <v>441</v>
      </c>
      <c r="F89" s="23">
        <f>F12*Assumptions!F75</f>
        <v>3600</v>
      </c>
      <c r="G89" s="23">
        <f>G12*Assumptions!G75</f>
        <v>9000</v>
      </c>
      <c r="H89" s="23">
        <f>H12*Assumptions!H75</f>
        <v>22000</v>
      </c>
      <c r="I89" s="23">
        <f>I12*Assumptions!I75</f>
        <v>66000</v>
      </c>
      <c r="J89" s="17" t="s">
        <v>442</v>
      </c>
    </row>
    <row r="90" spans="1:10" ht="32" customHeight="1">
      <c r="A90" s="1"/>
      <c r="B90" s="1"/>
      <c r="C90" s="1" t="s">
        <v>443</v>
      </c>
      <c r="D90" s="17" t="s">
        <v>444</v>
      </c>
      <c r="E90" s="1" t="s">
        <v>441</v>
      </c>
      <c r="F90" s="23">
        <f>F12*Assumptions!F76</f>
        <v>2800</v>
      </c>
      <c r="G90" s="23">
        <f>G12*Assumptions!G76</f>
        <v>8100</v>
      </c>
      <c r="H90" s="23">
        <f>H12*Assumptions!H76</f>
        <v>22000</v>
      </c>
      <c r="I90" s="23">
        <f>I12*Assumptions!I76</f>
        <v>66000</v>
      </c>
      <c r="J90" s="17" t="s">
        <v>442</v>
      </c>
    </row>
    <row r="91" spans="1:10" ht="32" customHeight="1">
      <c r="A91" s="1"/>
      <c r="B91" s="1"/>
      <c r="C91" s="1" t="s">
        <v>445</v>
      </c>
      <c r="D91" s="17" t="s">
        <v>446</v>
      </c>
      <c r="E91" s="1" t="s">
        <v>441</v>
      </c>
      <c r="F91" s="23">
        <f>F12*Assumptions!F77</f>
        <v>1200</v>
      </c>
      <c r="G91" s="23">
        <f>G12*Assumptions!G77</f>
        <v>2250</v>
      </c>
      <c r="H91" s="23">
        <f>H12*Assumptions!H77</f>
        <v>5000</v>
      </c>
      <c r="I91" s="23">
        <f>I12*Assumptions!I77</f>
        <v>12000</v>
      </c>
      <c r="J91" s="17" t="s">
        <v>442</v>
      </c>
    </row>
    <row r="92" spans="1:10" ht="32" customHeight="1">
      <c r="A92" s="1"/>
      <c r="B92" s="1"/>
      <c r="C92" s="1" t="s">
        <v>447</v>
      </c>
      <c r="D92" s="17" t="s">
        <v>448</v>
      </c>
      <c r="E92" s="1" t="s">
        <v>449</v>
      </c>
      <c r="F92" s="23">
        <f>F29*Assumptions!F79</f>
        <v>1300</v>
      </c>
      <c r="G92" s="23">
        <f>G29*Assumptions!G79</f>
        <v>3000</v>
      </c>
      <c r="H92" s="23">
        <f>H29*Assumptions!H79</f>
        <v>7000</v>
      </c>
      <c r="I92" s="23">
        <f>I29*Assumptions!I79</f>
        <v>19000</v>
      </c>
      <c r="J92" s="17" t="s">
        <v>442</v>
      </c>
    </row>
    <row r="93" spans="1:10" ht="32" customHeight="1">
      <c r="A93" s="1"/>
      <c r="B93" s="1"/>
      <c r="C93" s="1" t="s">
        <v>450</v>
      </c>
      <c r="D93" s="17" t="s">
        <v>451</v>
      </c>
      <c r="E93" s="1" t="s">
        <v>452</v>
      </c>
      <c r="F93" s="23">
        <f>F23*Assumptions!F80</f>
        <v>0</v>
      </c>
      <c r="G93" s="23">
        <f>G23*Assumptions!G80</f>
        <v>0</v>
      </c>
      <c r="H93" s="23">
        <f>H23*Assumptions!H80</f>
        <v>0</v>
      </c>
      <c r="I93" s="23">
        <f>I23*Assumptions!I80</f>
        <v>0</v>
      </c>
      <c r="J93" s="17" t="s">
        <v>442</v>
      </c>
    </row>
    <row r="94" spans="1:10" ht="32" customHeight="1">
      <c r="A94" s="1"/>
      <c r="B94" s="1"/>
      <c r="C94" s="1" t="s">
        <v>453</v>
      </c>
      <c r="D94" s="17" t="s">
        <v>454</v>
      </c>
      <c r="E94" s="1" t="s">
        <v>455</v>
      </c>
      <c r="F94" s="23">
        <f>F25*Assumptions!F81</f>
        <v>1500</v>
      </c>
      <c r="G94" s="23">
        <f>G25*Assumptions!G81</f>
        <v>4500</v>
      </c>
      <c r="H94" s="23">
        <f>H25*Assumptions!H81</f>
        <v>12000</v>
      </c>
      <c r="I94" s="23">
        <f>I25*Assumptions!I81</f>
        <v>52000</v>
      </c>
      <c r="J94" s="17" t="s">
        <v>442</v>
      </c>
    </row>
    <row r="95" spans="1:10" ht="32" customHeight="1">
      <c r="A95" s="1"/>
      <c r="B95" s="1"/>
      <c r="C95" s="1" t="s">
        <v>456</v>
      </c>
      <c r="D95" s="17" t="s">
        <v>457</v>
      </c>
      <c r="E95" s="1" t="s">
        <v>455</v>
      </c>
      <c r="F95" s="23">
        <f>F26*Assumptions!F82</f>
        <v>1700</v>
      </c>
      <c r="G95" s="23">
        <f>G26*Assumptions!G82</f>
        <v>4500</v>
      </c>
      <c r="H95" s="23">
        <f>H26*Assumptions!H82</f>
        <v>10000</v>
      </c>
      <c r="I95" s="23">
        <f>I26*Assumptions!I82</f>
        <v>48000</v>
      </c>
      <c r="J95" s="17" t="s">
        <v>442</v>
      </c>
    </row>
    <row r="96" spans="1:10" ht="32" customHeight="1">
      <c r="A96" s="1"/>
      <c r="B96" s="1"/>
      <c r="C96" s="1" t="s">
        <v>458</v>
      </c>
      <c r="D96" s="17" t="s">
        <v>459</v>
      </c>
      <c r="E96" s="1" t="s">
        <v>460</v>
      </c>
      <c r="F96" s="23">
        <f>F37*Assumptions!F83</f>
        <v>0</v>
      </c>
      <c r="G96" s="23">
        <f>G37*Assumptions!G83</f>
        <v>0</v>
      </c>
      <c r="H96" s="23">
        <f>H37*Assumptions!H83</f>
        <v>0</v>
      </c>
      <c r="I96" s="23">
        <f>I37*Assumptions!I83</f>
        <v>0</v>
      </c>
      <c r="J96" s="17" t="s">
        <v>442</v>
      </c>
    </row>
    <row r="97" spans="1:10" ht="32" customHeight="1">
      <c r="A97" s="1"/>
      <c r="B97" s="1"/>
      <c r="C97" s="1" t="s">
        <v>461</v>
      </c>
      <c r="D97" s="17" t="s">
        <v>462</v>
      </c>
      <c r="E97" s="1" t="s">
        <v>463</v>
      </c>
      <c r="F97" s="23">
        <f>F35*Assumptions!F84</f>
        <v>0</v>
      </c>
      <c r="G97" s="23">
        <f>G35*Assumptions!G84</f>
        <v>0</v>
      </c>
      <c r="H97" s="23">
        <f>H35*Assumptions!H84</f>
        <v>0</v>
      </c>
      <c r="I97" s="23">
        <f>I35*Assumptions!I84</f>
        <v>0</v>
      </c>
      <c r="J97" s="17" t="s">
        <v>442</v>
      </c>
    </row>
    <row r="98" spans="1:10" ht="32" customHeight="1">
      <c r="A98" s="1"/>
      <c r="B98" s="1"/>
      <c r="C98" s="1" t="s">
        <v>464</v>
      </c>
      <c r="D98" s="17" t="s">
        <v>465</v>
      </c>
      <c r="E98" s="1" t="s">
        <v>111</v>
      </c>
      <c r="F98" s="23">
        <f>Assumptions!F78</f>
        <v>400</v>
      </c>
      <c r="G98" s="23">
        <f>Assumptions!G78</f>
        <v>1000</v>
      </c>
      <c r="H98" s="23">
        <f>Assumptions!H78</f>
        <v>2500</v>
      </c>
      <c r="I98" s="23">
        <f>Assumptions!I78</f>
        <v>6000</v>
      </c>
      <c r="J98" s="17" t="s">
        <v>466</v>
      </c>
    </row>
    <row r="99" spans="1:10" ht="24" customHeight="1">
      <c r="A99" s="1"/>
      <c r="B99" s="1"/>
      <c r="C99" s="8"/>
      <c r="D99" s="18" t="s">
        <v>467</v>
      </c>
      <c r="E99" s="8"/>
      <c r="F99" s="9">
        <f>SUM(F89:F98)</f>
        <v>12500</v>
      </c>
      <c r="G99" s="9">
        <f>SUM(G89:G98)</f>
        <v>32350</v>
      </c>
      <c r="H99" s="9">
        <f>SUM(H89:H98)</f>
        <v>80500</v>
      </c>
      <c r="I99" s="9">
        <f>SUM(I89:I98)</f>
        <v>269000</v>
      </c>
      <c r="J99" s="17"/>
    </row>
    <row r="100" spans="1:10" ht="32" customHeight="1">
      <c r="A100" s="1"/>
      <c r="B100" s="1"/>
      <c r="C100" s="1"/>
      <c r="D100" s="17"/>
      <c r="E100" s="1"/>
      <c r="F100" s="2"/>
      <c r="G100" s="2"/>
      <c r="H100" s="2"/>
      <c r="I100" s="2"/>
      <c r="J100" s="17"/>
    </row>
    <row r="101" spans="1:10" ht="25" customHeight="1">
      <c r="A101" s="1"/>
      <c r="B101" s="1"/>
      <c r="C101" s="8" t="s">
        <v>468</v>
      </c>
      <c r="D101" s="18"/>
      <c r="E101" s="8"/>
      <c r="F101" s="9"/>
      <c r="G101" s="9"/>
      <c r="H101" s="9"/>
      <c r="I101" s="9"/>
      <c r="J101" s="18"/>
    </row>
    <row r="102" spans="1:10" ht="32" customHeight="1">
      <c r="A102" s="1"/>
      <c r="B102" s="1"/>
      <c r="C102" s="1" t="s">
        <v>469</v>
      </c>
      <c r="D102" s="17" t="s">
        <v>470</v>
      </c>
      <c r="E102" s="1" t="s">
        <v>463</v>
      </c>
      <c r="F102" s="23">
        <f>F36*Assumptions!F85</f>
        <v>2200</v>
      </c>
      <c r="G102" s="23">
        <f>G36*Assumptions!G85</f>
        <v>6500</v>
      </c>
      <c r="H102" s="23">
        <f>H36*Assumptions!H85</f>
        <v>18000</v>
      </c>
      <c r="I102" s="23">
        <f>I36*Assumptions!I85</f>
        <v>65000</v>
      </c>
      <c r="J102" s="17" t="s">
        <v>471</v>
      </c>
    </row>
    <row r="103" spans="1:10" ht="32" customHeight="1">
      <c r="A103" s="1"/>
      <c r="B103" s="1"/>
      <c r="C103" s="1" t="s">
        <v>472</v>
      </c>
      <c r="D103" s="17" t="s">
        <v>473</v>
      </c>
      <c r="E103" s="1" t="s">
        <v>474</v>
      </c>
      <c r="F103" s="23">
        <f>F15*Assumptions!F86</f>
        <v>1080</v>
      </c>
      <c r="G103" s="23">
        <f>G15*Assumptions!G86</f>
        <v>3600</v>
      </c>
      <c r="H103" s="23">
        <f>H15*Assumptions!H86</f>
        <v>9000</v>
      </c>
      <c r="I103" s="23">
        <f>I15*Assumptions!I86</f>
        <v>26400</v>
      </c>
      <c r="J103" s="17" t="s">
        <v>475</v>
      </c>
    </row>
    <row r="104" spans="1:10" ht="32" customHeight="1">
      <c r="A104" s="1"/>
      <c r="B104" s="1"/>
      <c r="C104" s="1" t="s">
        <v>476</v>
      </c>
      <c r="D104" s="17" t="s">
        <v>477</v>
      </c>
      <c r="E104" s="1" t="s">
        <v>478</v>
      </c>
      <c r="F104" s="23">
        <f>F19*Assumptions!F87</f>
        <v>540</v>
      </c>
      <c r="G104" s="23">
        <f>G19*Assumptions!G87</f>
        <v>1870</v>
      </c>
      <c r="H104" s="23">
        <f>H19*Assumptions!H87</f>
        <v>6000</v>
      </c>
      <c r="I104" s="23">
        <f>I19*Assumptions!I87</f>
        <v>17500</v>
      </c>
      <c r="J104" s="17" t="s">
        <v>479</v>
      </c>
    </row>
    <row r="105" spans="1:10" ht="32" customHeight="1">
      <c r="A105" s="1"/>
      <c r="B105" s="1"/>
      <c r="C105" s="1" t="s">
        <v>480</v>
      </c>
      <c r="D105" s="17" t="s">
        <v>481</v>
      </c>
      <c r="E105" s="1" t="s">
        <v>111</v>
      </c>
      <c r="F105" s="23">
        <f>Assumptions!F88</f>
        <v>400</v>
      </c>
      <c r="G105" s="23">
        <f>Assumptions!G88</f>
        <v>1000</v>
      </c>
      <c r="H105" s="23">
        <f>Assumptions!H88</f>
        <v>3000</v>
      </c>
      <c r="I105" s="23">
        <f>Assumptions!I88</f>
        <v>8000</v>
      </c>
      <c r="J105" s="17" t="s">
        <v>482</v>
      </c>
    </row>
    <row r="106" spans="1:10" ht="32" customHeight="1">
      <c r="A106" s="1"/>
      <c r="B106" s="1"/>
      <c r="C106" s="1" t="s">
        <v>483</v>
      </c>
      <c r="D106" s="17" t="s">
        <v>962</v>
      </c>
      <c r="E106" s="1" t="s">
        <v>489</v>
      </c>
      <c r="F106" s="13">
        <v>200</v>
      </c>
      <c r="G106" s="13">
        <v>440</v>
      </c>
      <c r="H106" s="13">
        <v>1040</v>
      </c>
      <c r="I106" s="13">
        <v>2400</v>
      </c>
      <c r="J106" s="17" t="s">
        <v>963</v>
      </c>
    </row>
    <row r="107" spans="1:10" ht="32" customHeight="1">
      <c r="A107" s="1"/>
      <c r="B107" s="1"/>
      <c r="C107" s="1" t="s">
        <v>487</v>
      </c>
      <c r="D107" s="17" t="s">
        <v>964</v>
      </c>
      <c r="E107" s="1" t="s">
        <v>737</v>
      </c>
      <c r="F107" s="13">
        <v>175</v>
      </c>
      <c r="G107" s="13">
        <v>385</v>
      </c>
      <c r="H107" s="13">
        <v>910</v>
      </c>
      <c r="I107" s="13">
        <v>2100</v>
      </c>
      <c r="J107" s="17" t="s">
        <v>965</v>
      </c>
    </row>
    <row r="108" spans="1:10" ht="32" customHeight="1">
      <c r="A108" s="1"/>
      <c r="B108" s="1"/>
      <c r="C108" s="1" t="s">
        <v>491</v>
      </c>
      <c r="D108" s="17" t="s">
        <v>966</v>
      </c>
      <c r="E108" s="1" t="s">
        <v>737</v>
      </c>
      <c r="F108" s="13">
        <v>315</v>
      </c>
      <c r="G108" s="13">
        <v>595</v>
      </c>
      <c r="H108" s="13">
        <v>1190</v>
      </c>
      <c r="I108" s="13">
        <v>2380</v>
      </c>
      <c r="J108" s="17" t="s">
        <v>967</v>
      </c>
    </row>
    <row r="109" spans="1:10" ht="32" customHeight="1">
      <c r="A109" s="1"/>
      <c r="B109" s="1"/>
      <c r="C109" s="1" t="s">
        <v>495</v>
      </c>
      <c r="D109" s="17" t="s">
        <v>968</v>
      </c>
      <c r="E109" s="1" t="s">
        <v>629</v>
      </c>
      <c r="F109" s="13">
        <v>225</v>
      </c>
      <c r="G109" s="13">
        <v>450</v>
      </c>
      <c r="H109" s="13">
        <v>900</v>
      </c>
      <c r="I109" s="13">
        <v>2000</v>
      </c>
      <c r="J109" s="17" t="s">
        <v>969</v>
      </c>
    </row>
    <row r="110" spans="1:10" ht="32" customHeight="1">
      <c r="A110" s="1"/>
      <c r="B110" s="1"/>
      <c r="C110" s="1" t="s">
        <v>499</v>
      </c>
      <c r="D110" s="17" t="s">
        <v>970</v>
      </c>
      <c r="E110" s="1" t="s">
        <v>501</v>
      </c>
      <c r="F110" s="13">
        <v>210</v>
      </c>
      <c r="G110" s="13">
        <v>420</v>
      </c>
      <c r="H110" s="13">
        <v>840</v>
      </c>
      <c r="I110" s="13">
        <v>1680</v>
      </c>
      <c r="J110" s="17" t="s">
        <v>971</v>
      </c>
    </row>
    <row r="111" spans="1:10" ht="32" customHeight="1">
      <c r="A111" s="1"/>
      <c r="B111" s="1"/>
      <c r="C111" s="1" t="s">
        <v>503</v>
      </c>
      <c r="D111" s="17" t="s">
        <v>972</v>
      </c>
      <c r="E111" s="1" t="s">
        <v>501</v>
      </c>
      <c r="F111" s="13">
        <v>390</v>
      </c>
      <c r="G111" s="13">
        <v>780</v>
      </c>
      <c r="H111" s="13">
        <v>1650</v>
      </c>
      <c r="I111" s="13">
        <v>3300</v>
      </c>
      <c r="J111" s="17" t="s">
        <v>973</v>
      </c>
    </row>
    <row r="112" spans="1:10" ht="24" customHeight="1">
      <c r="A112" s="1"/>
      <c r="B112" s="1"/>
      <c r="C112" s="8"/>
      <c r="D112" s="18" t="s">
        <v>506</v>
      </c>
      <c r="E112" s="8"/>
      <c r="F112" s="9">
        <f>SUM(F102:F111)</f>
        <v>5735</v>
      </c>
      <c r="G112" s="9">
        <f>SUM(G102:G111)</f>
        <v>16040</v>
      </c>
      <c r="H112" s="9">
        <f>SUM(H102:H111)</f>
        <v>42530</v>
      </c>
      <c r="I112" s="9">
        <f>SUM(I102:I111)</f>
        <v>130760</v>
      </c>
      <c r="J112" s="17"/>
    </row>
    <row r="113" spans="1:10" ht="32" customHeight="1">
      <c r="A113" s="1"/>
      <c r="B113" s="1"/>
      <c r="C113" s="1"/>
      <c r="D113" s="17"/>
      <c r="E113" s="1"/>
      <c r="F113" s="2"/>
      <c r="G113" s="2"/>
      <c r="H113" s="2"/>
      <c r="I113" s="2"/>
      <c r="J113" s="17"/>
    </row>
    <row r="114" spans="1:10" ht="25" customHeight="1">
      <c r="A114" s="1"/>
      <c r="B114" s="1"/>
      <c r="C114" s="8" t="s">
        <v>507</v>
      </c>
      <c r="D114" s="18"/>
      <c r="E114" s="8"/>
      <c r="F114" s="9"/>
      <c r="G114" s="9"/>
      <c r="H114" s="9"/>
      <c r="I114" s="9"/>
      <c r="J114" s="18"/>
    </row>
    <row r="115" spans="1:10" ht="32" customHeight="1">
      <c r="A115" s="1"/>
      <c r="B115" s="1"/>
      <c r="C115" s="1" t="s">
        <v>508</v>
      </c>
      <c r="D115" s="17" t="s">
        <v>509</v>
      </c>
      <c r="E115" s="1" t="s">
        <v>441</v>
      </c>
      <c r="F115" s="23">
        <f>F12*Assumptions!F89</f>
        <v>3200</v>
      </c>
      <c r="G115" s="23">
        <f>G12*Assumptions!G89</f>
        <v>9900</v>
      </c>
      <c r="H115" s="23">
        <f>H12*Assumptions!H89</f>
        <v>25000</v>
      </c>
      <c r="I115" s="23">
        <f>I12*Assumptions!I89</f>
        <v>78000</v>
      </c>
      <c r="J115" s="17" t="s">
        <v>510</v>
      </c>
    </row>
    <row r="116" spans="1:10" ht="32" customHeight="1">
      <c r="A116" s="1"/>
      <c r="B116" s="1"/>
      <c r="C116" s="1" t="s">
        <v>511</v>
      </c>
      <c r="D116" s="17" t="s">
        <v>224</v>
      </c>
      <c r="E116" s="1" t="s">
        <v>474</v>
      </c>
      <c r="F116" s="23">
        <f>F15*Assumptions!F90</f>
        <v>900</v>
      </c>
      <c r="G116" s="23">
        <f>G15*Assumptions!G90</f>
        <v>3200</v>
      </c>
      <c r="H116" s="23">
        <f>H15*Assumptions!H90</f>
        <v>9000</v>
      </c>
      <c r="I116" s="23">
        <f>I15*Assumptions!I90</f>
        <v>27500</v>
      </c>
      <c r="J116" s="17" t="s">
        <v>512</v>
      </c>
    </row>
    <row r="117" spans="1:10" ht="32" customHeight="1">
      <c r="A117" s="1"/>
      <c r="B117" s="1"/>
      <c r="C117" s="1" t="s">
        <v>513</v>
      </c>
      <c r="D117" s="17" t="s">
        <v>226</v>
      </c>
      <c r="E117" s="1" t="s">
        <v>441</v>
      </c>
      <c r="F117" s="23">
        <f>F12*Assumptions!F91</f>
        <v>960</v>
      </c>
      <c r="G117" s="23">
        <f>G12*Assumptions!G91</f>
        <v>2700</v>
      </c>
      <c r="H117" s="23">
        <f>H12*Assumptions!H91</f>
        <v>6500</v>
      </c>
      <c r="I117" s="23">
        <f>I12*Assumptions!I91</f>
        <v>18000</v>
      </c>
      <c r="J117" s="17" t="s">
        <v>514</v>
      </c>
    </row>
    <row r="118" spans="1:10" ht="32" customHeight="1">
      <c r="A118" s="1"/>
      <c r="B118" s="1"/>
      <c r="C118" s="1" t="s">
        <v>515</v>
      </c>
      <c r="D118" s="17" t="s">
        <v>228</v>
      </c>
      <c r="E118" s="1" t="s">
        <v>385</v>
      </c>
      <c r="F118" s="23">
        <f>(F12*(Assumptions!F141+2)+F16+F17+F19+F21+F20+F22+F24+F33+F34+F37)*Assumptions!F92</f>
        <v>8785</v>
      </c>
      <c r="G118" s="23">
        <f>(G12*(Assumptions!G141+2)+G16+G17+G19+G21+G20+G22+G24+G33+G34+G37)*Assumptions!G92</f>
        <v>17055</v>
      </c>
      <c r="H118" s="23">
        <f>(H12*(Assumptions!H141+2)+H16+H17+H19+H21+H20+H22+H24+H33+H34+H37)*Assumptions!H92</f>
        <v>35880</v>
      </c>
      <c r="I118" s="23">
        <f>(I12*(Assumptions!I141+2)+I16+I17+I19+I21+I20+I22+I24+I33+I34+I37)*Assumptions!I92</f>
        <v>84405</v>
      </c>
      <c r="J118" s="17" t="s">
        <v>516</v>
      </c>
    </row>
    <row r="119" spans="1:10" ht="32" customHeight="1">
      <c r="A119" s="1"/>
      <c r="B119" s="1"/>
      <c r="C119" s="1" t="s">
        <v>517</v>
      </c>
      <c r="D119" s="17" t="s">
        <v>240</v>
      </c>
      <c r="E119" s="1" t="s">
        <v>441</v>
      </c>
      <c r="F119" s="23">
        <f>F12*Assumptions!F97</f>
        <v>1440</v>
      </c>
      <c r="G119" s="23">
        <f>G12*Assumptions!G97</f>
        <v>3600</v>
      </c>
      <c r="H119" s="23">
        <f>H12*Assumptions!H97</f>
        <v>8500</v>
      </c>
      <c r="I119" s="23">
        <f>I12*Assumptions!I97</f>
        <v>24000</v>
      </c>
      <c r="J119" s="17" t="s">
        <v>518</v>
      </c>
    </row>
    <row r="120" spans="1:10" ht="24" customHeight="1">
      <c r="A120" s="1"/>
      <c r="B120" s="1"/>
      <c r="C120" s="8"/>
      <c r="D120" s="18" t="s">
        <v>519</v>
      </c>
      <c r="E120" s="8"/>
      <c r="F120" s="9">
        <f>SUM(F115:F119)</f>
        <v>15285</v>
      </c>
      <c r="G120" s="9">
        <f>SUM(G115:G119)</f>
        <v>36455</v>
      </c>
      <c r="H120" s="9">
        <f>SUM(H115:H119)</f>
        <v>84880</v>
      </c>
      <c r="I120" s="9">
        <f>SUM(I115:I119)</f>
        <v>231905</v>
      </c>
      <c r="J120" s="17"/>
    </row>
    <row r="121" spans="1:10" ht="32" customHeight="1">
      <c r="A121" s="1"/>
      <c r="B121" s="1"/>
      <c r="C121" s="1"/>
      <c r="D121" s="17"/>
      <c r="E121" s="1"/>
      <c r="F121" s="2"/>
      <c r="G121" s="2"/>
      <c r="H121" s="2"/>
      <c r="I121" s="2"/>
      <c r="J121" s="17"/>
    </row>
    <row r="122" spans="1:10" ht="25" customHeight="1">
      <c r="A122" s="1"/>
      <c r="B122" s="1"/>
      <c r="C122" s="8" t="s">
        <v>520</v>
      </c>
      <c r="D122" s="18"/>
      <c r="E122" s="8"/>
      <c r="F122" s="9"/>
      <c r="G122" s="9"/>
      <c r="H122" s="9"/>
      <c r="I122" s="9"/>
      <c r="J122" s="18"/>
    </row>
    <row r="123" spans="1:10" ht="32" customHeight="1">
      <c r="A123" s="1"/>
      <c r="B123" s="1"/>
      <c r="C123" s="1" t="s">
        <v>521</v>
      </c>
      <c r="D123" s="17" t="s">
        <v>522</v>
      </c>
      <c r="E123" s="1" t="s">
        <v>523</v>
      </c>
      <c r="F123" s="23">
        <f>F30*Assumptions!F96</f>
        <v>1050</v>
      </c>
      <c r="G123" s="23">
        <f>G30*Assumptions!G96</f>
        <v>2400</v>
      </c>
      <c r="H123" s="23">
        <f>H30*Assumptions!H96</f>
        <v>8000</v>
      </c>
      <c r="I123" s="23">
        <f>I30*Assumptions!I96</f>
        <v>28800</v>
      </c>
      <c r="J123" s="17" t="s">
        <v>524</v>
      </c>
    </row>
    <row r="124" spans="1:10" ht="32" customHeight="1">
      <c r="A124" s="1"/>
      <c r="B124" s="1"/>
      <c r="C124" s="1" t="s">
        <v>525</v>
      </c>
      <c r="D124" s="17" t="s">
        <v>526</v>
      </c>
      <c r="E124" s="1" t="s">
        <v>527</v>
      </c>
      <c r="F124" s="23">
        <f>F30*(F31+1)*Assumptions!F93</f>
        <v>1170</v>
      </c>
      <c r="G124" s="23">
        <f>G30*(G31+1)*Assumptions!G93</f>
        <v>2720</v>
      </c>
      <c r="H124" s="23">
        <f>H30*(H31+1)*Assumptions!H93</f>
        <v>7360</v>
      </c>
      <c r="I124" s="23">
        <f>I30*(I31+1)*Assumptions!I93</f>
        <v>25600</v>
      </c>
      <c r="J124" s="17" t="s">
        <v>528</v>
      </c>
    </row>
    <row r="125" spans="1:10" ht="32" customHeight="1">
      <c r="A125" s="1"/>
      <c r="B125" s="1"/>
      <c r="C125" s="1" t="s">
        <v>529</v>
      </c>
      <c r="D125" s="17" t="s">
        <v>530</v>
      </c>
      <c r="E125" s="1" t="s">
        <v>385</v>
      </c>
      <c r="F125" s="23">
        <f>F30*(2*Assumptions!F94+F31*Assumptions!F95)</f>
        <v>342</v>
      </c>
      <c r="G125" s="23">
        <f>G30*(2*Assumptions!G94+G31*Assumptions!G95)</f>
        <v>660</v>
      </c>
      <c r="H125" s="23">
        <f>H30*(2*Assumptions!H94+H31*Assumptions!H95)</f>
        <v>1680</v>
      </c>
      <c r="I125" s="23">
        <f>I30*(2*Assumptions!I94+I31*Assumptions!I95)</f>
        <v>4640</v>
      </c>
      <c r="J125" s="17" t="s">
        <v>531</v>
      </c>
    </row>
    <row r="126" spans="1:10" ht="24" customHeight="1">
      <c r="A126" s="1"/>
      <c r="B126" s="1"/>
      <c r="C126" s="8"/>
      <c r="D126" s="18" t="s">
        <v>532</v>
      </c>
      <c r="E126" s="8"/>
      <c r="F126" s="9">
        <f>SUM(F123:F125)</f>
        <v>2562</v>
      </c>
      <c r="G126" s="9">
        <f>SUM(G123:G125)</f>
        <v>5780</v>
      </c>
      <c r="H126" s="9">
        <f>SUM(H123:H125)</f>
        <v>17040</v>
      </c>
      <c r="I126" s="9">
        <f>SUM(I123:I125)</f>
        <v>59040</v>
      </c>
      <c r="J126" s="17"/>
    </row>
    <row r="127" spans="1:10" ht="32" customHeight="1">
      <c r="A127" s="1"/>
      <c r="B127" s="1"/>
      <c r="C127" s="1"/>
      <c r="D127" s="17"/>
      <c r="E127" s="1"/>
      <c r="F127" s="2"/>
      <c r="G127" s="2"/>
      <c r="H127" s="2"/>
      <c r="I127" s="2"/>
      <c r="J127" s="17"/>
    </row>
    <row r="128" spans="1:10" ht="25" customHeight="1">
      <c r="A128" s="1"/>
      <c r="B128" s="1"/>
      <c r="C128" s="8" t="s">
        <v>533</v>
      </c>
      <c r="D128" s="18"/>
      <c r="E128" s="8"/>
      <c r="F128" s="9"/>
      <c r="G128" s="9"/>
      <c r="H128" s="9"/>
      <c r="I128" s="9"/>
      <c r="J128" s="18"/>
    </row>
    <row r="129" spans="1:10" ht="32" customHeight="1">
      <c r="A129" s="1"/>
      <c r="B129" s="1"/>
      <c r="C129" s="1" t="s">
        <v>534</v>
      </c>
      <c r="D129" s="17" t="s">
        <v>535</v>
      </c>
      <c r="E129" s="1" t="s">
        <v>536</v>
      </c>
      <c r="F129" s="23">
        <f>F32*Assumptions!F98</f>
        <v>4900</v>
      </c>
      <c r="G129" s="23">
        <f>G32*Assumptions!G98</f>
        <v>8500</v>
      </c>
      <c r="H129" s="23">
        <f>H32*Assumptions!H98</f>
        <v>15000</v>
      </c>
      <c r="I129" s="23">
        <f>I32*Assumptions!I98</f>
        <v>27500</v>
      </c>
      <c r="J129" s="17" t="s">
        <v>537</v>
      </c>
    </row>
    <row r="130" spans="1:10" ht="32" customHeight="1">
      <c r="A130" s="1"/>
      <c r="B130" s="1"/>
      <c r="C130" s="1" t="s">
        <v>538</v>
      </c>
      <c r="D130" s="17" t="s">
        <v>539</v>
      </c>
      <c r="E130" s="1" t="s">
        <v>540</v>
      </c>
      <c r="F130" s="23">
        <f>ROUNDUP(F32*0.35,0)*Assumptions!F99</f>
        <v>1125</v>
      </c>
      <c r="G130" s="23">
        <f>ROUNDUP(G32*0.5,0)*Assumptions!G99</f>
        <v>3150</v>
      </c>
      <c r="H130" s="23">
        <f>ROUNDUP(H32*0.7,0)*Assumptions!H99</f>
        <v>7700</v>
      </c>
      <c r="I130" s="23">
        <f>ROUNDUP(I32*1,0)*Assumptions!I99</f>
        <v>20000</v>
      </c>
      <c r="J130" s="17" t="s">
        <v>541</v>
      </c>
    </row>
    <row r="131" spans="1:10" ht="32" customHeight="1">
      <c r="A131" s="1"/>
      <c r="B131" s="1"/>
      <c r="C131" s="1" t="s">
        <v>542</v>
      </c>
      <c r="D131" s="17" t="s">
        <v>543</v>
      </c>
      <c r="E131" s="1" t="s">
        <v>544</v>
      </c>
      <c r="F131" s="23">
        <f>F14*Assumptions!F100</f>
        <v>5225</v>
      </c>
      <c r="G131" s="23">
        <f>G14*Assumptions!G100</f>
        <v>9900</v>
      </c>
      <c r="H131" s="23">
        <f>H14*Assumptions!H100</f>
        <v>17875</v>
      </c>
      <c r="I131" s="23">
        <f>I14*Assumptions!I100</f>
        <v>33000</v>
      </c>
      <c r="J131" s="17" t="s">
        <v>545</v>
      </c>
    </row>
    <row r="132" spans="1:10" ht="32" customHeight="1">
      <c r="A132" s="1"/>
      <c r="B132" s="1"/>
      <c r="C132" s="1" t="s">
        <v>546</v>
      </c>
      <c r="D132" s="17" t="s">
        <v>547</v>
      </c>
      <c r="E132" s="1" t="s">
        <v>544</v>
      </c>
      <c r="F132" s="23">
        <f>F14*Assumptions!F101</f>
        <v>2475</v>
      </c>
      <c r="G132" s="23">
        <f>G14*Assumptions!G101</f>
        <v>4950</v>
      </c>
      <c r="H132" s="23">
        <f>H14*Assumptions!H101</f>
        <v>9900</v>
      </c>
      <c r="I132" s="23">
        <f>I14*Assumptions!I101</f>
        <v>19250</v>
      </c>
      <c r="J132" s="17" t="s">
        <v>548</v>
      </c>
    </row>
    <row r="133" spans="1:10" ht="32" customHeight="1">
      <c r="A133" s="1"/>
      <c r="B133" s="1"/>
      <c r="C133" s="1" t="s">
        <v>549</v>
      </c>
      <c r="D133" s="17" t="s">
        <v>550</v>
      </c>
      <c r="E133" s="1" t="s">
        <v>111</v>
      </c>
      <c r="F133" s="23">
        <f>Assumptions!F102</f>
        <v>1800</v>
      </c>
      <c r="G133" s="23">
        <f>Assumptions!G102</f>
        <v>4500</v>
      </c>
      <c r="H133" s="23">
        <f>Assumptions!H102</f>
        <v>11000</v>
      </c>
      <c r="I133" s="23">
        <f>Assumptions!I102</f>
        <v>26000</v>
      </c>
      <c r="J133" s="17" t="s">
        <v>551</v>
      </c>
    </row>
    <row r="134" spans="1:10" ht="32" customHeight="1">
      <c r="A134" s="1"/>
      <c r="B134" s="1"/>
      <c r="C134" s="1" t="s">
        <v>552</v>
      </c>
      <c r="D134" s="17" t="s">
        <v>553</v>
      </c>
      <c r="E134" s="1" t="s">
        <v>111</v>
      </c>
      <c r="F134" s="13">
        <v>0</v>
      </c>
      <c r="G134" s="13">
        <v>0</v>
      </c>
      <c r="H134" s="13">
        <v>0</v>
      </c>
      <c r="I134" s="13">
        <v>0</v>
      </c>
      <c r="J134" s="17" t="s">
        <v>554</v>
      </c>
    </row>
    <row r="135" spans="1:10" ht="32" customHeight="1">
      <c r="A135" s="1"/>
      <c r="B135" s="1"/>
      <c r="C135" s="1" t="s">
        <v>555</v>
      </c>
      <c r="D135" s="17" t="s">
        <v>556</v>
      </c>
      <c r="E135" s="1" t="s">
        <v>557</v>
      </c>
      <c r="F135" s="23">
        <f>F27*Assumptions!F103</f>
        <v>1820</v>
      </c>
      <c r="G135" s="23">
        <f>G27*Assumptions!G103</f>
        <v>5400</v>
      </c>
      <c r="H135" s="23">
        <f>H27*Assumptions!H103</f>
        <v>16800</v>
      </c>
      <c r="I135" s="23">
        <f>I27*Assumptions!I103</f>
        <v>52800</v>
      </c>
      <c r="J135" s="17" t="s">
        <v>558</v>
      </c>
    </row>
    <row r="136" spans="1:10" ht="32" customHeight="1">
      <c r="A136" s="1"/>
      <c r="B136" s="1"/>
      <c r="C136" s="1" t="s">
        <v>559</v>
      </c>
      <c r="D136" s="17" t="s">
        <v>560</v>
      </c>
      <c r="E136" s="1" t="s">
        <v>557</v>
      </c>
      <c r="F136" s="23">
        <f>F28*Assumptions!F104</f>
        <v>900</v>
      </c>
      <c r="G136" s="23">
        <f>G28*Assumptions!G104</f>
        <v>4400</v>
      </c>
      <c r="H136" s="23">
        <f>H28*Assumptions!H104</f>
        <v>16800</v>
      </c>
      <c r="I136" s="23">
        <f>I28*Assumptions!I104</f>
        <v>70000</v>
      </c>
      <c r="J136" s="17" t="s">
        <v>561</v>
      </c>
    </row>
    <row r="137" spans="1:10" ht="32" customHeight="1">
      <c r="A137" s="1"/>
      <c r="B137" s="1"/>
      <c r="C137" s="1" t="s">
        <v>562</v>
      </c>
      <c r="D137" s="17" t="s">
        <v>563</v>
      </c>
      <c r="E137" s="1" t="s">
        <v>111</v>
      </c>
      <c r="F137" s="23">
        <f>Assumptions!F105</f>
        <v>1300</v>
      </c>
      <c r="G137" s="23">
        <f>Assumptions!G105</f>
        <v>3500</v>
      </c>
      <c r="H137" s="23">
        <f>Assumptions!H105</f>
        <v>9000</v>
      </c>
      <c r="I137" s="23">
        <f>Assumptions!I105</f>
        <v>22000</v>
      </c>
      <c r="J137" s="17" t="s">
        <v>564</v>
      </c>
    </row>
    <row r="138" spans="1:10" ht="32" customHeight="1">
      <c r="A138" s="1"/>
      <c r="B138" s="1"/>
      <c r="C138" s="1" t="s">
        <v>565</v>
      </c>
      <c r="D138" s="17" t="s">
        <v>260</v>
      </c>
      <c r="E138" s="1" t="s">
        <v>544</v>
      </c>
      <c r="F138" s="23">
        <f>F14*Assumptions!F106</f>
        <v>825</v>
      </c>
      <c r="G138" s="23">
        <f>G14*Assumptions!G106</f>
        <v>1375</v>
      </c>
      <c r="H138" s="23">
        <f>H14*Assumptions!H106</f>
        <v>2475</v>
      </c>
      <c r="I138" s="23">
        <f>I14*Assumptions!I106</f>
        <v>4400</v>
      </c>
      <c r="J138" s="17" t="s">
        <v>566</v>
      </c>
    </row>
    <row r="139" spans="1:10" ht="32" customHeight="1">
      <c r="A139" s="1"/>
      <c r="B139" s="1"/>
      <c r="C139" s="1" t="s">
        <v>567</v>
      </c>
      <c r="D139" s="17" t="s">
        <v>262</v>
      </c>
      <c r="E139" s="1" t="s">
        <v>111</v>
      </c>
      <c r="F139" s="23">
        <f>Assumptions!F107</f>
        <v>700</v>
      </c>
      <c r="G139" s="23">
        <f>Assumptions!G107</f>
        <v>2000</v>
      </c>
      <c r="H139" s="23">
        <f>Assumptions!H107</f>
        <v>6000</v>
      </c>
      <c r="I139" s="23">
        <f>Assumptions!I107</f>
        <v>18000</v>
      </c>
      <c r="J139" s="17" t="s">
        <v>568</v>
      </c>
    </row>
    <row r="140" spans="1:10" ht="24" customHeight="1">
      <c r="A140" s="1"/>
      <c r="B140" s="1"/>
      <c r="C140" s="8"/>
      <c r="D140" s="18" t="s">
        <v>569</v>
      </c>
      <c r="E140" s="8"/>
      <c r="F140" s="9">
        <f>SUM(F129:F139)</f>
        <v>21070</v>
      </c>
      <c r="G140" s="9">
        <f>SUM(G129:G139)</f>
        <v>47675</v>
      </c>
      <c r="H140" s="9">
        <f>SUM(H129:H139)</f>
        <v>112550</v>
      </c>
      <c r="I140" s="9">
        <f>SUM(I129:I139)</f>
        <v>292950</v>
      </c>
      <c r="J140" s="17"/>
    </row>
    <row r="141" spans="1:10" ht="32" customHeight="1">
      <c r="A141" s="1"/>
      <c r="B141" s="1"/>
      <c r="C141" s="1"/>
      <c r="D141" s="17"/>
      <c r="E141" s="1"/>
      <c r="F141" s="2"/>
      <c r="G141" s="2"/>
      <c r="H141" s="2"/>
      <c r="I141" s="2"/>
      <c r="J141" s="17"/>
    </row>
    <row r="142" spans="1:10" ht="25" customHeight="1">
      <c r="A142" s="1"/>
      <c r="B142" s="1"/>
      <c r="C142" s="8" t="s">
        <v>570</v>
      </c>
      <c r="D142" s="18"/>
      <c r="E142" s="8"/>
      <c r="F142" s="9"/>
      <c r="G142" s="9"/>
      <c r="H142" s="9"/>
      <c r="I142" s="9"/>
      <c r="J142" s="18"/>
    </row>
    <row r="143" spans="1:10" ht="32" customHeight="1">
      <c r="A143" s="1"/>
      <c r="B143" s="1"/>
      <c r="C143" s="1" t="s">
        <v>571</v>
      </c>
      <c r="D143" s="17" t="s">
        <v>94</v>
      </c>
      <c r="E143" s="1" t="s">
        <v>572</v>
      </c>
      <c r="F143" s="23">
        <f>Assumptions!F31/Assumptions!$F$27</f>
        <v>500</v>
      </c>
      <c r="G143" s="23">
        <f>Assumptions!G31/Assumptions!$F$27</f>
        <v>1500</v>
      </c>
      <c r="H143" s="23">
        <f>Assumptions!H31/Assumptions!$F$27</f>
        <v>5000</v>
      </c>
      <c r="I143" s="23">
        <f>Assumptions!I31/Assumptions!$F$27</f>
        <v>15000</v>
      </c>
      <c r="J143" s="17" t="s">
        <v>573</v>
      </c>
    </row>
    <row r="144" spans="1:10" ht="32" customHeight="1">
      <c r="A144" s="1"/>
      <c r="B144" s="1"/>
      <c r="C144" s="1" t="s">
        <v>574</v>
      </c>
      <c r="D144" s="17" t="s">
        <v>98</v>
      </c>
      <c r="E144" s="1" t="s">
        <v>572</v>
      </c>
      <c r="F144" s="23">
        <f>Assumptions!F32/Assumptions!$F$27</f>
        <v>1250</v>
      </c>
      <c r="G144" s="23">
        <f>Assumptions!G32/Assumptions!$F$27</f>
        <v>4000</v>
      </c>
      <c r="H144" s="23">
        <f>Assumptions!H32/Assumptions!$F$27</f>
        <v>12500</v>
      </c>
      <c r="I144" s="23">
        <f>Assumptions!I32/Assumptions!$F$27</f>
        <v>40000</v>
      </c>
      <c r="J144" s="17" t="s">
        <v>573</v>
      </c>
    </row>
    <row r="145" spans="1:10" ht="32" customHeight="1">
      <c r="A145" s="1"/>
      <c r="B145" s="1"/>
      <c r="C145" s="1" t="s">
        <v>575</v>
      </c>
      <c r="D145" s="17" t="s">
        <v>100</v>
      </c>
      <c r="E145" s="1" t="s">
        <v>572</v>
      </c>
      <c r="F145" s="23">
        <f>Assumptions!F33/Assumptions!$F$27</f>
        <v>2750</v>
      </c>
      <c r="G145" s="23">
        <f>Assumptions!G33/Assumptions!$F$27</f>
        <v>8500</v>
      </c>
      <c r="H145" s="23">
        <f>Assumptions!H33/Assumptions!$F$27</f>
        <v>27500</v>
      </c>
      <c r="I145" s="23">
        <f>Assumptions!I33/Assumptions!$F$27</f>
        <v>90000</v>
      </c>
      <c r="J145" s="17" t="s">
        <v>573</v>
      </c>
    </row>
    <row r="146" spans="1:10" ht="32" customHeight="1">
      <c r="A146" s="1"/>
      <c r="B146" s="1"/>
      <c r="C146" s="1" t="s">
        <v>576</v>
      </c>
      <c r="D146" s="17" t="s">
        <v>102</v>
      </c>
      <c r="E146" s="1" t="s">
        <v>572</v>
      </c>
      <c r="F146" s="23">
        <f>Assumptions!F34/Assumptions!$F$27</f>
        <v>900</v>
      </c>
      <c r="G146" s="23">
        <f>Assumptions!G34/Assumptions!$F$27</f>
        <v>2750</v>
      </c>
      <c r="H146" s="23">
        <f>Assumptions!H34/Assumptions!$F$27</f>
        <v>8000</v>
      </c>
      <c r="I146" s="23">
        <f>Assumptions!I34/Assumptions!$F$27</f>
        <v>22500</v>
      </c>
      <c r="J146" s="17" t="s">
        <v>573</v>
      </c>
    </row>
    <row r="147" spans="1:10" ht="24" customHeight="1">
      <c r="A147" s="1"/>
      <c r="B147" s="1"/>
      <c r="C147" s="8"/>
      <c r="D147" s="18" t="s">
        <v>577</v>
      </c>
      <c r="E147" s="8"/>
      <c r="F147" s="9">
        <f>SUM(F143:F146)</f>
        <v>5400</v>
      </c>
      <c r="G147" s="9">
        <f>SUM(G143:G146)</f>
        <v>16750</v>
      </c>
      <c r="H147" s="9">
        <f>SUM(H143:H146)</f>
        <v>53000</v>
      </c>
      <c r="I147" s="9">
        <f>SUM(I143:I146)</f>
        <v>167500</v>
      </c>
      <c r="J147" s="17"/>
    </row>
    <row r="148" spans="1:10" ht="32" customHeight="1">
      <c r="A148" s="1"/>
      <c r="B148" s="1"/>
      <c r="C148" s="1"/>
      <c r="D148" s="17"/>
      <c r="E148" s="1"/>
      <c r="F148" s="2"/>
      <c r="G148" s="2"/>
      <c r="H148" s="2"/>
      <c r="I148" s="2"/>
      <c r="J148" s="17"/>
    </row>
    <row r="149" spans="1:10" ht="32" customHeight="1">
      <c r="A149" s="1"/>
      <c r="B149" s="1"/>
      <c r="C149" s="8" t="s">
        <v>578</v>
      </c>
      <c r="D149" s="18"/>
      <c r="E149" s="8"/>
      <c r="F149" s="9"/>
      <c r="G149" s="9"/>
      <c r="H149" s="9"/>
      <c r="I149" s="9"/>
      <c r="J149" s="18"/>
    </row>
    <row r="150" spans="1:10" ht="32" customHeight="1">
      <c r="A150" s="1"/>
      <c r="B150" s="1"/>
      <c r="C150" s="1" t="s">
        <v>579</v>
      </c>
      <c r="D150" s="17" t="s">
        <v>580</v>
      </c>
      <c r="E150" s="1" t="s">
        <v>581</v>
      </c>
      <c r="F150" s="2">
        <f>SUM(F48,F49,F51,F56,F57,F58,F59,F60,F61,F62,F63,F64,F65,F66,F67,F68,F69,F70,F71,F72,F73,F74,F75,F79,F80,F81,F82,F83,F84,F85)</f>
        <v>65050</v>
      </c>
      <c r="G150" s="2">
        <f>SUM(G48,G49,G51,G56,G57,G58,G59,G60,G61,G62,G63,G64,G65,G66,G67,G68,G69,G70,G71,G72,G73,G74,G75,G79,G80,G81,G82,G83,G84,G85)</f>
        <v>147545</v>
      </c>
      <c r="H150" s="2">
        <f>SUM(H48,H49,H51,H56,H57,H58,H59,H60,H61,H62,H63,H64,H65,H66,H67,H68,H69,H70,H71,H72,H73,H74,H75,H79,H80,H81,H82,H83,H84,H85)</f>
        <v>362075</v>
      </c>
      <c r="I150" s="2">
        <f>SUM(I48,I49,I51,I56,I57,I58,I59,I60,I61,I62,I63,I64,I65,I66,I67,I68,I69,I70,I71,I72,I73,I74,I75,I79,I80,I81,I82,I83,I84,I85)</f>
        <v>949350</v>
      </c>
      <c r="J150" s="17" t="s">
        <v>582</v>
      </c>
    </row>
    <row r="151" spans="1:10" ht="32" customHeight="1">
      <c r="A151" s="1"/>
      <c r="B151" s="1"/>
      <c r="C151" s="1" t="s">
        <v>583</v>
      </c>
      <c r="D151" s="17" t="s">
        <v>584</v>
      </c>
      <c r="E151" s="1" t="s">
        <v>585</v>
      </c>
      <c r="F151" s="23">
        <f>F150*Assumptions!F108</f>
        <v>24393.75</v>
      </c>
      <c r="G151" s="23">
        <f>G150*Assumptions!G108</f>
        <v>55329.375</v>
      </c>
      <c r="H151" s="23">
        <f>H150*Assumptions!H108</f>
        <v>135778.125</v>
      </c>
      <c r="I151" s="23">
        <f>I150*Assumptions!I108</f>
        <v>356006.25</v>
      </c>
      <c r="J151" s="17" t="s">
        <v>586</v>
      </c>
    </row>
    <row r="152" spans="1:10" ht="32" customHeight="1">
      <c r="A152" s="1"/>
      <c r="B152" s="1"/>
      <c r="C152" s="1" t="s">
        <v>587</v>
      </c>
      <c r="D152" s="17" t="s">
        <v>588</v>
      </c>
      <c r="E152" s="1" t="s">
        <v>589</v>
      </c>
      <c r="F152" s="23">
        <f>F150*F38/F12*Assumptions!F109</f>
        <v>1138.375</v>
      </c>
      <c r="G152" s="23">
        <f>G150*G38/G12*Assumptions!G109</f>
        <v>2623.0222222222224</v>
      </c>
      <c r="H152" s="23">
        <f>H150*H38/H12*Assumptions!H109</f>
        <v>7241.5</v>
      </c>
      <c r="I152" s="23">
        <f>I150*I38/I12*Assumptions!I109</f>
        <v>28480.5</v>
      </c>
      <c r="J152" s="17" t="s">
        <v>590</v>
      </c>
    </row>
    <row r="153" spans="1:10" ht="32" customHeight="1">
      <c r="A153" s="1"/>
      <c r="B153" s="1"/>
      <c r="C153" s="1" t="s">
        <v>591</v>
      </c>
      <c r="D153" s="17" t="s">
        <v>592</v>
      </c>
      <c r="E153" s="1" t="s">
        <v>593</v>
      </c>
      <c r="F153" s="23">
        <f>SUM(F150,F151,F152,F44,F45,F46,F47,F50,F52)*Assumptions!F110</f>
        <v>18128.5425</v>
      </c>
      <c r="G153" s="23">
        <f>SUM(G150,G151,G152,G44,G45,G46,G47,G50,G52)*Assumptions!G110</f>
        <v>51831.427388888893</v>
      </c>
      <c r="H153" s="23">
        <f>SUM(H150,H151,H152,H44,H45,H46,H47,H50,H52)*Assumptions!H110</f>
        <v>166775.45500000002</v>
      </c>
      <c r="I153" s="23">
        <f>SUM(I150,I151,I152,I44,I45,I46,I47,I50,I52)*Assumptions!I110</f>
        <v>605901.16500000004</v>
      </c>
      <c r="J153" s="17" t="s">
        <v>594</v>
      </c>
    </row>
    <row r="154" spans="1:10" ht="32" customHeight="1">
      <c r="A154" s="1"/>
      <c r="B154" s="1"/>
      <c r="C154" s="1" t="s">
        <v>595</v>
      </c>
      <c r="D154" s="17" t="s">
        <v>596</v>
      </c>
      <c r="E154" s="1" t="s">
        <v>597</v>
      </c>
      <c r="F154" s="23">
        <f>SUM(F89,F90,F91,F92,F93,F94,F95,F96,F97,F98,F102,F103,F104,F105,F106,F107,F108,F109,F110,F111)*Assumptions!F111</f>
        <v>1276.45</v>
      </c>
      <c r="G154" s="23">
        <f>SUM(G89,G90,G91,G92,G93,G94,G95,G96,G97,G98,G102,G103,G104,G105,G106,G107,G108,G109,G110,G111)*Assumptions!G111</f>
        <v>3387.3</v>
      </c>
      <c r="H154" s="23">
        <f>SUM(H89,H90,H91,H92,H93,H94,H95,H96,H97,H98,H102,H103,H104,H105,H106,H107,H108,H109,H110,H111)*Assumptions!H111</f>
        <v>8612.1</v>
      </c>
      <c r="I154" s="23">
        <f>SUM(I89,I90,I91,I92,I93,I94,I95,I96,I97,I98,I102,I103,I104,I105,I106,I107,I108,I109,I110,I111)*Assumptions!I111</f>
        <v>27983.200000000004</v>
      </c>
      <c r="J154" s="17" t="s">
        <v>598</v>
      </c>
    </row>
    <row r="155" spans="1:10" ht="32" customHeight="1">
      <c r="A155" s="1"/>
      <c r="B155" s="1"/>
      <c r="C155" s="8"/>
      <c r="D155" s="18" t="s">
        <v>599</v>
      </c>
      <c r="E155" s="8"/>
      <c r="F155" s="9">
        <f>SUM(F151:F154)</f>
        <v>44937.117499999993</v>
      </c>
      <c r="G155" s="9">
        <f>SUM(G151:G154)</f>
        <v>113171.12461111111</v>
      </c>
      <c r="H155" s="9">
        <f>SUM(H151:H154)</f>
        <v>318407.18</v>
      </c>
      <c r="I155" s="9">
        <f>SUM(I151:I154)</f>
        <v>1018371.115</v>
      </c>
      <c r="J155" s="17"/>
    </row>
    <row r="156" spans="1:10" ht="32" customHeight="1">
      <c r="A156" s="1"/>
      <c r="B156" s="1"/>
      <c r="C156" s="1"/>
      <c r="D156" s="17"/>
      <c r="E156" s="1"/>
      <c r="F156" s="2"/>
      <c r="G156" s="2"/>
      <c r="H156" s="2"/>
      <c r="I156" s="2"/>
      <c r="J156" s="17"/>
    </row>
    <row r="157" spans="1:10" ht="32" customHeight="1">
      <c r="A157" s="1"/>
      <c r="B157" s="1"/>
      <c r="C157" s="8"/>
      <c r="D157" s="18" t="s">
        <v>600</v>
      </c>
      <c r="E157" s="8"/>
      <c r="F157" s="9">
        <f>SUM(F53,F76,F86,F99,F112,F120,F126,F140,F147,F155)</f>
        <v>182671.11749999999</v>
      </c>
      <c r="G157" s="9">
        <f>SUM(G53,G76,G86,G99,G112,G120,G126,G140,G147,G155)</f>
        <v>445866.12461111112</v>
      </c>
      <c r="H157" s="9">
        <f>SUM(H53,H76,H86,H99,H112,H120,H126,H140,H147,H155)</f>
        <v>1161514.18</v>
      </c>
      <c r="I157" s="9">
        <f>SUM(I53,I76,I86,I99,I112,I120,I126,I140,I147,I155)</f>
        <v>3379516.1150000002</v>
      </c>
      <c r="J157" s="17"/>
    </row>
    <row r="158" spans="1:10" ht="32" customHeight="1">
      <c r="A158" s="1"/>
      <c r="B158" s="1"/>
      <c r="C158" s="1" t="s">
        <v>601</v>
      </c>
      <c r="D158" s="17" t="s">
        <v>276</v>
      </c>
      <c r="E158" s="1" t="s">
        <v>602</v>
      </c>
      <c r="F158" s="23">
        <f>F157*Assumptions!F112</f>
        <v>3288.0801149999998</v>
      </c>
      <c r="G158" s="23">
        <f>G157*Assumptions!G112</f>
        <v>8917.3224922222234</v>
      </c>
      <c r="H158" s="23">
        <f>H157*Assumptions!H112</f>
        <v>25553.311959999995</v>
      </c>
      <c r="I158" s="23">
        <f>I157*Assumptions!I112</f>
        <v>84487.902875000014</v>
      </c>
      <c r="J158" s="17" t="s">
        <v>603</v>
      </c>
    </row>
    <row r="159" spans="1:10" ht="32" customHeight="1">
      <c r="A159" s="1"/>
      <c r="B159" s="1"/>
      <c r="C159" s="1" t="s">
        <v>604</v>
      </c>
      <c r="D159" s="17" t="s">
        <v>605</v>
      </c>
      <c r="E159" s="1" t="s">
        <v>602</v>
      </c>
      <c r="F159" s="23">
        <f>F157*Assumptions!F113</f>
        <v>7306.8446999999996</v>
      </c>
      <c r="G159" s="23">
        <f>G157*Assumptions!G113</f>
        <v>22293.306230555558</v>
      </c>
      <c r="H159" s="23">
        <f>H157*Assumptions!H113</f>
        <v>81305.992599999998</v>
      </c>
      <c r="I159" s="23">
        <f>I157*Assumptions!I113</f>
        <v>337951.61150000006</v>
      </c>
      <c r="J159" s="17" t="s">
        <v>606</v>
      </c>
    </row>
    <row r="160" spans="1:10" ht="32" customHeight="1">
      <c r="A160" s="1"/>
      <c r="B160" s="1"/>
      <c r="C160" s="1" t="s">
        <v>607</v>
      </c>
      <c r="D160" s="17" t="s">
        <v>281</v>
      </c>
      <c r="E160" s="1" t="s">
        <v>608</v>
      </c>
      <c r="F160" s="23">
        <f>SUM(F157:F159)*Assumptions!F114</f>
        <v>0</v>
      </c>
      <c r="G160" s="23">
        <f>SUM(G157:G159)*Assumptions!G114</f>
        <v>0</v>
      </c>
      <c r="H160" s="23">
        <f>SUM(H157:H159)*Assumptions!H114</f>
        <v>19025.602268399998</v>
      </c>
      <c r="I160" s="23">
        <f>SUM(I157:I159)*Assumptions!I114</f>
        <v>76039.112587500014</v>
      </c>
      <c r="J160" s="17" t="s">
        <v>609</v>
      </c>
    </row>
    <row r="161" spans="1:10" ht="32" customHeight="1">
      <c r="A161" s="1"/>
      <c r="B161" s="1"/>
      <c r="C161" s="8"/>
      <c r="D161" s="18" t="s">
        <v>610</v>
      </c>
      <c r="E161" s="8"/>
      <c r="F161" s="9">
        <f>SUM(F157:F160)</f>
        <v>193266.04231499997</v>
      </c>
      <c r="G161" s="9">
        <f>SUM(G157:G160)</f>
        <v>477076.75333388895</v>
      </c>
      <c r="H161" s="9">
        <f>SUM(H157:H160)</f>
        <v>1287399.0868283999</v>
      </c>
      <c r="I161" s="9">
        <f>SUM(I157:I160)</f>
        <v>3877994.7419625004</v>
      </c>
      <c r="J161" s="17"/>
    </row>
    <row r="162" spans="1:10" ht="32" customHeight="1">
      <c r="A162" s="1"/>
      <c r="B162" s="1"/>
      <c r="C162" s="1" t="s">
        <v>611</v>
      </c>
      <c r="D162" s="17" t="s">
        <v>284</v>
      </c>
      <c r="E162" s="1" t="s">
        <v>612</v>
      </c>
      <c r="F162" s="23">
        <f>F161*Assumptions!F115</f>
        <v>28989.906347249995</v>
      </c>
      <c r="G162" s="23">
        <f>G161*Assumptions!G115</f>
        <v>71561.513000083345</v>
      </c>
      <c r="H162" s="23">
        <f>H161*Assumptions!H115</f>
        <v>160924.88585354999</v>
      </c>
      <c r="I162" s="23">
        <f>I161*Assumptions!I115</f>
        <v>465359.36903550004</v>
      </c>
      <c r="J162" s="17" t="s">
        <v>613</v>
      </c>
    </row>
    <row r="163" spans="1:10" ht="32" customHeight="1">
      <c r="A163" s="1"/>
      <c r="B163" s="1"/>
      <c r="C163" s="1" t="s">
        <v>614</v>
      </c>
      <c r="D163" s="17" t="s">
        <v>615</v>
      </c>
      <c r="E163" s="1" t="s">
        <v>616</v>
      </c>
      <c r="F163" s="2">
        <f>CEILING(SUM(F161:F162),1000)-SUM(F161:F162)</f>
        <v>744.05133775004651</v>
      </c>
      <c r="G163" s="2">
        <f>CEILING(SUM(G161:G162),1000)-SUM(G161:G162)</f>
        <v>361.73366602766328</v>
      </c>
      <c r="H163" s="2">
        <f>CEILING(SUM(H161:H162),1000)-SUM(H161:H162)</f>
        <v>676.02731805015355</v>
      </c>
      <c r="I163" s="2">
        <f>CEILING(SUM(I161:I162),1000)-SUM(I161:I162)</f>
        <v>645.8890019999817</v>
      </c>
      <c r="J163" s="17" t="s">
        <v>617</v>
      </c>
    </row>
    <row r="164" spans="1:10" ht="32" customHeight="1">
      <c r="A164" s="1"/>
      <c r="B164" s="1"/>
      <c r="C164" s="20"/>
      <c r="D164" s="24" t="s">
        <v>325</v>
      </c>
      <c r="E164" s="20"/>
      <c r="F164" s="21">
        <f>SUM(F161:F163)</f>
        <v>223000</v>
      </c>
      <c r="G164" s="21">
        <f>SUM(G161:G163)</f>
        <v>549000</v>
      </c>
      <c r="H164" s="21">
        <f>SUM(H161:H163)</f>
        <v>1449000</v>
      </c>
      <c r="I164" s="21">
        <f>SUM(I161:I163)</f>
        <v>4344000</v>
      </c>
      <c r="J164" s="17"/>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5" customHeight="1">
      <c r="A167" s="1"/>
      <c r="B167" s="1"/>
      <c r="C167" s="8" t="s">
        <v>618</v>
      </c>
      <c r="D167" s="8"/>
      <c r="E167" s="8"/>
      <c r="F167" s="9"/>
      <c r="G167" s="9"/>
      <c r="H167" s="9"/>
      <c r="I167" s="9"/>
      <c r="J167" s="8"/>
    </row>
    <row r="168" spans="1:10" ht="22" customHeight="1">
      <c r="A168" s="1"/>
      <c r="B168" s="1"/>
      <c r="C168" s="1" t="s">
        <v>974</v>
      </c>
      <c r="D168" s="1"/>
      <c r="E168" s="1"/>
      <c r="F168" s="2"/>
      <c r="G168" s="2"/>
      <c r="H168" s="2"/>
      <c r="I168" s="2"/>
      <c r="J168" s="1"/>
    </row>
    <row r="169" spans="1:10" ht="22" customHeight="1">
      <c r="A169" s="1"/>
      <c r="B169" s="1"/>
      <c r="C169" s="1" t="s">
        <v>975</v>
      </c>
      <c r="D169" s="1"/>
      <c r="E169" s="1"/>
      <c r="F169" s="2"/>
      <c r="G169" s="2"/>
      <c r="H169" s="2"/>
      <c r="I169" s="2"/>
      <c r="J169" s="1"/>
    </row>
    <row r="170" spans="1:10" ht="22" customHeight="1">
      <c r="A170" s="1"/>
      <c r="B170" s="1"/>
      <c r="C170" s="1" t="s">
        <v>976</v>
      </c>
      <c r="D170" s="1"/>
      <c r="E170" s="1"/>
      <c r="F170" s="2"/>
      <c r="G170" s="2"/>
      <c r="H170" s="2"/>
      <c r="I170" s="2"/>
      <c r="J170" s="1"/>
    </row>
    <row r="171" spans="1:10" ht="22" customHeight="1">
      <c r="A171" s="1"/>
      <c r="B171" s="1"/>
      <c r="C171" s="1" t="s">
        <v>622</v>
      </c>
      <c r="D171" s="1"/>
      <c r="E171" s="1"/>
      <c r="F171" s="2"/>
      <c r="G171" s="2"/>
      <c r="H171" s="2"/>
      <c r="I171" s="2"/>
      <c r="J171" s="1"/>
    </row>
    <row r="172" spans="1:10" ht="22" customHeight="1">
      <c r="A172" s="1"/>
      <c r="B172" s="1"/>
      <c r="C172" s="1" t="s">
        <v>623</v>
      </c>
      <c r="D172" s="1"/>
      <c r="E172" s="1"/>
      <c r="F172" s="2"/>
      <c r="G172" s="2"/>
      <c r="H172" s="2"/>
      <c r="I172" s="2"/>
      <c r="J172" s="1"/>
    </row>
    <row r="173" spans="1:10" ht="22" customHeight="1">
      <c r="A173" s="1"/>
      <c r="B173" s="1"/>
      <c r="C173" s="1" t="s">
        <v>624</v>
      </c>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800"/>
  <sheetViews>
    <sheetView showGridLines="0" workbookViewId="0">
      <pane xSplit="4" ySplit="5" topLeftCell="E6" activePane="bottomRight" state="frozen"/>
      <selection pane="topRight"/>
      <selection pane="bottomLeft"/>
      <selection pane="bottomRight" activeCell="E6" sqref="E6"/>
    </sheetView>
  </sheetViews>
  <sheetFormatPr defaultRowHeight="14"/>
  <cols>
    <col min="1" max="2" width="2" customWidth="1"/>
    <col min="3" max="3" width="12" customWidth="1"/>
    <col min="4" max="4" width="9" customWidth="1"/>
    <col min="5" max="5" width="72" customWidth="1"/>
    <col min="6" max="7" width="13" customWidth="1"/>
    <col min="8" max="8" width="58" customWidth="1"/>
    <col min="9" max="9" width="78" customWidth="1"/>
    <col min="10" max="10" width="16" customWidth="1"/>
  </cols>
  <sheetData>
    <row r="1" spans="1:10" ht="21" customHeight="1">
      <c r="A1" s="1"/>
      <c r="B1" s="1"/>
      <c r="C1" s="1"/>
      <c r="D1" s="1"/>
      <c r="E1" s="1"/>
      <c r="F1" s="2"/>
      <c r="G1" s="2"/>
      <c r="H1" s="2"/>
      <c r="I1" s="2"/>
      <c r="J1" s="1"/>
    </row>
    <row r="2" spans="1:10" ht="30" customHeight="1">
      <c r="A2" s="1"/>
      <c r="B2" s="1"/>
      <c r="C2" s="3" t="s">
        <v>977</v>
      </c>
      <c r="D2" s="1"/>
      <c r="E2" s="1"/>
      <c r="F2" s="2"/>
      <c r="G2" s="2"/>
      <c r="H2" s="2"/>
      <c r="I2" s="2"/>
      <c r="J2" s="1"/>
    </row>
    <row r="3" spans="1:10" ht="21" customHeight="1">
      <c r="A3" s="1"/>
      <c r="B3" s="1"/>
      <c r="C3" s="6" t="s">
        <v>978</v>
      </c>
      <c r="D3" s="4"/>
      <c r="E3" s="4"/>
      <c r="F3" s="5"/>
      <c r="G3" s="5"/>
      <c r="H3" s="5"/>
      <c r="I3" s="5"/>
      <c r="J3" s="4"/>
    </row>
    <row r="4" spans="1:10" ht="21" customHeight="1">
      <c r="A4" s="1"/>
      <c r="B4" s="1"/>
      <c r="C4" s="1"/>
      <c r="D4" s="1"/>
      <c r="E4" s="1"/>
      <c r="F4" s="2"/>
      <c r="G4" s="2"/>
      <c r="H4" s="2"/>
      <c r="I4" s="2"/>
      <c r="J4" s="1"/>
    </row>
    <row r="5" spans="1:10" ht="32" customHeight="1">
      <c r="A5" s="1"/>
      <c r="B5" s="1"/>
      <c r="C5" s="11" t="s">
        <v>3</v>
      </c>
      <c r="D5" s="11" t="s">
        <v>979</v>
      </c>
      <c r="E5" s="11" t="s">
        <v>980</v>
      </c>
      <c r="F5" s="12" t="s">
        <v>981</v>
      </c>
      <c r="G5" s="12" t="s">
        <v>982</v>
      </c>
      <c r="H5" s="12" t="s">
        <v>983</v>
      </c>
      <c r="I5" s="12" t="s">
        <v>984</v>
      </c>
      <c r="J5" s="11" t="s">
        <v>985</v>
      </c>
    </row>
    <row r="6" spans="1:10" ht="57" customHeight="1">
      <c r="A6" s="1"/>
      <c r="B6" s="1"/>
      <c r="C6" s="1" t="s">
        <v>10</v>
      </c>
      <c r="D6" s="1">
        <v>1</v>
      </c>
      <c r="E6" s="17" t="s">
        <v>986</v>
      </c>
      <c r="F6" s="17" t="s">
        <v>987</v>
      </c>
      <c r="G6" s="17" t="s">
        <v>988</v>
      </c>
      <c r="H6" s="17" t="s">
        <v>989</v>
      </c>
      <c r="I6" s="17" t="s">
        <v>990</v>
      </c>
      <c r="J6" s="10">
        <v>21</v>
      </c>
    </row>
    <row r="7" spans="1:10" ht="57" customHeight="1">
      <c r="A7" s="1"/>
      <c r="B7" s="1"/>
      <c r="C7" s="1" t="s">
        <v>10</v>
      </c>
      <c r="D7" s="1">
        <v>2</v>
      </c>
      <c r="E7" s="17" t="s">
        <v>991</v>
      </c>
      <c r="F7" s="17" t="s">
        <v>987</v>
      </c>
      <c r="G7" s="17" t="s">
        <v>988</v>
      </c>
      <c r="H7" s="17"/>
      <c r="I7" s="17" t="s">
        <v>992</v>
      </c>
      <c r="J7" s="10">
        <v>0</v>
      </c>
    </row>
    <row r="8" spans="1:10" ht="57" customHeight="1">
      <c r="A8" s="1"/>
      <c r="B8" s="1"/>
      <c r="C8" s="1" t="s">
        <v>10</v>
      </c>
      <c r="D8" s="1">
        <v>3</v>
      </c>
      <c r="E8" s="17" t="s">
        <v>993</v>
      </c>
      <c r="F8" s="17" t="s">
        <v>987</v>
      </c>
      <c r="G8" s="17" t="s">
        <v>994</v>
      </c>
      <c r="H8" s="17" t="s">
        <v>995</v>
      </c>
      <c r="I8" s="17" t="s">
        <v>996</v>
      </c>
      <c r="J8" s="10">
        <v>1</v>
      </c>
    </row>
    <row r="9" spans="1:10" ht="57" customHeight="1">
      <c r="A9" s="1"/>
      <c r="B9" s="1"/>
      <c r="C9" s="1" t="s">
        <v>10</v>
      </c>
      <c r="D9" s="1">
        <v>4</v>
      </c>
      <c r="E9" s="17" t="s">
        <v>997</v>
      </c>
      <c r="F9" s="17" t="s">
        <v>998</v>
      </c>
      <c r="G9" s="17" t="s">
        <v>994</v>
      </c>
      <c r="H9" s="17" t="s">
        <v>999</v>
      </c>
      <c r="I9" s="17" t="s">
        <v>1000</v>
      </c>
      <c r="J9" s="10">
        <v>153</v>
      </c>
    </row>
    <row r="10" spans="1:10" ht="57" customHeight="1">
      <c r="A10" s="1"/>
      <c r="B10" s="1"/>
      <c r="C10" s="1" t="s">
        <v>10</v>
      </c>
      <c r="D10" s="1">
        <v>5</v>
      </c>
      <c r="E10" s="17" t="s">
        <v>1001</v>
      </c>
      <c r="F10" s="17" t="s">
        <v>987</v>
      </c>
      <c r="G10" s="17" t="s">
        <v>988</v>
      </c>
      <c r="H10" s="17" t="s">
        <v>1002</v>
      </c>
      <c r="I10" s="17" t="s">
        <v>1003</v>
      </c>
      <c r="J10" s="10">
        <v>45</v>
      </c>
    </row>
    <row r="11" spans="1:10" ht="57" customHeight="1">
      <c r="A11" s="1"/>
      <c r="B11" s="1"/>
      <c r="C11" s="1" t="s">
        <v>10</v>
      </c>
      <c r="D11" s="1">
        <v>6</v>
      </c>
      <c r="E11" s="17" t="s">
        <v>1004</v>
      </c>
      <c r="F11" s="17" t="s">
        <v>987</v>
      </c>
      <c r="G11" s="17" t="s">
        <v>994</v>
      </c>
      <c r="H11" s="17" t="s">
        <v>1005</v>
      </c>
      <c r="I11" s="17" t="s">
        <v>1006</v>
      </c>
      <c r="J11" s="10">
        <v>12</v>
      </c>
    </row>
    <row r="12" spans="1:10" ht="57" customHeight="1">
      <c r="A12" s="1"/>
      <c r="B12" s="1"/>
      <c r="C12" s="1" t="s">
        <v>10</v>
      </c>
      <c r="D12" s="1">
        <v>7</v>
      </c>
      <c r="E12" s="17" t="s">
        <v>1007</v>
      </c>
      <c r="F12" s="17" t="s">
        <v>998</v>
      </c>
      <c r="G12" s="17" t="s">
        <v>988</v>
      </c>
      <c r="H12" s="17" t="s">
        <v>1008</v>
      </c>
      <c r="I12" s="17" t="s">
        <v>1009</v>
      </c>
      <c r="J12" s="10">
        <v>37</v>
      </c>
    </row>
    <row r="13" spans="1:10" ht="57" customHeight="1">
      <c r="A13" s="1"/>
      <c r="B13" s="1"/>
      <c r="C13" s="1" t="s">
        <v>10</v>
      </c>
      <c r="D13" s="1">
        <v>8</v>
      </c>
      <c r="E13" s="17" t="s">
        <v>1010</v>
      </c>
      <c r="F13" s="17" t="s">
        <v>998</v>
      </c>
      <c r="G13" s="17" t="s">
        <v>988</v>
      </c>
      <c r="H13" s="17" t="s">
        <v>1011</v>
      </c>
      <c r="I13" s="17" t="s">
        <v>1012</v>
      </c>
      <c r="J13" s="10">
        <v>25</v>
      </c>
    </row>
    <row r="14" spans="1:10" ht="57" customHeight="1">
      <c r="A14" s="1"/>
      <c r="B14" s="1"/>
      <c r="C14" s="1" t="s">
        <v>10</v>
      </c>
      <c r="D14" s="1">
        <v>9</v>
      </c>
      <c r="E14" s="17" t="s">
        <v>1013</v>
      </c>
      <c r="F14" s="17" t="s">
        <v>987</v>
      </c>
      <c r="G14" s="17" t="s">
        <v>994</v>
      </c>
      <c r="H14" s="17" t="s">
        <v>995</v>
      </c>
      <c r="I14" s="17" t="s">
        <v>1014</v>
      </c>
      <c r="J14" s="10">
        <v>20</v>
      </c>
    </row>
    <row r="15" spans="1:10" ht="57" customHeight="1">
      <c r="A15" s="1"/>
      <c r="B15" s="1"/>
      <c r="C15" s="1" t="s">
        <v>10</v>
      </c>
      <c r="D15" s="1">
        <v>10</v>
      </c>
      <c r="E15" s="17" t="s">
        <v>1015</v>
      </c>
      <c r="F15" s="17" t="s">
        <v>998</v>
      </c>
      <c r="G15" s="17" t="s">
        <v>988</v>
      </c>
      <c r="H15" s="17" t="s">
        <v>1016</v>
      </c>
      <c r="I15" s="17" t="s">
        <v>1017</v>
      </c>
      <c r="J15" s="10">
        <v>144</v>
      </c>
    </row>
    <row r="16" spans="1:10" ht="57" customHeight="1">
      <c r="A16" s="1"/>
      <c r="B16" s="1"/>
      <c r="C16" s="1" t="s">
        <v>10</v>
      </c>
      <c r="D16" s="1">
        <v>11</v>
      </c>
      <c r="E16" s="17" t="s">
        <v>1018</v>
      </c>
      <c r="F16" s="17" t="s">
        <v>998</v>
      </c>
      <c r="G16" s="17" t="s">
        <v>994</v>
      </c>
      <c r="H16" s="17" t="s">
        <v>1019</v>
      </c>
      <c r="I16" s="17" t="s">
        <v>1020</v>
      </c>
      <c r="J16" s="10">
        <v>68</v>
      </c>
    </row>
    <row r="17" spans="1:10" ht="57" customHeight="1">
      <c r="A17" s="1"/>
      <c r="B17" s="1"/>
      <c r="C17" s="1" t="s">
        <v>10</v>
      </c>
      <c r="D17" s="1">
        <v>12</v>
      </c>
      <c r="E17" s="17" t="s">
        <v>1021</v>
      </c>
      <c r="F17" s="17" t="s">
        <v>998</v>
      </c>
      <c r="G17" s="17" t="s">
        <v>988</v>
      </c>
      <c r="H17" s="17" t="s">
        <v>1022</v>
      </c>
      <c r="I17" s="17" t="s">
        <v>1023</v>
      </c>
      <c r="J17" s="10">
        <v>25</v>
      </c>
    </row>
    <row r="18" spans="1:10" ht="57" customHeight="1">
      <c r="A18" s="1"/>
      <c r="B18" s="1"/>
      <c r="C18" s="1" t="s">
        <v>10</v>
      </c>
      <c r="D18" s="1">
        <v>13</v>
      </c>
      <c r="E18" s="17" t="s">
        <v>1024</v>
      </c>
      <c r="F18" s="17" t="s">
        <v>998</v>
      </c>
      <c r="G18" s="17" t="s">
        <v>988</v>
      </c>
      <c r="H18" s="17"/>
      <c r="I18" s="17" t="s">
        <v>1025</v>
      </c>
      <c r="J18" s="10">
        <v>0</v>
      </c>
    </row>
    <row r="19" spans="1:10" ht="57" customHeight="1">
      <c r="A19" s="1"/>
      <c r="B19" s="1"/>
      <c r="C19" s="1" t="s">
        <v>10</v>
      </c>
      <c r="D19" s="1">
        <v>14</v>
      </c>
      <c r="E19" s="17" t="s">
        <v>1026</v>
      </c>
      <c r="F19" s="17" t="s">
        <v>998</v>
      </c>
      <c r="G19" s="17" t="s">
        <v>988</v>
      </c>
      <c r="H19" s="17" t="s">
        <v>1027</v>
      </c>
      <c r="I19" s="17" t="s">
        <v>1028</v>
      </c>
      <c r="J19" s="10">
        <v>193</v>
      </c>
    </row>
    <row r="20" spans="1:10" ht="57" customHeight="1">
      <c r="A20" s="1"/>
      <c r="B20" s="1"/>
      <c r="C20" s="1" t="s">
        <v>10</v>
      </c>
      <c r="D20" s="1">
        <v>15</v>
      </c>
      <c r="E20" s="17" t="s">
        <v>1029</v>
      </c>
      <c r="F20" s="17" t="s">
        <v>987</v>
      </c>
      <c r="G20" s="17" t="s">
        <v>988</v>
      </c>
      <c r="H20" s="17" t="s">
        <v>1030</v>
      </c>
      <c r="I20" s="17" t="s">
        <v>1031</v>
      </c>
      <c r="J20" s="10">
        <v>10</v>
      </c>
    </row>
    <row r="21" spans="1:10" ht="57" customHeight="1">
      <c r="A21" s="1"/>
      <c r="B21" s="1"/>
      <c r="C21" s="1" t="s">
        <v>10</v>
      </c>
      <c r="D21" s="1">
        <v>16</v>
      </c>
      <c r="E21" s="17" t="s">
        <v>1032</v>
      </c>
      <c r="F21" s="17" t="s">
        <v>987</v>
      </c>
      <c r="G21" s="17" t="s">
        <v>994</v>
      </c>
      <c r="H21" s="17" t="s">
        <v>1033</v>
      </c>
      <c r="I21" s="17" t="s">
        <v>1034</v>
      </c>
      <c r="J21" s="10">
        <v>5</v>
      </c>
    </row>
    <row r="22" spans="1:10" ht="57" customHeight="1">
      <c r="A22" s="1"/>
      <c r="B22" s="1"/>
      <c r="C22" s="1" t="s">
        <v>10</v>
      </c>
      <c r="D22" s="1">
        <v>17</v>
      </c>
      <c r="E22" s="17" t="s">
        <v>1035</v>
      </c>
      <c r="F22" s="17" t="s">
        <v>987</v>
      </c>
      <c r="G22" s="17" t="s">
        <v>988</v>
      </c>
      <c r="H22" s="17" t="s">
        <v>995</v>
      </c>
      <c r="I22" s="17" t="s">
        <v>1036</v>
      </c>
      <c r="J22" s="10">
        <v>5</v>
      </c>
    </row>
    <row r="23" spans="1:10" ht="57" customHeight="1">
      <c r="A23" s="1"/>
      <c r="B23" s="1"/>
      <c r="C23" s="1" t="s">
        <v>10</v>
      </c>
      <c r="D23" s="1">
        <v>18</v>
      </c>
      <c r="E23" s="17" t="s">
        <v>1037</v>
      </c>
      <c r="F23" s="17" t="s">
        <v>987</v>
      </c>
      <c r="G23" s="17" t="s">
        <v>994</v>
      </c>
      <c r="H23" s="17" t="s">
        <v>995</v>
      </c>
      <c r="I23" s="17" t="s">
        <v>1038</v>
      </c>
      <c r="J23" s="10">
        <v>4</v>
      </c>
    </row>
    <row r="24" spans="1:10" ht="57" customHeight="1">
      <c r="A24" s="1"/>
      <c r="B24" s="1"/>
      <c r="C24" s="1" t="s">
        <v>10</v>
      </c>
      <c r="D24" s="1">
        <v>19</v>
      </c>
      <c r="E24" s="17" t="s">
        <v>1039</v>
      </c>
      <c r="F24" s="17" t="s">
        <v>998</v>
      </c>
      <c r="G24" s="17" t="s">
        <v>994</v>
      </c>
      <c r="H24" s="17" t="s">
        <v>995</v>
      </c>
      <c r="I24" s="17" t="s">
        <v>1040</v>
      </c>
      <c r="J24" s="10">
        <v>9</v>
      </c>
    </row>
    <row r="25" spans="1:10" ht="57" customHeight="1">
      <c r="A25" s="1"/>
      <c r="B25" s="1"/>
      <c r="C25" s="1" t="s">
        <v>10</v>
      </c>
      <c r="D25" s="1">
        <v>20</v>
      </c>
      <c r="E25" s="17" t="s">
        <v>1041</v>
      </c>
      <c r="F25" s="17" t="s">
        <v>998</v>
      </c>
      <c r="G25" s="17" t="s">
        <v>988</v>
      </c>
      <c r="H25" s="17" t="s">
        <v>995</v>
      </c>
      <c r="I25" s="17" t="s">
        <v>1042</v>
      </c>
      <c r="J25" s="10">
        <v>47</v>
      </c>
    </row>
    <row r="26" spans="1:10" ht="57" customHeight="1">
      <c r="A26" s="1"/>
      <c r="B26" s="1"/>
      <c r="C26" s="1" t="s">
        <v>10</v>
      </c>
      <c r="D26" s="1">
        <v>21</v>
      </c>
      <c r="E26" s="17" t="s">
        <v>1043</v>
      </c>
      <c r="F26" s="17" t="s">
        <v>998</v>
      </c>
      <c r="G26" s="17" t="s">
        <v>988</v>
      </c>
      <c r="H26" s="17" t="s">
        <v>995</v>
      </c>
      <c r="I26" s="17" t="s">
        <v>1044</v>
      </c>
      <c r="J26" s="10">
        <v>90</v>
      </c>
    </row>
    <row r="27" spans="1:10" ht="57" customHeight="1">
      <c r="A27" s="1"/>
      <c r="B27" s="1"/>
      <c r="C27" s="1" t="s">
        <v>10</v>
      </c>
      <c r="D27" s="1">
        <v>22</v>
      </c>
      <c r="E27" s="17" t="s">
        <v>1045</v>
      </c>
      <c r="F27" s="17" t="s">
        <v>998</v>
      </c>
      <c r="G27" s="17" t="s">
        <v>994</v>
      </c>
      <c r="H27" s="17" t="s">
        <v>1046</v>
      </c>
      <c r="I27" s="17" t="s">
        <v>1047</v>
      </c>
      <c r="J27" s="10">
        <v>18</v>
      </c>
    </row>
    <row r="28" spans="1:10" ht="57" customHeight="1">
      <c r="A28" s="1"/>
      <c r="B28" s="1"/>
      <c r="C28" s="1" t="s">
        <v>10</v>
      </c>
      <c r="D28" s="1">
        <v>23</v>
      </c>
      <c r="E28" s="17" t="s">
        <v>1048</v>
      </c>
      <c r="F28" s="17" t="s">
        <v>998</v>
      </c>
      <c r="G28" s="17" t="s">
        <v>994</v>
      </c>
      <c r="H28" s="17"/>
      <c r="I28" s="17" t="s">
        <v>1049</v>
      </c>
      <c r="J28" s="10">
        <v>0</v>
      </c>
    </row>
    <row r="29" spans="1:10" ht="57" customHeight="1">
      <c r="A29" s="1"/>
      <c r="B29" s="1"/>
      <c r="C29" s="1" t="s">
        <v>10</v>
      </c>
      <c r="D29" s="1">
        <v>24</v>
      </c>
      <c r="E29" s="17" t="s">
        <v>1050</v>
      </c>
      <c r="F29" s="17" t="s">
        <v>998</v>
      </c>
      <c r="G29" s="17" t="s">
        <v>988</v>
      </c>
      <c r="H29" s="17" t="s">
        <v>995</v>
      </c>
      <c r="I29" s="17" t="s">
        <v>1051</v>
      </c>
      <c r="J29" s="10">
        <v>51</v>
      </c>
    </row>
    <row r="30" spans="1:10" ht="57" customHeight="1">
      <c r="A30" s="1"/>
      <c r="B30" s="1"/>
      <c r="C30" s="1" t="s">
        <v>10</v>
      </c>
      <c r="D30" s="1">
        <v>25</v>
      </c>
      <c r="E30" s="17" t="s">
        <v>1052</v>
      </c>
      <c r="F30" s="17" t="s">
        <v>998</v>
      </c>
      <c r="G30" s="17" t="s">
        <v>988</v>
      </c>
      <c r="H30" s="17" t="s">
        <v>1053</v>
      </c>
      <c r="I30" s="17" t="s">
        <v>1054</v>
      </c>
      <c r="J30" s="10">
        <v>15</v>
      </c>
    </row>
    <row r="31" spans="1:10" ht="57" customHeight="1">
      <c r="A31" s="1"/>
      <c r="B31" s="1"/>
      <c r="C31" s="1" t="s">
        <v>10</v>
      </c>
      <c r="D31" s="1">
        <v>26</v>
      </c>
      <c r="E31" s="17" t="s">
        <v>1055</v>
      </c>
      <c r="F31" s="17" t="s">
        <v>998</v>
      </c>
      <c r="G31" s="17" t="s">
        <v>988</v>
      </c>
      <c r="H31" s="17" t="s">
        <v>995</v>
      </c>
      <c r="I31" s="17" t="s">
        <v>1056</v>
      </c>
      <c r="J31" s="10">
        <v>11</v>
      </c>
    </row>
    <row r="32" spans="1:10" ht="57" customHeight="1">
      <c r="A32" s="1"/>
      <c r="B32" s="1"/>
      <c r="C32" s="1" t="s">
        <v>10</v>
      </c>
      <c r="D32" s="1">
        <v>27</v>
      </c>
      <c r="E32" s="17" t="s">
        <v>1057</v>
      </c>
      <c r="F32" s="17" t="s">
        <v>998</v>
      </c>
      <c r="G32" s="17" t="s">
        <v>988</v>
      </c>
      <c r="H32" s="17" t="s">
        <v>1058</v>
      </c>
      <c r="I32" s="17" t="s">
        <v>1059</v>
      </c>
      <c r="J32" s="10">
        <v>15</v>
      </c>
    </row>
    <row r="33" spans="1:10" ht="57" customHeight="1">
      <c r="A33" s="1"/>
      <c r="B33" s="1"/>
      <c r="C33" s="1" t="s">
        <v>10</v>
      </c>
      <c r="D33" s="1">
        <v>28</v>
      </c>
      <c r="E33" s="17" t="s">
        <v>1060</v>
      </c>
      <c r="F33" s="17" t="s">
        <v>987</v>
      </c>
      <c r="G33" s="17" t="s">
        <v>988</v>
      </c>
      <c r="H33" s="17" t="s">
        <v>1061</v>
      </c>
      <c r="I33" s="17" t="s">
        <v>1062</v>
      </c>
      <c r="J33" s="10">
        <v>17</v>
      </c>
    </row>
    <row r="34" spans="1:10" ht="57" customHeight="1">
      <c r="A34" s="1"/>
      <c r="B34" s="1"/>
      <c r="C34" s="1" t="s">
        <v>10</v>
      </c>
      <c r="D34" s="1">
        <v>29</v>
      </c>
      <c r="E34" s="17" t="s">
        <v>1063</v>
      </c>
      <c r="F34" s="17" t="s">
        <v>998</v>
      </c>
      <c r="G34" s="17" t="s">
        <v>988</v>
      </c>
      <c r="H34" s="17"/>
      <c r="I34" s="17" t="s">
        <v>1064</v>
      </c>
      <c r="J34" s="10">
        <v>0</v>
      </c>
    </row>
    <row r="35" spans="1:10" ht="57" customHeight="1">
      <c r="A35" s="1"/>
      <c r="B35" s="1"/>
      <c r="C35" s="1" t="s">
        <v>10</v>
      </c>
      <c r="D35" s="1">
        <v>30</v>
      </c>
      <c r="E35" s="17" t="s">
        <v>1065</v>
      </c>
      <c r="F35" s="17" t="s">
        <v>987</v>
      </c>
      <c r="G35" s="17" t="s">
        <v>988</v>
      </c>
      <c r="H35" s="17" t="s">
        <v>995</v>
      </c>
      <c r="I35" s="17" t="s">
        <v>1066</v>
      </c>
      <c r="J35" s="10">
        <v>34</v>
      </c>
    </row>
    <row r="36" spans="1:10" ht="57" customHeight="1">
      <c r="A36" s="1"/>
      <c r="B36" s="1"/>
      <c r="C36" s="1" t="s">
        <v>10</v>
      </c>
      <c r="D36" s="1">
        <v>31</v>
      </c>
      <c r="E36" s="17" t="s">
        <v>1067</v>
      </c>
      <c r="F36" s="17" t="s">
        <v>998</v>
      </c>
      <c r="G36" s="17" t="s">
        <v>988</v>
      </c>
      <c r="H36" s="17" t="s">
        <v>1068</v>
      </c>
      <c r="I36" s="17" t="s">
        <v>1069</v>
      </c>
      <c r="J36" s="10">
        <v>59</v>
      </c>
    </row>
    <row r="37" spans="1:10" ht="57" customHeight="1">
      <c r="A37" s="1"/>
      <c r="B37" s="1"/>
      <c r="C37" s="1" t="s">
        <v>10</v>
      </c>
      <c r="D37" s="1">
        <v>32</v>
      </c>
      <c r="E37" s="17" t="s">
        <v>1070</v>
      </c>
      <c r="F37" s="17" t="s">
        <v>987</v>
      </c>
      <c r="G37" s="17" t="s">
        <v>988</v>
      </c>
      <c r="H37" s="17"/>
      <c r="I37" s="17" t="s">
        <v>1071</v>
      </c>
      <c r="J37" s="10">
        <v>0</v>
      </c>
    </row>
    <row r="38" spans="1:10" ht="57" customHeight="1">
      <c r="A38" s="1"/>
      <c r="B38" s="1"/>
      <c r="C38" s="1" t="s">
        <v>10</v>
      </c>
      <c r="D38" s="1">
        <v>33</v>
      </c>
      <c r="E38" s="17" t="s">
        <v>1072</v>
      </c>
      <c r="F38" s="17" t="s">
        <v>998</v>
      </c>
      <c r="G38" s="17" t="s">
        <v>988</v>
      </c>
      <c r="H38" s="17" t="s">
        <v>1073</v>
      </c>
      <c r="I38" s="17" t="s">
        <v>1074</v>
      </c>
      <c r="J38" s="10">
        <v>39</v>
      </c>
    </row>
    <row r="39" spans="1:10" ht="57" customHeight="1">
      <c r="A39" s="1"/>
      <c r="B39" s="1"/>
      <c r="C39" s="1" t="s">
        <v>10</v>
      </c>
      <c r="D39" s="1">
        <v>34</v>
      </c>
      <c r="E39" s="17" t="s">
        <v>1075</v>
      </c>
      <c r="F39" s="17" t="s">
        <v>987</v>
      </c>
      <c r="G39" s="17" t="s">
        <v>988</v>
      </c>
      <c r="H39" s="17" t="s">
        <v>995</v>
      </c>
      <c r="I39" s="17" t="s">
        <v>1076</v>
      </c>
      <c r="J39" s="10">
        <v>2</v>
      </c>
    </row>
    <row r="40" spans="1:10" ht="57" customHeight="1">
      <c r="A40" s="1"/>
      <c r="B40" s="1"/>
      <c r="C40" s="1" t="s">
        <v>10</v>
      </c>
      <c r="D40" s="1">
        <v>35</v>
      </c>
      <c r="E40" s="17" t="s">
        <v>1077</v>
      </c>
      <c r="F40" s="17" t="s">
        <v>998</v>
      </c>
      <c r="G40" s="17" t="s">
        <v>988</v>
      </c>
      <c r="H40" s="17"/>
      <c r="I40" s="17" t="s">
        <v>1078</v>
      </c>
      <c r="J40" s="10">
        <v>0</v>
      </c>
    </row>
    <row r="41" spans="1:10" ht="57" customHeight="1">
      <c r="A41" s="1"/>
      <c r="B41" s="1"/>
      <c r="C41" s="1" t="s">
        <v>10</v>
      </c>
      <c r="D41" s="1">
        <v>36</v>
      </c>
      <c r="E41" s="17" t="s">
        <v>1079</v>
      </c>
      <c r="F41" s="17" t="s">
        <v>987</v>
      </c>
      <c r="G41" s="17" t="s">
        <v>988</v>
      </c>
      <c r="H41" s="17" t="s">
        <v>995</v>
      </c>
      <c r="I41" s="17" t="s">
        <v>1080</v>
      </c>
      <c r="J41" s="10">
        <v>16</v>
      </c>
    </row>
    <row r="42" spans="1:10" ht="57" customHeight="1">
      <c r="A42" s="1"/>
      <c r="B42" s="1"/>
      <c r="C42" s="1" t="s">
        <v>10</v>
      </c>
      <c r="D42" s="1">
        <v>37</v>
      </c>
      <c r="E42" s="17" t="s">
        <v>1081</v>
      </c>
      <c r="F42" s="17" t="s">
        <v>998</v>
      </c>
      <c r="G42" s="17" t="s">
        <v>988</v>
      </c>
      <c r="H42" s="17"/>
      <c r="I42" s="17" t="s">
        <v>1082</v>
      </c>
      <c r="J42" s="10">
        <v>0</v>
      </c>
    </row>
    <row r="43" spans="1:10" ht="57" customHeight="1">
      <c r="A43" s="1"/>
      <c r="B43" s="1"/>
      <c r="C43" s="1" t="s">
        <v>10</v>
      </c>
      <c r="D43" s="1">
        <v>38</v>
      </c>
      <c r="E43" s="17" t="s">
        <v>1083</v>
      </c>
      <c r="F43" s="17" t="s">
        <v>998</v>
      </c>
      <c r="G43" s="17" t="s">
        <v>994</v>
      </c>
      <c r="H43" s="17" t="s">
        <v>995</v>
      </c>
      <c r="I43" s="17" t="s">
        <v>1084</v>
      </c>
      <c r="J43" s="10">
        <v>16</v>
      </c>
    </row>
    <row r="44" spans="1:10" ht="57" customHeight="1">
      <c r="A44" s="1"/>
      <c r="B44" s="1"/>
      <c r="C44" s="1" t="s">
        <v>10</v>
      </c>
      <c r="D44" s="1">
        <v>39</v>
      </c>
      <c r="E44" s="17" t="s">
        <v>1085</v>
      </c>
      <c r="F44" s="17" t="s">
        <v>987</v>
      </c>
      <c r="G44" s="17" t="s">
        <v>988</v>
      </c>
      <c r="H44" s="17" t="s">
        <v>1086</v>
      </c>
      <c r="I44" s="17" t="s">
        <v>1087</v>
      </c>
      <c r="J44" s="10">
        <v>47</v>
      </c>
    </row>
    <row r="45" spans="1:10" ht="57" customHeight="1">
      <c r="A45" s="1"/>
      <c r="B45" s="1"/>
      <c r="C45" s="1" t="s">
        <v>10</v>
      </c>
      <c r="D45" s="1">
        <v>40</v>
      </c>
      <c r="E45" s="17" t="s">
        <v>1021</v>
      </c>
      <c r="F45" s="17" t="s">
        <v>998</v>
      </c>
      <c r="G45" s="17" t="s">
        <v>988</v>
      </c>
      <c r="H45" s="17" t="s">
        <v>1088</v>
      </c>
      <c r="I45" s="17" t="s">
        <v>1089</v>
      </c>
      <c r="J45" s="10">
        <v>83</v>
      </c>
    </row>
    <row r="46" spans="1:10" ht="57" customHeight="1">
      <c r="A46" s="1"/>
      <c r="B46" s="1"/>
      <c r="C46" s="1" t="s">
        <v>10</v>
      </c>
      <c r="D46" s="1">
        <v>41</v>
      </c>
      <c r="E46" s="17" t="s">
        <v>1090</v>
      </c>
      <c r="F46" s="17" t="s">
        <v>998</v>
      </c>
      <c r="G46" s="17" t="s">
        <v>988</v>
      </c>
      <c r="H46" s="17" t="s">
        <v>1091</v>
      </c>
      <c r="I46" s="17" t="s">
        <v>1092</v>
      </c>
      <c r="J46" s="10">
        <v>74</v>
      </c>
    </row>
    <row r="47" spans="1:10" ht="57" customHeight="1">
      <c r="A47" s="1"/>
      <c r="B47" s="1"/>
      <c r="C47" s="1" t="s">
        <v>10</v>
      </c>
      <c r="D47" s="1">
        <v>42</v>
      </c>
      <c r="E47" s="17" t="s">
        <v>1093</v>
      </c>
      <c r="F47" s="17" t="s">
        <v>998</v>
      </c>
      <c r="G47" s="17" t="s">
        <v>988</v>
      </c>
      <c r="H47" s="17" t="s">
        <v>1094</v>
      </c>
      <c r="I47" s="17" t="s">
        <v>1095</v>
      </c>
      <c r="J47" s="10">
        <v>17</v>
      </c>
    </row>
    <row r="48" spans="1:10" ht="57" customHeight="1">
      <c r="A48" s="1"/>
      <c r="B48" s="1"/>
      <c r="C48" s="1" t="s">
        <v>10</v>
      </c>
      <c r="D48" s="1">
        <v>43</v>
      </c>
      <c r="E48" s="17" t="s">
        <v>1096</v>
      </c>
      <c r="F48" s="17" t="s">
        <v>987</v>
      </c>
      <c r="G48" s="17" t="s">
        <v>994</v>
      </c>
      <c r="H48" s="17"/>
      <c r="I48" s="17" t="s">
        <v>1097</v>
      </c>
      <c r="J48" s="10">
        <v>0</v>
      </c>
    </row>
    <row r="49" spans="1:10" ht="57" customHeight="1">
      <c r="A49" s="1"/>
      <c r="B49" s="1"/>
      <c r="C49" s="1" t="s">
        <v>10</v>
      </c>
      <c r="D49" s="1">
        <v>44</v>
      </c>
      <c r="E49" s="17" t="s">
        <v>1098</v>
      </c>
      <c r="F49" s="17" t="s">
        <v>998</v>
      </c>
      <c r="G49" s="17" t="s">
        <v>994</v>
      </c>
      <c r="H49" s="17" t="s">
        <v>995</v>
      </c>
      <c r="I49" s="17" t="s">
        <v>1099</v>
      </c>
      <c r="J49" s="10">
        <v>3</v>
      </c>
    </row>
    <row r="50" spans="1:10" ht="57" customHeight="1">
      <c r="A50" s="1"/>
      <c r="B50" s="1"/>
      <c r="C50" s="1" t="s">
        <v>10</v>
      </c>
      <c r="D50" s="1">
        <v>45</v>
      </c>
      <c r="E50" s="17" t="s">
        <v>1100</v>
      </c>
      <c r="F50" s="17" t="s">
        <v>987</v>
      </c>
      <c r="G50" s="17" t="s">
        <v>994</v>
      </c>
      <c r="H50" s="17" t="s">
        <v>1101</v>
      </c>
      <c r="I50" s="17" t="s">
        <v>1102</v>
      </c>
      <c r="J50" s="10">
        <v>30</v>
      </c>
    </row>
    <row r="51" spans="1:10" ht="57" customHeight="1">
      <c r="A51" s="1"/>
      <c r="B51" s="1"/>
      <c r="C51" s="1" t="s">
        <v>10</v>
      </c>
      <c r="D51" s="1">
        <v>46</v>
      </c>
      <c r="E51" s="17" t="s">
        <v>1103</v>
      </c>
      <c r="F51" s="17" t="s">
        <v>998</v>
      </c>
      <c r="G51" s="17" t="s">
        <v>994</v>
      </c>
      <c r="H51" s="17"/>
      <c r="I51" s="17" t="s">
        <v>1104</v>
      </c>
      <c r="J51" s="10">
        <v>0</v>
      </c>
    </row>
    <row r="52" spans="1:10" ht="57" customHeight="1">
      <c r="A52" s="1"/>
      <c r="B52" s="1"/>
      <c r="C52" s="1" t="s">
        <v>10</v>
      </c>
      <c r="D52" s="1">
        <v>47</v>
      </c>
      <c r="E52" s="17" t="s">
        <v>1105</v>
      </c>
      <c r="F52" s="17" t="s">
        <v>987</v>
      </c>
      <c r="G52" s="17" t="s">
        <v>988</v>
      </c>
      <c r="H52" s="17" t="s">
        <v>1106</v>
      </c>
      <c r="I52" s="17" t="s">
        <v>1107</v>
      </c>
      <c r="J52" s="10">
        <v>25</v>
      </c>
    </row>
    <row r="53" spans="1:10" ht="57" customHeight="1">
      <c r="A53" s="1"/>
      <c r="B53" s="1"/>
      <c r="C53" s="1" t="s">
        <v>10</v>
      </c>
      <c r="D53" s="1">
        <v>48</v>
      </c>
      <c r="E53" s="17" t="s">
        <v>1108</v>
      </c>
      <c r="F53" s="17" t="s">
        <v>998</v>
      </c>
      <c r="G53" s="17" t="s">
        <v>994</v>
      </c>
      <c r="H53" s="17"/>
      <c r="I53" s="17" t="s">
        <v>1109</v>
      </c>
      <c r="J53" s="10">
        <v>0</v>
      </c>
    </row>
    <row r="54" spans="1:10" ht="57" customHeight="1">
      <c r="A54" s="1"/>
      <c r="B54" s="1"/>
      <c r="C54" s="1" t="s">
        <v>10</v>
      </c>
      <c r="D54" s="1">
        <v>49</v>
      </c>
      <c r="E54" s="17" t="s">
        <v>1110</v>
      </c>
      <c r="F54" s="17" t="s">
        <v>987</v>
      </c>
      <c r="G54" s="17" t="s">
        <v>994</v>
      </c>
      <c r="H54" s="17" t="s">
        <v>1111</v>
      </c>
      <c r="I54" s="17" t="s">
        <v>1112</v>
      </c>
      <c r="J54" s="10">
        <v>54</v>
      </c>
    </row>
    <row r="55" spans="1:10" ht="57" customHeight="1">
      <c r="A55" s="1"/>
      <c r="B55" s="1"/>
      <c r="C55" s="1" t="s">
        <v>10</v>
      </c>
      <c r="D55" s="1">
        <v>50</v>
      </c>
      <c r="E55" s="17" t="s">
        <v>1113</v>
      </c>
      <c r="F55" s="17" t="s">
        <v>998</v>
      </c>
      <c r="G55" s="17" t="s">
        <v>994</v>
      </c>
      <c r="H55" s="17" t="s">
        <v>1114</v>
      </c>
      <c r="I55" s="17" t="s">
        <v>1115</v>
      </c>
      <c r="J55" s="10">
        <v>118</v>
      </c>
    </row>
    <row r="56" spans="1:10" ht="57" customHeight="1">
      <c r="A56" s="1"/>
      <c r="B56" s="1"/>
      <c r="C56" s="1" t="s">
        <v>10</v>
      </c>
      <c r="D56" s="1">
        <v>51</v>
      </c>
      <c r="E56" s="17" t="s">
        <v>1116</v>
      </c>
      <c r="F56" s="17" t="s">
        <v>998</v>
      </c>
      <c r="G56" s="17" t="s">
        <v>988</v>
      </c>
      <c r="H56" s="17" t="s">
        <v>1117</v>
      </c>
      <c r="I56" s="17" t="s">
        <v>1118</v>
      </c>
      <c r="J56" s="10">
        <v>11</v>
      </c>
    </row>
    <row r="57" spans="1:10" ht="57" customHeight="1">
      <c r="A57" s="1"/>
      <c r="B57" s="1"/>
      <c r="C57" s="1" t="s">
        <v>10</v>
      </c>
      <c r="D57" s="1">
        <v>52</v>
      </c>
      <c r="E57" s="17" t="s">
        <v>1119</v>
      </c>
      <c r="F57" s="17" t="s">
        <v>987</v>
      </c>
      <c r="G57" s="17" t="s">
        <v>988</v>
      </c>
      <c r="H57" s="17"/>
      <c r="I57" s="17" t="s">
        <v>1120</v>
      </c>
      <c r="J57" s="10">
        <v>0</v>
      </c>
    </row>
    <row r="58" spans="1:10" ht="57" customHeight="1">
      <c r="A58" s="1"/>
      <c r="B58" s="1"/>
      <c r="C58" s="1" t="s">
        <v>10</v>
      </c>
      <c r="D58" s="1">
        <v>53</v>
      </c>
      <c r="E58" s="17" t="s">
        <v>1121</v>
      </c>
      <c r="F58" s="17" t="s">
        <v>998</v>
      </c>
      <c r="G58" s="17" t="s">
        <v>994</v>
      </c>
      <c r="H58" s="17" t="s">
        <v>1122</v>
      </c>
      <c r="I58" s="17" t="s">
        <v>1123</v>
      </c>
      <c r="J58" s="10">
        <v>29</v>
      </c>
    </row>
    <row r="59" spans="1:10" ht="57" customHeight="1">
      <c r="A59" s="1"/>
      <c r="B59" s="1"/>
      <c r="C59" s="1" t="s">
        <v>10</v>
      </c>
      <c r="D59" s="1">
        <v>54</v>
      </c>
      <c r="E59" s="17" t="s">
        <v>1124</v>
      </c>
      <c r="F59" s="17" t="s">
        <v>987</v>
      </c>
      <c r="G59" s="17" t="s">
        <v>994</v>
      </c>
      <c r="H59" s="17"/>
      <c r="I59" s="17" t="s">
        <v>1125</v>
      </c>
      <c r="J59" s="10">
        <v>0</v>
      </c>
    </row>
    <row r="60" spans="1:10" ht="57" customHeight="1">
      <c r="A60" s="1"/>
      <c r="B60" s="1"/>
      <c r="C60" s="1" t="s">
        <v>10</v>
      </c>
      <c r="D60" s="1">
        <v>55</v>
      </c>
      <c r="E60" s="17" t="s">
        <v>1126</v>
      </c>
      <c r="F60" s="17" t="s">
        <v>987</v>
      </c>
      <c r="G60" s="17" t="s">
        <v>988</v>
      </c>
      <c r="H60" s="17" t="s">
        <v>1127</v>
      </c>
      <c r="I60" s="17" t="s">
        <v>1128</v>
      </c>
      <c r="J60" s="10">
        <v>70</v>
      </c>
    </row>
    <row r="61" spans="1:10" ht="57" customHeight="1">
      <c r="A61" s="1"/>
      <c r="B61" s="1"/>
      <c r="C61" s="1" t="s">
        <v>10</v>
      </c>
      <c r="D61" s="1">
        <v>56</v>
      </c>
      <c r="E61" s="17" t="s">
        <v>1129</v>
      </c>
      <c r="F61" s="17" t="s">
        <v>998</v>
      </c>
      <c r="G61" s="17" t="s">
        <v>988</v>
      </c>
      <c r="H61" s="17" t="s">
        <v>1130</v>
      </c>
      <c r="I61" s="17" t="s">
        <v>1131</v>
      </c>
      <c r="J61" s="10">
        <v>14</v>
      </c>
    </row>
    <row r="62" spans="1:10" ht="57" customHeight="1">
      <c r="A62" s="1"/>
      <c r="B62" s="1"/>
      <c r="C62" s="1" t="s">
        <v>10</v>
      </c>
      <c r="D62" s="1">
        <v>57</v>
      </c>
      <c r="E62" s="17" t="s">
        <v>1132</v>
      </c>
      <c r="F62" s="17" t="s">
        <v>987</v>
      </c>
      <c r="G62" s="17" t="s">
        <v>988</v>
      </c>
      <c r="H62" s="17"/>
      <c r="I62" s="17" t="s">
        <v>1133</v>
      </c>
      <c r="J62" s="10">
        <v>0</v>
      </c>
    </row>
    <row r="63" spans="1:10" ht="57" customHeight="1">
      <c r="A63" s="1"/>
      <c r="B63" s="1"/>
      <c r="C63" s="1" t="s">
        <v>10</v>
      </c>
      <c r="D63" s="1">
        <v>58</v>
      </c>
      <c r="E63" s="17" t="s">
        <v>1134</v>
      </c>
      <c r="F63" s="17" t="s">
        <v>987</v>
      </c>
      <c r="G63" s="17" t="s">
        <v>988</v>
      </c>
      <c r="H63" s="17" t="s">
        <v>995</v>
      </c>
      <c r="I63" s="17" t="s">
        <v>1135</v>
      </c>
      <c r="J63" s="10">
        <v>13</v>
      </c>
    </row>
    <row r="64" spans="1:10" ht="57" customHeight="1">
      <c r="A64" s="1"/>
      <c r="B64" s="1"/>
      <c r="C64" s="1" t="s">
        <v>10</v>
      </c>
      <c r="D64" s="1">
        <v>59</v>
      </c>
      <c r="E64" s="17" t="s">
        <v>1136</v>
      </c>
      <c r="F64" s="17" t="s">
        <v>987</v>
      </c>
      <c r="G64" s="17" t="s">
        <v>988</v>
      </c>
      <c r="H64" s="17"/>
      <c r="I64" s="17" t="s">
        <v>1137</v>
      </c>
      <c r="J64" s="10">
        <v>0</v>
      </c>
    </row>
    <row r="65" spans="1:10" ht="57" customHeight="1">
      <c r="A65" s="1"/>
      <c r="B65" s="1"/>
      <c r="C65" s="1" t="s">
        <v>10</v>
      </c>
      <c r="D65" s="1">
        <v>60</v>
      </c>
      <c r="E65" s="17" t="s">
        <v>1134</v>
      </c>
      <c r="F65" s="17" t="s">
        <v>987</v>
      </c>
      <c r="G65" s="17" t="s">
        <v>988</v>
      </c>
      <c r="H65" s="17" t="s">
        <v>995</v>
      </c>
      <c r="I65" s="17" t="s">
        <v>1138</v>
      </c>
      <c r="J65" s="10">
        <v>18</v>
      </c>
    </row>
    <row r="66" spans="1:10" ht="57" customHeight="1">
      <c r="A66" s="1"/>
      <c r="B66" s="1"/>
      <c r="C66" s="1" t="s">
        <v>10</v>
      </c>
      <c r="D66" s="1">
        <v>61</v>
      </c>
      <c r="E66" s="17" t="s">
        <v>1139</v>
      </c>
      <c r="F66" s="17" t="s">
        <v>987</v>
      </c>
      <c r="G66" s="17" t="s">
        <v>988</v>
      </c>
      <c r="H66" s="17" t="s">
        <v>1140</v>
      </c>
      <c r="I66" s="17" t="s">
        <v>1141</v>
      </c>
      <c r="J66" s="10">
        <v>8</v>
      </c>
    </row>
    <row r="67" spans="1:10" ht="57" customHeight="1">
      <c r="A67" s="1"/>
      <c r="B67" s="1"/>
      <c r="C67" s="1" t="s">
        <v>10</v>
      </c>
      <c r="D67" s="1">
        <v>62</v>
      </c>
      <c r="E67" s="17" t="s">
        <v>1142</v>
      </c>
      <c r="F67" s="17" t="s">
        <v>987</v>
      </c>
      <c r="G67" s="17" t="s">
        <v>988</v>
      </c>
      <c r="H67" s="17" t="s">
        <v>1130</v>
      </c>
      <c r="I67" s="17" t="s">
        <v>1143</v>
      </c>
      <c r="J67" s="10">
        <v>14</v>
      </c>
    </row>
    <row r="68" spans="1:10" ht="57" customHeight="1">
      <c r="A68" s="1"/>
      <c r="B68" s="1"/>
      <c r="C68" s="1" t="s">
        <v>10</v>
      </c>
      <c r="D68" s="1">
        <v>63</v>
      </c>
      <c r="E68" s="17" t="s">
        <v>1144</v>
      </c>
      <c r="F68" s="17" t="s">
        <v>998</v>
      </c>
      <c r="G68" s="17" t="s">
        <v>988</v>
      </c>
      <c r="H68" s="17" t="s">
        <v>995</v>
      </c>
      <c r="I68" s="17" t="s">
        <v>1145</v>
      </c>
      <c r="J68" s="10">
        <v>15</v>
      </c>
    </row>
    <row r="69" spans="1:10" ht="57" customHeight="1">
      <c r="A69" s="1"/>
      <c r="B69" s="1"/>
      <c r="C69" s="1" t="s">
        <v>10</v>
      </c>
      <c r="D69" s="1">
        <v>64</v>
      </c>
      <c r="E69" s="17" t="s">
        <v>1146</v>
      </c>
      <c r="F69" s="17" t="s">
        <v>987</v>
      </c>
      <c r="G69" s="17" t="s">
        <v>988</v>
      </c>
      <c r="H69" s="17" t="s">
        <v>1147</v>
      </c>
      <c r="I69" s="17" t="s">
        <v>1148</v>
      </c>
      <c r="J69" s="10">
        <v>16</v>
      </c>
    </row>
    <row r="70" spans="1:10" ht="57" customHeight="1">
      <c r="A70" s="1"/>
      <c r="B70" s="1"/>
      <c r="C70" s="1" t="s">
        <v>10</v>
      </c>
      <c r="D70" s="1">
        <v>65</v>
      </c>
      <c r="E70" s="17" t="s">
        <v>1149</v>
      </c>
      <c r="F70" s="17" t="s">
        <v>998</v>
      </c>
      <c r="G70" s="17" t="s">
        <v>988</v>
      </c>
      <c r="H70" s="17" t="s">
        <v>1150</v>
      </c>
      <c r="I70" s="17" t="s">
        <v>1151</v>
      </c>
      <c r="J70" s="10">
        <v>31</v>
      </c>
    </row>
    <row r="71" spans="1:10" ht="57" customHeight="1">
      <c r="A71" s="1"/>
      <c r="B71" s="1"/>
      <c r="C71" s="1" t="s">
        <v>10</v>
      </c>
      <c r="D71" s="1">
        <v>66</v>
      </c>
      <c r="E71" s="17" t="s">
        <v>986</v>
      </c>
      <c r="F71" s="17" t="s">
        <v>987</v>
      </c>
      <c r="G71" s="17" t="s">
        <v>988</v>
      </c>
      <c r="H71" s="17" t="s">
        <v>1152</v>
      </c>
      <c r="I71" s="17" t="s">
        <v>1153</v>
      </c>
      <c r="J71" s="10">
        <v>122</v>
      </c>
    </row>
    <row r="72" spans="1:10" ht="57" customHeight="1">
      <c r="A72" s="1"/>
      <c r="B72" s="1"/>
      <c r="C72" s="1" t="s">
        <v>10</v>
      </c>
      <c r="D72" s="1">
        <v>67</v>
      </c>
      <c r="E72" s="17" t="s">
        <v>1154</v>
      </c>
      <c r="F72" s="17" t="s">
        <v>998</v>
      </c>
      <c r="G72" s="17" t="s">
        <v>994</v>
      </c>
      <c r="H72" s="17" t="s">
        <v>1155</v>
      </c>
      <c r="I72" s="17" t="s">
        <v>1156</v>
      </c>
      <c r="J72" s="10">
        <v>49</v>
      </c>
    </row>
    <row r="73" spans="1:10" ht="57" customHeight="1">
      <c r="A73" s="1"/>
      <c r="B73" s="1"/>
      <c r="C73" s="1" t="s">
        <v>10</v>
      </c>
      <c r="D73" s="1">
        <v>68</v>
      </c>
      <c r="E73" s="17" t="s">
        <v>1157</v>
      </c>
      <c r="F73" s="17" t="s">
        <v>987</v>
      </c>
      <c r="G73" s="17" t="s">
        <v>988</v>
      </c>
      <c r="H73" s="17" t="s">
        <v>1158</v>
      </c>
      <c r="I73" s="17" t="s">
        <v>1159</v>
      </c>
      <c r="J73" s="10">
        <v>35</v>
      </c>
    </row>
    <row r="74" spans="1:10" ht="57" customHeight="1">
      <c r="A74" s="1"/>
      <c r="B74" s="1"/>
      <c r="C74" s="1" t="s">
        <v>10</v>
      </c>
      <c r="D74" s="1">
        <v>69</v>
      </c>
      <c r="E74" s="17" t="s">
        <v>1160</v>
      </c>
      <c r="F74" s="17" t="s">
        <v>987</v>
      </c>
      <c r="G74" s="17" t="s">
        <v>994</v>
      </c>
      <c r="H74" s="17" t="s">
        <v>995</v>
      </c>
      <c r="I74" s="17" t="s">
        <v>1161</v>
      </c>
      <c r="J74" s="10">
        <v>3</v>
      </c>
    </row>
    <row r="75" spans="1:10" ht="57" customHeight="1">
      <c r="A75" s="1"/>
      <c r="B75" s="1"/>
      <c r="C75" s="1" t="s">
        <v>10</v>
      </c>
      <c r="D75" s="1">
        <v>70</v>
      </c>
      <c r="E75" s="17" t="s">
        <v>1162</v>
      </c>
      <c r="F75" s="17" t="s">
        <v>987</v>
      </c>
      <c r="G75" s="17" t="s">
        <v>988</v>
      </c>
      <c r="H75" s="17" t="s">
        <v>1163</v>
      </c>
      <c r="I75" s="17" t="s">
        <v>1164</v>
      </c>
      <c r="J75" s="10">
        <v>155</v>
      </c>
    </row>
    <row r="76" spans="1:10" ht="57" customHeight="1">
      <c r="A76" s="1"/>
      <c r="B76" s="1"/>
      <c r="C76" s="1" t="s">
        <v>10</v>
      </c>
      <c r="D76" s="1">
        <v>71</v>
      </c>
      <c r="E76" s="17" t="s">
        <v>1165</v>
      </c>
      <c r="F76" s="17" t="s">
        <v>987</v>
      </c>
      <c r="G76" s="17" t="s">
        <v>994</v>
      </c>
      <c r="H76" s="17" t="s">
        <v>995</v>
      </c>
      <c r="I76" s="17" t="s">
        <v>1166</v>
      </c>
      <c r="J76" s="10">
        <v>30</v>
      </c>
    </row>
    <row r="77" spans="1:10" ht="57" customHeight="1">
      <c r="A77" s="1"/>
      <c r="B77" s="1"/>
      <c r="C77" s="1" t="s">
        <v>10</v>
      </c>
      <c r="D77" s="1">
        <v>72</v>
      </c>
      <c r="E77" s="17" t="s">
        <v>1167</v>
      </c>
      <c r="F77" s="17" t="s">
        <v>998</v>
      </c>
      <c r="G77" s="17" t="s">
        <v>988</v>
      </c>
      <c r="H77" s="17" t="s">
        <v>1168</v>
      </c>
      <c r="I77" s="17" t="s">
        <v>1169</v>
      </c>
      <c r="J77" s="10">
        <v>189</v>
      </c>
    </row>
    <row r="78" spans="1:10" ht="57" customHeight="1">
      <c r="A78" s="1"/>
      <c r="B78" s="1"/>
      <c r="C78" s="1" t="s">
        <v>10</v>
      </c>
      <c r="D78" s="1">
        <v>73</v>
      </c>
      <c r="E78" s="17" t="s">
        <v>1170</v>
      </c>
      <c r="F78" s="17" t="s">
        <v>998</v>
      </c>
      <c r="G78" s="17" t="s">
        <v>994</v>
      </c>
      <c r="H78" s="17"/>
      <c r="I78" s="17" t="s">
        <v>1171</v>
      </c>
      <c r="J78" s="10">
        <v>0</v>
      </c>
    </row>
    <row r="79" spans="1:10" ht="57" customHeight="1">
      <c r="A79" s="1"/>
      <c r="B79" s="1"/>
      <c r="C79" s="1" t="s">
        <v>10</v>
      </c>
      <c r="D79" s="1">
        <v>74</v>
      </c>
      <c r="E79" s="17" t="s">
        <v>1172</v>
      </c>
      <c r="F79" s="17" t="s">
        <v>998</v>
      </c>
      <c r="G79" s="17" t="s">
        <v>988</v>
      </c>
      <c r="H79" s="17" t="s">
        <v>1173</v>
      </c>
      <c r="I79" s="17" t="s">
        <v>1174</v>
      </c>
      <c r="J79" s="10">
        <v>69</v>
      </c>
    </row>
    <row r="80" spans="1:10" ht="57" customHeight="1">
      <c r="A80" s="1"/>
      <c r="B80" s="1"/>
      <c r="C80" s="1" t="s">
        <v>10</v>
      </c>
      <c r="D80" s="1">
        <v>75</v>
      </c>
      <c r="E80" s="17" t="s">
        <v>1175</v>
      </c>
      <c r="F80" s="17" t="s">
        <v>998</v>
      </c>
      <c r="G80" s="17" t="s">
        <v>988</v>
      </c>
      <c r="H80" s="17" t="s">
        <v>1176</v>
      </c>
      <c r="I80" s="17" t="s">
        <v>1177</v>
      </c>
      <c r="J80" s="10">
        <v>24</v>
      </c>
    </row>
    <row r="81" spans="1:10" ht="57" customHeight="1">
      <c r="A81" s="1"/>
      <c r="B81" s="1"/>
      <c r="C81" s="1" t="s">
        <v>10</v>
      </c>
      <c r="D81" s="1">
        <v>76</v>
      </c>
      <c r="E81" s="17" t="s">
        <v>1178</v>
      </c>
      <c r="F81" s="17" t="s">
        <v>998</v>
      </c>
      <c r="G81" s="17" t="s">
        <v>994</v>
      </c>
      <c r="H81" s="17"/>
      <c r="I81" s="17" t="s">
        <v>1179</v>
      </c>
      <c r="J81" s="10">
        <v>0</v>
      </c>
    </row>
    <row r="82" spans="1:10" ht="57" customHeight="1">
      <c r="A82" s="1"/>
      <c r="B82" s="1"/>
      <c r="C82" s="1" t="s">
        <v>10</v>
      </c>
      <c r="D82" s="1">
        <v>77</v>
      </c>
      <c r="E82" s="17" t="s">
        <v>1083</v>
      </c>
      <c r="F82" s="17" t="s">
        <v>998</v>
      </c>
      <c r="G82" s="17" t="s">
        <v>994</v>
      </c>
      <c r="H82" s="17"/>
      <c r="I82" s="17" t="s">
        <v>1180</v>
      </c>
      <c r="J82" s="10">
        <v>0</v>
      </c>
    </row>
    <row r="83" spans="1:10" ht="57" customHeight="1">
      <c r="A83" s="1"/>
      <c r="B83" s="1"/>
      <c r="C83" s="1" t="s">
        <v>10</v>
      </c>
      <c r="D83" s="1">
        <v>78</v>
      </c>
      <c r="E83" s="17" t="s">
        <v>1181</v>
      </c>
      <c r="F83" s="17" t="s">
        <v>998</v>
      </c>
      <c r="G83" s="17" t="s">
        <v>988</v>
      </c>
      <c r="H83" s="17" t="s">
        <v>1182</v>
      </c>
      <c r="I83" s="17" t="s">
        <v>1183</v>
      </c>
      <c r="J83" s="10">
        <v>22</v>
      </c>
    </row>
    <row r="84" spans="1:10" ht="57" customHeight="1">
      <c r="A84" s="1"/>
      <c r="B84" s="1"/>
      <c r="C84" s="1" t="s">
        <v>12</v>
      </c>
      <c r="D84" s="1">
        <v>1</v>
      </c>
      <c r="E84" s="17" t="s">
        <v>1184</v>
      </c>
      <c r="F84" s="17" t="s">
        <v>998</v>
      </c>
      <c r="G84" s="17" t="s">
        <v>988</v>
      </c>
      <c r="H84" s="17" t="s">
        <v>1185</v>
      </c>
      <c r="I84" s="17" t="s">
        <v>1186</v>
      </c>
      <c r="J84" s="10">
        <v>123</v>
      </c>
    </row>
    <row r="85" spans="1:10" ht="57" customHeight="1">
      <c r="A85" s="1"/>
      <c r="B85" s="1"/>
      <c r="C85" s="1" t="s">
        <v>12</v>
      </c>
      <c r="D85" s="1">
        <v>2</v>
      </c>
      <c r="E85" s="17" t="s">
        <v>1187</v>
      </c>
      <c r="F85" s="17" t="s">
        <v>998</v>
      </c>
      <c r="G85" s="17" t="s">
        <v>988</v>
      </c>
      <c r="H85" s="17"/>
      <c r="I85" s="17" t="s">
        <v>1188</v>
      </c>
      <c r="J85" s="10">
        <v>0</v>
      </c>
    </row>
    <row r="86" spans="1:10" ht="57" customHeight="1">
      <c r="A86" s="1"/>
      <c r="B86" s="1"/>
      <c r="C86" s="1" t="s">
        <v>12</v>
      </c>
      <c r="D86" s="1">
        <v>3</v>
      </c>
      <c r="E86" s="17" t="s">
        <v>1189</v>
      </c>
      <c r="F86" s="17" t="s">
        <v>998</v>
      </c>
      <c r="G86" s="17" t="s">
        <v>988</v>
      </c>
      <c r="H86" s="17" t="s">
        <v>1190</v>
      </c>
      <c r="I86" s="17" t="s">
        <v>1191</v>
      </c>
      <c r="J86" s="10">
        <v>34</v>
      </c>
    </row>
    <row r="87" spans="1:10" ht="57" customHeight="1">
      <c r="A87" s="1"/>
      <c r="B87" s="1"/>
      <c r="C87" s="1" t="s">
        <v>12</v>
      </c>
      <c r="D87" s="1">
        <v>4</v>
      </c>
      <c r="E87" s="17" t="s">
        <v>1192</v>
      </c>
      <c r="F87" s="17" t="s">
        <v>998</v>
      </c>
      <c r="G87" s="17" t="s">
        <v>988</v>
      </c>
      <c r="H87" s="17" t="s">
        <v>1193</v>
      </c>
      <c r="I87" s="17" t="s">
        <v>1194</v>
      </c>
      <c r="J87" s="10">
        <v>18</v>
      </c>
    </row>
    <row r="88" spans="1:10" ht="57" customHeight="1">
      <c r="A88" s="1"/>
      <c r="B88" s="1"/>
      <c r="C88" s="1" t="s">
        <v>12</v>
      </c>
      <c r="D88" s="1">
        <v>5</v>
      </c>
      <c r="E88" s="17" t="s">
        <v>1195</v>
      </c>
      <c r="F88" s="17" t="s">
        <v>998</v>
      </c>
      <c r="G88" s="17" t="s">
        <v>988</v>
      </c>
      <c r="H88" s="17" t="s">
        <v>1196</v>
      </c>
      <c r="I88" s="17" t="s">
        <v>1197</v>
      </c>
      <c r="J88" s="10">
        <v>32</v>
      </c>
    </row>
    <row r="89" spans="1:10" ht="57" customHeight="1">
      <c r="A89" s="1"/>
      <c r="B89" s="1"/>
      <c r="C89" s="1" t="s">
        <v>12</v>
      </c>
      <c r="D89" s="1">
        <v>6</v>
      </c>
      <c r="E89" s="17" t="s">
        <v>1198</v>
      </c>
      <c r="F89" s="17" t="s">
        <v>998</v>
      </c>
      <c r="G89" s="17" t="s">
        <v>988</v>
      </c>
      <c r="H89" s="17" t="s">
        <v>1199</v>
      </c>
      <c r="I89" s="17" t="s">
        <v>1200</v>
      </c>
      <c r="J89" s="10">
        <v>33</v>
      </c>
    </row>
    <row r="90" spans="1:10" ht="57" customHeight="1">
      <c r="A90" s="1"/>
      <c r="B90" s="1"/>
      <c r="C90" s="1" t="s">
        <v>12</v>
      </c>
      <c r="D90" s="1">
        <v>7</v>
      </c>
      <c r="E90" s="17" t="s">
        <v>1201</v>
      </c>
      <c r="F90" s="17" t="s">
        <v>998</v>
      </c>
      <c r="G90" s="17" t="s">
        <v>988</v>
      </c>
      <c r="H90" s="17" t="s">
        <v>995</v>
      </c>
      <c r="I90" s="17" t="s">
        <v>1202</v>
      </c>
      <c r="J90" s="10">
        <v>17</v>
      </c>
    </row>
    <row r="91" spans="1:10" ht="57" customHeight="1">
      <c r="A91" s="1"/>
      <c r="B91" s="1"/>
      <c r="C91" s="1" t="s">
        <v>12</v>
      </c>
      <c r="D91" s="1">
        <v>8</v>
      </c>
      <c r="E91" s="17" t="s">
        <v>1203</v>
      </c>
      <c r="F91" s="17" t="s">
        <v>998</v>
      </c>
      <c r="G91" s="17" t="s">
        <v>988</v>
      </c>
      <c r="H91" s="17"/>
      <c r="I91" s="17" t="s">
        <v>1204</v>
      </c>
      <c r="J91" s="10">
        <v>0</v>
      </c>
    </row>
    <row r="92" spans="1:10" ht="57" customHeight="1">
      <c r="A92" s="1"/>
      <c r="B92" s="1"/>
      <c r="C92" s="1" t="s">
        <v>12</v>
      </c>
      <c r="D92" s="1">
        <v>9</v>
      </c>
      <c r="E92" s="17" t="s">
        <v>1205</v>
      </c>
      <c r="F92" s="17" t="s">
        <v>998</v>
      </c>
      <c r="G92" s="17" t="s">
        <v>988</v>
      </c>
      <c r="H92" s="17" t="s">
        <v>1206</v>
      </c>
      <c r="I92" s="17" t="s">
        <v>1207</v>
      </c>
      <c r="J92" s="10">
        <v>64</v>
      </c>
    </row>
    <row r="93" spans="1:10" ht="57" customHeight="1">
      <c r="A93" s="1"/>
      <c r="B93" s="1"/>
      <c r="C93" s="1" t="s">
        <v>12</v>
      </c>
      <c r="D93" s="1">
        <v>10</v>
      </c>
      <c r="E93" s="17" t="s">
        <v>1208</v>
      </c>
      <c r="F93" s="17" t="s">
        <v>998</v>
      </c>
      <c r="G93" s="17" t="s">
        <v>988</v>
      </c>
      <c r="H93" s="17" t="s">
        <v>1209</v>
      </c>
      <c r="I93" s="17" t="s">
        <v>1210</v>
      </c>
      <c r="J93" s="10">
        <v>41</v>
      </c>
    </row>
    <row r="94" spans="1:10" ht="57" customHeight="1">
      <c r="A94" s="1"/>
      <c r="B94" s="1"/>
      <c r="C94" s="1" t="s">
        <v>12</v>
      </c>
      <c r="D94" s="1">
        <v>11</v>
      </c>
      <c r="E94" s="17" t="s">
        <v>1211</v>
      </c>
      <c r="F94" s="17" t="s">
        <v>998</v>
      </c>
      <c r="G94" s="17" t="s">
        <v>988</v>
      </c>
      <c r="H94" s="17" t="s">
        <v>1212</v>
      </c>
      <c r="I94" s="17" t="s">
        <v>1213</v>
      </c>
      <c r="J94" s="10">
        <v>108</v>
      </c>
    </row>
    <row r="95" spans="1:10" ht="57" customHeight="1">
      <c r="A95" s="1"/>
      <c r="B95" s="1"/>
      <c r="C95" s="1" t="s">
        <v>12</v>
      </c>
      <c r="D95" s="1">
        <v>12</v>
      </c>
      <c r="E95" s="17" t="s">
        <v>1083</v>
      </c>
      <c r="F95" s="17" t="s">
        <v>998</v>
      </c>
      <c r="G95" s="17" t="s">
        <v>994</v>
      </c>
      <c r="H95" s="17" t="s">
        <v>1150</v>
      </c>
      <c r="I95" s="17" t="s">
        <v>1214</v>
      </c>
      <c r="J95" s="10">
        <v>51</v>
      </c>
    </row>
    <row r="96" spans="1:10" ht="57" customHeight="1">
      <c r="A96" s="1"/>
      <c r="B96" s="1"/>
      <c r="C96" s="1" t="s">
        <v>12</v>
      </c>
      <c r="D96" s="1">
        <v>13</v>
      </c>
      <c r="E96" s="17" t="s">
        <v>1215</v>
      </c>
      <c r="F96" s="17" t="s">
        <v>998</v>
      </c>
      <c r="G96" s="17" t="s">
        <v>988</v>
      </c>
      <c r="H96" s="17" t="s">
        <v>1216</v>
      </c>
      <c r="I96" s="17" t="s">
        <v>1217</v>
      </c>
      <c r="J96" s="10">
        <v>146</v>
      </c>
    </row>
    <row r="97" spans="1:10" ht="57" customHeight="1">
      <c r="A97" s="1"/>
      <c r="B97" s="1"/>
      <c r="C97" s="1" t="s">
        <v>12</v>
      </c>
      <c r="D97" s="1">
        <v>14</v>
      </c>
      <c r="E97" s="17" t="s">
        <v>1218</v>
      </c>
      <c r="F97" s="17" t="s">
        <v>998</v>
      </c>
      <c r="G97" s="17" t="s">
        <v>988</v>
      </c>
      <c r="H97" s="17" t="s">
        <v>995</v>
      </c>
      <c r="I97" s="17" t="s">
        <v>1219</v>
      </c>
      <c r="J97" s="10">
        <v>11</v>
      </c>
    </row>
    <row r="98" spans="1:10" ht="57" customHeight="1">
      <c r="A98" s="1"/>
      <c r="B98" s="1"/>
      <c r="C98" s="1" t="s">
        <v>12</v>
      </c>
      <c r="D98" s="1">
        <v>15</v>
      </c>
      <c r="E98" s="17" t="s">
        <v>1220</v>
      </c>
      <c r="F98" s="17" t="s">
        <v>998</v>
      </c>
      <c r="G98" s="17" t="s">
        <v>988</v>
      </c>
      <c r="H98" s="17" t="s">
        <v>1005</v>
      </c>
      <c r="I98" s="17" t="s">
        <v>1221</v>
      </c>
      <c r="J98" s="10">
        <v>11</v>
      </c>
    </row>
    <row r="99" spans="1:10" ht="57" customHeight="1">
      <c r="A99" s="1"/>
      <c r="B99" s="1"/>
      <c r="C99" s="1" t="s">
        <v>12</v>
      </c>
      <c r="D99" s="1">
        <v>16</v>
      </c>
      <c r="E99" s="17" t="s">
        <v>1222</v>
      </c>
      <c r="F99" s="17" t="s">
        <v>987</v>
      </c>
      <c r="G99" s="17" t="s">
        <v>994</v>
      </c>
      <c r="H99" s="17"/>
      <c r="I99" s="17" t="s">
        <v>1223</v>
      </c>
      <c r="J99" s="10">
        <v>0</v>
      </c>
    </row>
    <row r="100" spans="1:10" ht="57" customHeight="1">
      <c r="A100" s="1"/>
      <c r="B100" s="1"/>
      <c r="C100" s="1" t="s">
        <v>12</v>
      </c>
      <c r="D100" s="1">
        <v>17</v>
      </c>
      <c r="E100" s="17" t="s">
        <v>1224</v>
      </c>
      <c r="F100" s="17" t="s">
        <v>998</v>
      </c>
      <c r="G100" s="17" t="s">
        <v>988</v>
      </c>
      <c r="H100" s="17" t="s">
        <v>1225</v>
      </c>
      <c r="I100" s="17" t="s">
        <v>1226</v>
      </c>
      <c r="J100" s="10">
        <v>103</v>
      </c>
    </row>
    <row r="101" spans="1:10" ht="57" customHeight="1">
      <c r="A101" s="1"/>
      <c r="B101" s="1"/>
      <c r="C101" s="1" t="s">
        <v>12</v>
      </c>
      <c r="D101" s="1">
        <v>18</v>
      </c>
      <c r="E101" s="17" t="s">
        <v>1227</v>
      </c>
      <c r="F101" s="17" t="s">
        <v>998</v>
      </c>
      <c r="G101" s="17" t="s">
        <v>994</v>
      </c>
      <c r="H101" s="17" t="s">
        <v>995</v>
      </c>
      <c r="I101" s="17" t="s">
        <v>1228</v>
      </c>
      <c r="J101" s="10">
        <v>9</v>
      </c>
    </row>
    <row r="102" spans="1:10" ht="57" customHeight="1">
      <c r="A102" s="1"/>
      <c r="B102" s="1"/>
      <c r="C102" s="1" t="s">
        <v>12</v>
      </c>
      <c r="D102" s="1">
        <v>19</v>
      </c>
      <c r="E102" s="17" t="s">
        <v>1229</v>
      </c>
      <c r="F102" s="17" t="s">
        <v>987</v>
      </c>
      <c r="G102" s="17" t="s">
        <v>988</v>
      </c>
      <c r="H102" s="17" t="s">
        <v>995</v>
      </c>
      <c r="I102" s="17" t="s">
        <v>1230</v>
      </c>
      <c r="J102" s="10">
        <v>6</v>
      </c>
    </row>
    <row r="103" spans="1:10" ht="57" customHeight="1">
      <c r="A103" s="1"/>
      <c r="B103" s="1"/>
      <c r="C103" s="1" t="s">
        <v>12</v>
      </c>
      <c r="D103" s="1">
        <v>20</v>
      </c>
      <c r="E103" s="17" t="s">
        <v>1231</v>
      </c>
      <c r="F103" s="17" t="s">
        <v>998</v>
      </c>
      <c r="G103" s="17" t="s">
        <v>988</v>
      </c>
      <c r="H103" s="17" t="s">
        <v>1232</v>
      </c>
      <c r="I103" s="17" t="s">
        <v>1233</v>
      </c>
      <c r="J103" s="10">
        <v>59</v>
      </c>
    </row>
    <row r="104" spans="1:10" ht="57" customHeight="1">
      <c r="A104" s="1"/>
      <c r="B104" s="1"/>
      <c r="C104" s="1" t="s">
        <v>12</v>
      </c>
      <c r="D104" s="1">
        <v>21</v>
      </c>
      <c r="E104" s="17" t="s">
        <v>1234</v>
      </c>
      <c r="F104" s="17" t="s">
        <v>998</v>
      </c>
      <c r="G104" s="17" t="s">
        <v>988</v>
      </c>
      <c r="H104" s="17"/>
      <c r="I104" s="17" t="s">
        <v>1235</v>
      </c>
      <c r="J104" s="10">
        <v>0</v>
      </c>
    </row>
    <row r="105" spans="1:10" ht="57" customHeight="1">
      <c r="A105" s="1"/>
      <c r="B105" s="1"/>
      <c r="C105" s="1" t="s">
        <v>12</v>
      </c>
      <c r="D105" s="1">
        <v>22</v>
      </c>
      <c r="E105" s="17" t="s">
        <v>1236</v>
      </c>
      <c r="F105" s="17" t="s">
        <v>998</v>
      </c>
      <c r="G105" s="17" t="s">
        <v>988</v>
      </c>
      <c r="H105" s="17" t="s">
        <v>1237</v>
      </c>
      <c r="I105" s="17" t="s">
        <v>1238</v>
      </c>
      <c r="J105" s="10">
        <v>45</v>
      </c>
    </row>
    <row r="106" spans="1:10" ht="57" customHeight="1">
      <c r="A106" s="1"/>
      <c r="B106" s="1"/>
      <c r="C106" s="1" t="s">
        <v>12</v>
      </c>
      <c r="D106" s="1">
        <v>23</v>
      </c>
      <c r="E106" s="17" t="s">
        <v>1239</v>
      </c>
      <c r="F106" s="17" t="s">
        <v>998</v>
      </c>
      <c r="G106" s="17" t="s">
        <v>988</v>
      </c>
      <c r="H106" s="17" t="s">
        <v>1240</v>
      </c>
      <c r="I106" s="17" t="s">
        <v>1241</v>
      </c>
      <c r="J106" s="10">
        <v>33</v>
      </c>
    </row>
    <row r="107" spans="1:10" ht="57" customHeight="1">
      <c r="A107" s="1"/>
      <c r="B107" s="1"/>
      <c r="C107" s="1" t="s">
        <v>12</v>
      </c>
      <c r="D107" s="1">
        <v>24</v>
      </c>
      <c r="E107" s="17" t="s">
        <v>1242</v>
      </c>
      <c r="F107" s="17" t="s">
        <v>998</v>
      </c>
      <c r="G107" s="17" t="s">
        <v>988</v>
      </c>
      <c r="H107" s="17" t="s">
        <v>1243</v>
      </c>
      <c r="I107" s="17" t="s">
        <v>1244</v>
      </c>
      <c r="J107" s="10">
        <v>89</v>
      </c>
    </row>
    <row r="108" spans="1:10" ht="57" customHeight="1">
      <c r="A108" s="1"/>
      <c r="B108" s="1"/>
      <c r="C108" s="1" t="s">
        <v>12</v>
      </c>
      <c r="D108" s="1">
        <v>25</v>
      </c>
      <c r="E108" s="17" t="s">
        <v>1245</v>
      </c>
      <c r="F108" s="17" t="s">
        <v>998</v>
      </c>
      <c r="G108" s="17" t="s">
        <v>988</v>
      </c>
      <c r="H108" s="17" t="s">
        <v>1243</v>
      </c>
      <c r="I108" s="17" t="s">
        <v>1246</v>
      </c>
      <c r="J108" s="10">
        <v>47</v>
      </c>
    </row>
    <row r="109" spans="1:10" ht="57" customHeight="1">
      <c r="A109" s="1"/>
      <c r="B109" s="1"/>
      <c r="C109" s="1" t="s">
        <v>12</v>
      </c>
      <c r="D109" s="1">
        <v>26</v>
      </c>
      <c r="E109" s="17" t="s">
        <v>1247</v>
      </c>
      <c r="F109" s="17" t="s">
        <v>998</v>
      </c>
      <c r="G109" s="17" t="s">
        <v>988</v>
      </c>
      <c r="H109" s="17" t="s">
        <v>1248</v>
      </c>
      <c r="I109" s="17" t="s">
        <v>1249</v>
      </c>
      <c r="J109" s="10">
        <v>89</v>
      </c>
    </row>
    <row r="110" spans="1:10" ht="57" customHeight="1">
      <c r="A110" s="1"/>
      <c r="B110" s="1"/>
      <c r="C110" s="1" t="s">
        <v>12</v>
      </c>
      <c r="D110" s="1">
        <v>27</v>
      </c>
      <c r="E110" s="17" t="s">
        <v>1083</v>
      </c>
      <c r="F110" s="17" t="s">
        <v>998</v>
      </c>
      <c r="G110" s="17" t="s">
        <v>994</v>
      </c>
      <c r="H110" s="17" t="s">
        <v>995</v>
      </c>
      <c r="I110" s="17" t="s">
        <v>1250</v>
      </c>
      <c r="J110" s="10">
        <v>66</v>
      </c>
    </row>
    <row r="111" spans="1:10" ht="57" customHeight="1">
      <c r="A111" s="1"/>
      <c r="B111" s="1"/>
      <c r="C111" s="1" t="s">
        <v>12</v>
      </c>
      <c r="D111" s="1">
        <v>28</v>
      </c>
      <c r="E111" s="17" t="s">
        <v>1251</v>
      </c>
      <c r="F111" s="17" t="s">
        <v>987</v>
      </c>
      <c r="G111" s="17" t="s">
        <v>994</v>
      </c>
      <c r="H111" s="17"/>
      <c r="I111" s="17" t="s">
        <v>1252</v>
      </c>
      <c r="J111" s="10">
        <v>0</v>
      </c>
    </row>
    <row r="112" spans="1:10" ht="57" customHeight="1">
      <c r="A112" s="1"/>
      <c r="B112" s="1"/>
      <c r="C112" s="1" t="s">
        <v>12</v>
      </c>
      <c r="D112" s="1">
        <v>29</v>
      </c>
      <c r="E112" s="17" t="s">
        <v>1253</v>
      </c>
      <c r="F112" s="17" t="s">
        <v>987</v>
      </c>
      <c r="G112" s="17" t="s">
        <v>994</v>
      </c>
      <c r="H112" s="17" t="s">
        <v>1254</v>
      </c>
      <c r="I112" s="17" t="s">
        <v>1255</v>
      </c>
      <c r="J112" s="10">
        <v>51</v>
      </c>
    </row>
    <row r="113" spans="1:10" ht="57" customHeight="1">
      <c r="A113" s="1"/>
      <c r="B113" s="1"/>
      <c r="C113" s="1" t="s">
        <v>12</v>
      </c>
      <c r="D113" s="1">
        <v>30</v>
      </c>
      <c r="E113" s="17" t="s">
        <v>1256</v>
      </c>
      <c r="F113" s="17" t="s">
        <v>998</v>
      </c>
      <c r="G113" s="17" t="s">
        <v>988</v>
      </c>
      <c r="H113" s="17"/>
      <c r="I113" s="17" t="s">
        <v>1257</v>
      </c>
      <c r="J113" s="10">
        <v>0</v>
      </c>
    </row>
    <row r="114" spans="1:10" ht="57" customHeight="1">
      <c r="A114" s="1"/>
      <c r="B114" s="1"/>
      <c r="C114" s="1" t="s">
        <v>12</v>
      </c>
      <c r="D114" s="1">
        <v>31</v>
      </c>
      <c r="E114" s="17" t="s">
        <v>1258</v>
      </c>
      <c r="F114" s="17" t="s">
        <v>987</v>
      </c>
      <c r="G114" s="17" t="s">
        <v>994</v>
      </c>
      <c r="H114" s="17" t="s">
        <v>995</v>
      </c>
      <c r="I114" s="17" t="s">
        <v>1259</v>
      </c>
      <c r="J114" s="10">
        <v>30</v>
      </c>
    </row>
    <row r="115" spans="1:10" ht="57" customHeight="1">
      <c r="A115" s="1"/>
      <c r="B115" s="1"/>
      <c r="C115" s="1" t="s">
        <v>12</v>
      </c>
      <c r="D115" s="1">
        <v>32</v>
      </c>
      <c r="E115" s="17" t="s">
        <v>1260</v>
      </c>
      <c r="F115" s="17" t="s">
        <v>987</v>
      </c>
      <c r="G115" s="17" t="s">
        <v>988</v>
      </c>
      <c r="H115" s="17" t="s">
        <v>995</v>
      </c>
      <c r="I115" s="17" t="s">
        <v>1261</v>
      </c>
      <c r="J115" s="10">
        <v>2</v>
      </c>
    </row>
    <row r="116" spans="1:10" ht="57" customHeight="1">
      <c r="A116" s="1"/>
      <c r="B116" s="1"/>
      <c r="C116" s="1" t="s">
        <v>12</v>
      </c>
      <c r="D116" s="1">
        <v>33</v>
      </c>
      <c r="E116" s="17" t="s">
        <v>1262</v>
      </c>
      <c r="F116" s="17" t="s">
        <v>987</v>
      </c>
      <c r="G116" s="17" t="s">
        <v>994</v>
      </c>
      <c r="H116" s="17"/>
      <c r="I116" s="17" t="s">
        <v>1263</v>
      </c>
      <c r="J116" s="10">
        <v>0</v>
      </c>
    </row>
    <row r="117" spans="1:10" ht="57" customHeight="1">
      <c r="A117" s="1"/>
      <c r="B117" s="1"/>
      <c r="C117" s="1" t="s">
        <v>12</v>
      </c>
      <c r="D117" s="1">
        <v>34</v>
      </c>
      <c r="E117" s="17" t="s">
        <v>1264</v>
      </c>
      <c r="F117" s="17" t="s">
        <v>998</v>
      </c>
      <c r="G117" s="17" t="s">
        <v>994</v>
      </c>
      <c r="H117" s="17" t="s">
        <v>1265</v>
      </c>
      <c r="I117" s="17" t="s">
        <v>1266</v>
      </c>
      <c r="J117" s="10">
        <v>101</v>
      </c>
    </row>
    <row r="118" spans="1:10" ht="57" customHeight="1">
      <c r="A118" s="1"/>
      <c r="B118" s="1"/>
      <c r="C118" s="1" t="s">
        <v>12</v>
      </c>
      <c r="D118" s="1">
        <v>35</v>
      </c>
      <c r="E118" s="17" t="s">
        <v>1267</v>
      </c>
      <c r="F118" s="17" t="s">
        <v>987</v>
      </c>
      <c r="G118" s="17" t="s">
        <v>988</v>
      </c>
      <c r="H118" s="17"/>
      <c r="I118" s="17" t="s">
        <v>1268</v>
      </c>
      <c r="J118" s="10">
        <v>0</v>
      </c>
    </row>
    <row r="119" spans="1:10" ht="57" customHeight="1">
      <c r="A119" s="1"/>
      <c r="B119" s="1"/>
      <c r="C119" s="1" t="s">
        <v>12</v>
      </c>
      <c r="D119" s="1">
        <v>36</v>
      </c>
      <c r="E119" s="17" t="s">
        <v>1269</v>
      </c>
      <c r="F119" s="17" t="s">
        <v>998</v>
      </c>
      <c r="G119" s="17" t="s">
        <v>994</v>
      </c>
      <c r="H119" s="17" t="s">
        <v>995</v>
      </c>
      <c r="I119" s="17" t="s">
        <v>1270</v>
      </c>
      <c r="J119" s="10">
        <v>19</v>
      </c>
    </row>
    <row r="120" spans="1:10" ht="57" customHeight="1">
      <c r="A120" s="1"/>
      <c r="B120" s="1"/>
      <c r="C120" s="1" t="s">
        <v>12</v>
      </c>
      <c r="D120" s="1">
        <v>37</v>
      </c>
      <c r="E120" s="17" t="s">
        <v>1271</v>
      </c>
      <c r="F120" s="17" t="s">
        <v>998</v>
      </c>
      <c r="G120" s="17" t="s">
        <v>988</v>
      </c>
      <c r="H120" s="17" t="s">
        <v>995</v>
      </c>
      <c r="I120" s="17" t="s">
        <v>1272</v>
      </c>
      <c r="J120" s="10">
        <v>14</v>
      </c>
    </row>
    <row r="121" spans="1:10" ht="57" customHeight="1">
      <c r="A121" s="1"/>
      <c r="B121" s="1"/>
      <c r="C121" s="1" t="s">
        <v>12</v>
      </c>
      <c r="D121" s="1">
        <v>38</v>
      </c>
      <c r="E121" s="17" t="s">
        <v>1273</v>
      </c>
      <c r="F121" s="17" t="s">
        <v>998</v>
      </c>
      <c r="G121" s="17" t="s">
        <v>988</v>
      </c>
      <c r="H121" s="17" t="s">
        <v>1274</v>
      </c>
      <c r="I121" s="17" t="s">
        <v>1275</v>
      </c>
      <c r="J121" s="10">
        <v>1</v>
      </c>
    </row>
    <row r="122" spans="1:10" ht="57" customHeight="1">
      <c r="A122" s="1"/>
      <c r="B122" s="1"/>
      <c r="C122" s="1" t="s">
        <v>12</v>
      </c>
      <c r="D122" s="1">
        <v>39</v>
      </c>
      <c r="E122" s="17" t="s">
        <v>1276</v>
      </c>
      <c r="F122" s="17" t="s">
        <v>987</v>
      </c>
      <c r="G122" s="17" t="s">
        <v>988</v>
      </c>
      <c r="H122" s="17" t="s">
        <v>995</v>
      </c>
      <c r="I122" s="17" t="s">
        <v>1277</v>
      </c>
      <c r="J122" s="10">
        <v>8</v>
      </c>
    </row>
    <row r="123" spans="1:10" ht="57" customHeight="1">
      <c r="A123" s="1"/>
      <c r="B123" s="1"/>
      <c r="C123" s="1" t="s">
        <v>12</v>
      </c>
      <c r="D123" s="1">
        <v>40</v>
      </c>
      <c r="E123" s="17" t="s">
        <v>1083</v>
      </c>
      <c r="F123" s="17" t="s">
        <v>998</v>
      </c>
      <c r="G123" s="17" t="s">
        <v>994</v>
      </c>
      <c r="H123" s="17" t="s">
        <v>995</v>
      </c>
      <c r="I123" s="17" t="s">
        <v>1278</v>
      </c>
      <c r="J123" s="10">
        <v>12</v>
      </c>
    </row>
    <row r="124" spans="1:10" ht="57" customHeight="1">
      <c r="A124" s="1"/>
      <c r="B124" s="1"/>
      <c r="C124" s="1" t="s">
        <v>12</v>
      </c>
      <c r="D124" s="1">
        <v>41</v>
      </c>
      <c r="E124" s="17" t="s">
        <v>1279</v>
      </c>
      <c r="F124" s="17" t="s">
        <v>987</v>
      </c>
      <c r="G124" s="17" t="s">
        <v>994</v>
      </c>
      <c r="H124" s="17" t="s">
        <v>995</v>
      </c>
      <c r="I124" s="17" t="s">
        <v>1280</v>
      </c>
      <c r="J124" s="10">
        <v>16</v>
      </c>
    </row>
    <row r="125" spans="1:10" ht="57" customHeight="1">
      <c r="A125" s="1"/>
      <c r="B125" s="1"/>
      <c r="C125" s="1" t="s">
        <v>12</v>
      </c>
      <c r="D125" s="1">
        <v>42</v>
      </c>
      <c r="E125" s="17" t="s">
        <v>1281</v>
      </c>
      <c r="F125" s="17" t="s">
        <v>987</v>
      </c>
      <c r="G125" s="17" t="s">
        <v>988</v>
      </c>
      <c r="H125" s="17"/>
      <c r="I125" s="17" t="s">
        <v>1282</v>
      </c>
      <c r="J125" s="10">
        <v>0</v>
      </c>
    </row>
    <row r="126" spans="1:10" ht="57" customHeight="1">
      <c r="A126" s="1"/>
      <c r="B126" s="1"/>
      <c r="C126" s="1" t="s">
        <v>12</v>
      </c>
      <c r="D126" s="1">
        <v>43</v>
      </c>
      <c r="E126" s="17" t="s">
        <v>1283</v>
      </c>
      <c r="F126" s="17" t="s">
        <v>987</v>
      </c>
      <c r="G126" s="17" t="s">
        <v>988</v>
      </c>
      <c r="H126" s="17"/>
      <c r="I126" s="17" t="s">
        <v>1284</v>
      </c>
      <c r="J126" s="10">
        <v>0</v>
      </c>
    </row>
    <row r="127" spans="1:10" ht="57" customHeight="1">
      <c r="A127" s="1"/>
      <c r="B127" s="1"/>
      <c r="C127" s="1" t="s">
        <v>12</v>
      </c>
      <c r="D127" s="1">
        <v>44</v>
      </c>
      <c r="E127" s="17" t="s">
        <v>1285</v>
      </c>
      <c r="F127" s="17" t="s">
        <v>987</v>
      </c>
      <c r="G127" s="17" t="s">
        <v>988</v>
      </c>
      <c r="H127" s="17"/>
      <c r="I127" s="17" t="s">
        <v>1286</v>
      </c>
      <c r="J127" s="10">
        <v>0</v>
      </c>
    </row>
    <row r="128" spans="1:10" ht="57" customHeight="1">
      <c r="A128" s="1"/>
      <c r="B128" s="1"/>
      <c r="C128" s="1" t="s">
        <v>12</v>
      </c>
      <c r="D128" s="1">
        <v>45</v>
      </c>
      <c r="E128" s="17" t="s">
        <v>1283</v>
      </c>
      <c r="F128" s="17" t="s">
        <v>987</v>
      </c>
      <c r="G128" s="17" t="s">
        <v>988</v>
      </c>
      <c r="H128" s="17" t="s">
        <v>1287</v>
      </c>
      <c r="I128" s="17" t="s">
        <v>1288</v>
      </c>
      <c r="J128" s="10">
        <v>10</v>
      </c>
    </row>
    <row r="129" spans="1:10" ht="57" customHeight="1">
      <c r="A129" s="1"/>
      <c r="B129" s="1"/>
      <c r="C129" s="1" t="s">
        <v>12</v>
      </c>
      <c r="D129" s="1">
        <v>46</v>
      </c>
      <c r="E129" s="17" t="s">
        <v>1285</v>
      </c>
      <c r="F129" s="17" t="s">
        <v>987</v>
      </c>
      <c r="G129" s="17" t="s">
        <v>988</v>
      </c>
      <c r="H129" s="17"/>
      <c r="I129" s="17" t="s">
        <v>1289</v>
      </c>
      <c r="J129" s="10">
        <v>0</v>
      </c>
    </row>
    <row r="130" spans="1:10" ht="57" customHeight="1">
      <c r="A130" s="1"/>
      <c r="B130" s="1"/>
      <c r="C130" s="1" t="s">
        <v>12</v>
      </c>
      <c r="D130" s="1">
        <v>47</v>
      </c>
      <c r="E130" s="17" t="s">
        <v>1290</v>
      </c>
      <c r="F130" s="17" t="s">
        <v>987</v>
      </c>
      <c r="G130" s="17" t="s">
        <v>988</v>
      </c>
      <c r="H130" s="17" t="s">
        <v>1005</v>
      </c>
      <c r="I130" s="17" t="s">
        <v>1291</v>
      </c>
      <c r="J130" s="10">
        <v>8</v>
      </c>
    </row>
    <row r="131" spans="1:10" ht="57" customHeight="1">
      <c r="A131" s="1"/>
      <c r="B131" s="1"/>
      <c r="C131" s="1" t="s">
        <v>12</v>
      </c>
      <c r="D131" s="1">
        <v>48</v>
      </c>
      <c r="E131" s="17" t="s">
        <v>1292</v>
      </c>
      <c r="F131" s="17" t="s">
        <v>987</v>
      </c>
      <c r="G131" s="17" t="s">
        <v>988</v>
      </c>
      <c r="H131" s="17" t="s">
        <v>1293</v>
      </c>
      <c r="I131" s="17" t="s">
        <v>1294</v>
      </c>
      <c r="J131" s="10">
        <v>91</v>
      </c>
    </row>
    <row r="132" spans="1:10" ht="57" customHeight="1">
      <c r="A132" s="1"/>
      <c r="B132" s="1"/>
      <c r="C132" s="1" t="s">
        <v>12</v>
      </c>
      <c r="D132" s="1">
        <v>49</v>
      </c>
      <c r="E132" s="17" t="s">
        <v>1181</v>
      </c>
      <c r="F132" s="17" t="s">
        <v>998</v>
      </c>
      <c r="G132" s="17" t="s">
        <v>988</v>
      </c>
      <c r="H132" s="17" t="s">
        <v>1295</v>
      </c>
      <c r="I132" s="17" t="s">
        <v>1296</v>
      </c>
      <c r="J132" s="10">
        <v>50</v>
      </c>
    </row>
    <row r="133" spans="1:10" ht="57" customHeight="1">
      <c r="A133" s="1"/>
      <c r="B133" s="1"/>
      <c r="C133" s="1" t="s">
        <v>12</v>
      </c>
      <c r="D133" s="1">
        <v>50</v>
      </c>
      <c r="E133" s="17" t="s">
        <v>1297</v>
      </c>
      <c r="F133" s="17" t="s">
        <v>998</v>
      </c>
      <c r="G133" s="17" t="s">
        <v>988</v>
      </c>
      <c r="H133" s="17" t="s">
        <v>995</v>
      </c>
      <c r="I133" s="17" t="s">
        <v>1298</v>
      </c>
      <c r="J133" s="10">
        <v>6</v>
      </c>
    </row>
    <row r="134" spans="1:10" ht="57" customHeight="1">
      <c r="A134" s="1"/>
      <c r="B134" s="1"/>
      <c r="C134" s="1" t="s">
        <v>12</v>
      </c>
      <c r="D134" s="1">
        <v>51</v>
      </c>
      <c r="E134" s="17" t="s">
        <v>1299</v>
      </c>
      <c r="F134" s="17" t="s">
        <v>998</v>
      </c>
      <c r="G134" s="17" t="s">
        <v>994</v>
      </c>
      <c r="H134" s="17" t="s">
        <v>995</v>
      </c>
      <c r="I134" s="17" t="s">
        <v>1300</v>
      </c>
      <c r="J134" s="10">
        <v>2</v>
      </c>
    </row>
    <row r="135" spans="1:10" ht="57" customHeight="1">
      <c r="A135" s="1"/>
      <c r="B135" s="1"/>
      <c r="C135" s="1" t="s">
        <v>12</v>
      </c>
      <c r="D135" s="1">
        <v>52</v>
      </c>
      <c r="E135" s="17" t="s">
        <v>1301</v>
      </c>
      <c r="F135" s="17" t="s">
        <v>998</v>
      </c>
      <c r="G135" s="17" t="s">
        <v>994</v>
      </c>
      <c r="H135" s="17" t="s">
        <v>995</v>
      </c>
      <c r="I135" s="17" t="s">
        <v>1302</v>
      </c>
      <c r="J135" s="10">
        <v>28</v>
      </c>
    </row>
    <row r="136" spans="1:10" ht="57" customHeight="1">
      <c r="A136" s="1"/>
      <c r="B136" s="1"/>
      <c r="C136" s="1" t="s">
        <v>12</v>
      </c>
      <c r="D136" s="1">
        <v>53</v>
      </c>
      <c r="E136" s="17" t="s">
        <v>1303</v>
      </c>
      <c r="F136" s="17" t="s">
        <v>998</v>
      </c>
      <c r="G136" s="17" t="s">
        <v>994</v>
      </c>
      <c r="H136" s="17"/>
      <c r="I136" s="17" t="s">
        <v>1304</v>
      </c>
      <c r="J136" s="10">
        <v>0</v>
      </c>
    </row>
    <row r="137" spans="1:10" ht="57" customHeight="1">
      <c r="A137" s="1"/>
      <c r="B137" s="1"/>
      <c r="C137" s="1" t="s">
        <v>12</v>
      </c>
      <c r="D137" s="1">
        <v>54</v>
      </c>
      <c r="E137" s="17" t="s">
        <v>1305</v>
      </c>
      <c r="F137" s="17" t="s">
        <v>987</v>
      </c>
      <c r="G137" s="17" t="s">
        <v>994</v>
      </c>
      <c r="H137" s="17"/>
      <c r="I137" s="17" t="s">
        <v>1306</v>
      </c>
      <c r="J137" s="10">
        <v>0</v>
      </c>
    </row>
    <row r="138" spans="1:10" ht="57" customHeight="1">
      <c r="A138" s="1"/>
      <c r="B138" s="1"/>
      <c r="C138" s="1" t="s">
        <v>12</v>
      </c>
      <c r="D138" s="1">
        <v>55</v>
      </c>
      <c r="E138" s="17" t="s">
        <v>1307</v>
      </c>
      <c r="F138" s="17" t="s">
        <v>987</v>
      </c>
      <c r="G138" s="17" t="s">
        <v>988</v>
      </c>
      <c r="H138" s="17" t="s">
        <v>995</v>
      </c>
      <c r="I138" s="17" t="s">
        <v>1308</v>
      </c>
      <c r="J138" s="10">
        <v>1</v>
      </c>
    </row>
    <row r="139" spans="1:10" ht="57" customHeight="1">
      <c r="A139" s="1"/>
      <c r="B139" s="1"/>
      <c r="C139" s="1" t="s">
        <v>12</v>
      </c>
      <c r="D139" s="1">
        <v>56</v>
      </c>
      <c r="E139" s="17" t="s">
        <v>1309</v>
      </c>
      <c r="F139" s="17" t="s">
        <v>987</v>
      </c>
      <c r="G139" s="17" t="s">
        <v>988</v>
      </c>
      <c r="H139" s="17" t="s">
        <v>995</v>
      </c>
      <c r="I139" s="17" t="s">
        <v>1310</v>
      </c>
      <c r="J139" s="10">
        <v>6</v>
      </c>
    </row>
    <row r="140" spans="1:10" ht="57" customHeight="1">
      <c r="A140" s="1"/>
      <c r="B140" s="1"/>
      <c r="C140" s="1" t="s">
        <v>12</v>
      </c>
      <c r="D140" s="1">
        <v>57</v>
      </c>
      <c r="E140" s="17" t="s">
        <v>1311</v>
      </c>
      <c r="F140" s="17" t="s">
        <v>998</v>
      </c>
      <c r="G140" s="17" t="s">
        <v>994</v>
      </c>
      <c r="H140" s="17"/>
      <c r="I140" s="17" t="s">
        <v>1312</v>
      </c>
      <c r="J140" s="10">
        <v>0</v>
      </c>
    </row>
    <row r="141" spans="1:10" ht="57" customHeight="1">
      <c r="A141" s="1"/>
      <c r="B141" s="1"/>
      <c r="C141" s="1" t="s">
        <v>12</v>
      </c>
      <c r="D141" s="1">
        <v>58</v>
      </c>
      <c r="E141" s="17" t="s">
        <v>1313</v>
      </c>
      <c r="F141" s="17" t="s">
        <v>998</v>
      </c>
      <c r="G141" s="17" t="s">
        <v>988</v>
      </c>
      <c r="H141" s="17" t="s">
        <v>1314</v>
      </c>
      <c r="I141" s="17" t="s">
        <v>1315</v>
      </c>
      <c r="J141" s="10">
        <v>6</v>
      </c>
    </row>
    <row r="142" spans="1:10" ht="57" customHeight="1">
      <c r="A142" s="1"/>
      <c r="B142" s="1"/>
      <c r="C142" s="1" t="s">
        <v>12</v>
      </c>
      <c r="D142" s="1">
        <v>59</v>
      </c>
      <c r="E142" s="17" t="s">
        <v>1316</v>
      </c>
      <c r="F142" s="17" t="s">
        <v>998</v>
      </c>
      <c r="G142" s="17" t="s">
        <v>988</v>
      </c>
      <c r="H142" s="17" t="s">
        <v>1005</v>
      </c>
      <c r="I142" s="17" t="s">
        <v>1317</v>
      </c>
      <c r="J142" s="10">
        <v>6</v>
      </c>
    </row>
    <row r="143" spans="1:10" ht="57" customHeight="1">
      <c r="A143" s="1"/>
      <c r="B143" s="1"/>
      <c r="C143" s="1" t="s">
        <v>12</v>
      </c>
      <c r="D143" s="1">
        <v>60</v>
      </c>
      <c r="E143" s="17" t="s">
        <v>1318</v>
      </c>
      <c r="F143" s="17" t="s">
        <v>987</v>
      </c>
      <c r="G143" s="17" t="s">
        <v>988</v>
      </c>
      <c r="H143" s="17"/>
      <c r="I143" s="17" t="s">
        <v>1319</v>
      </c>
      <c r="J143" s="10">
        <v>0</v>
      </c>
    </row>
    <row r="144" spans="1:10" ht="57" customHeight="1">
      <c r="A144" s="1"/>
      <c r="B144" s="1"/>
      <c r="C144" s="1" t="s">
        <v>12</v>
      </c>
      <c r="D144" s="1">
        <v>61</v>
      </c>
      <c r="E144" s="17" t="s">
        <v>1320</v>
      </c>
      <c r="F144" s="17" t="s">
        <v>998</v>
      </c>
      <c r="G144" s="17" t="s">
        <v>988</v>
      </c>
      <c r="H144" s="17"/>
      <c r="I144" s="17" t="s">
        <v>1321</v>
      </c>
      <c r="J144" s="10">
        <v>0</v>
      </c>
    </row>
    <row r="145" spans="1:10" ht="57" customHeight="1">
      <c r="A145" s="1"/>
      <c r="B145" s="1"/>
      <c r="C145" s="1" t="s">
        <v>12</v>
      </c>
      <c r="D145" s="1">
        <v>62</v>
      </c>
      <c r="E145" s="17" t="s">
        <v>1322</v>
      </c>
      <c r="F145" s="17" t="s">
        <v>987</v>
      </c>
      <c r="G145" s="17" t="s">
        <v>994</v>
      </c>
      <c r="H145" s="17" t="s">
        <v>995</v>
      </c>
      <c r="I145" s="17" t="s">
        <v>1323</v>
      </c>
      <c r="J145" s="10">
        <v>32</v>
      </c>
    </row>
    <row r="146" spans="1:10" ht="57" customHeight="1">
      <c r="A146" s="1"/>
      <c r="B146" s="1"/>
      <c r="C146" s="1" t="s">
        <v>12</v>
      </c>
      <c r="D146" s="1">
        <v>63</v>
      </c>
      <c r="E146" s="17" t="s">
        <v>1324</v>
      </c>
      <c r="F146" s="17" t="s">
        <v>987</v>
      </c>
      <c r="G146" s="17" t="s">
        <v>988</v>
      </c>
      <c r="H146" s="17" t="s">
        <v>995</v>
      </c>
      <c r="I146" s="17" t="s">
        <v>1325</v>
      </c>
      <c r="J146" s="10">
        <v>21</v>
      </c>
    </row>
    <row r="147" spans="1:10" ht="57" customHeight="1">
      <c r="A147" s="1"/>
      <c r="B147" s="1"/>
      <c r="C147" s="1" t="s">
        <v>12</v>
      </c>
      <c r="D147" s="1">
        <v>64</v>
      </c>
      <c r="E147" s="17" t="s">
        <v>1326</v>
      </c>
      <c r="F147" s="17" t="s">
        <v>998</v>
      </c>
      <c r="G147" s="17" t="s">
        <v>988</v>
      </c>
      <c r="H147" s="17" t="s">
        <v>1327</v>
      </c>
      <c r="I147" s="17" t="s">
        <v>1328</v>
      </c>
      <c r="J147" s="10">
        <v>24</v>
      </c>
    </row>
    <row r="148" spans="1:10" ht="57" customHeight="1">
      <c r="A148" s="1"/>
      <c r="B148" s="1"/>
      <c r="C148" s="1" t="s">
        <v>12</v>
      </c>
      <c r="D148" s="1">
        <v>65</v>
      </c>
      <c r="E148" s="17" t="s">
        <v>1083</v>
      </c>
      <c r="F148" s="17" t="s">
        <v>998</v>
      </c>
      <c r="G148" s="17" t="s">
        <v>994</v>
      </c>
      <c r="H148" s="17" t="s">
        <v>995</v>
      </c>
      <c r="I148" s="17" t="s">
        <v>1329</v>
      </c>
      <c r="J148" s="10">
        <v>21</v>
      </c>
    </row>
    <row r="149" spans="1:10" ht="57" customHeight="1">
      <c r="A149" s="1"/>
      <c r="B149" s="1"/>
      <c r="C149" s="1" t="s">
        <v>12</v>
      </c>
      <c r="D149" s="1">
        <v>66</v>
      </c>
      <c r="E149" s="17" t="s">
        <v>1330</v>
      </c>
      <c r="F149" s="17" t="s">
        <v>998</v>
      </c>
      <c r="G149" s="17" t="s">
        <v>988</v>
      </c>
      <c r="H149" s="17"/>
      <c r="I149" s="17" t="s">
        <v>1331</v>
      </c>
      <c r="J149" s="10">
        <v>0</v>
      </c>
    </row>
    <row r="150" spans="1:10" ht="57" customHeight="1">
      <c r="A150" s="1"/>
      <c r="B150" s="1"/>
      <c r="C150" s="1" t="s">
        <v>12</v>
      </c>
      <c r="D150" s="1">
        <v>67</v>
      </c>
      <c r="E150" s="17" t="s">
        <v>1332</v>
      </c>
      <c r="F150" s="17" t="s">
        <v>998</v>
      </c>
      <c r="G150" s="17" t="s">
        <v>988</v>
      </c>
      <c r="H150" s="17"/>
      <c r="I150" s="17" t="s">
        <v>1333</v>
      </c>
      <c r="J150" s="10">
        <v>0</v>
      </c>
    </row>
    <row r="151" spans="1:10" ht="57" customHeight="1">
      <c r="A151" s="1"/>
      <c r="B151" s="1"/>
      <c r="C151" s="1" t="s">
        <v>12</v>
      </c>
      <c r="D151" s="1">
        <v>68</v>
      </c>
      <c r="E151" s="17" t="s">
        <v>1334</v>
      </c>
      <c r="F151" s="17" t="s">
        <v>998</v>
      </c>
      <c r="G151" s="17" t="s">
        <v>988</v>
      </c>
      <c r="H151" s="17" t="s">
        <v>995</v>
      </c>
      <c r="I151" s="17" t="s">
        <v>1335</v>
      </c>
      <c r="J151" s="10">
        <v>4</v>
      </c>
    </row>
    <row r="152" spans="1:10" ht="57" customHeight="1">
      <c r="A152" s="1"/>
      <c r="B152" s="1"/>
      <c r="C152" s="1" t="s">
        <v>12</v>
      </c>
      <c r="D152" s="1">
        <v>69</v>
      </c>
      <c r="E152" s="17" t="s">
        <v>1336</v>
      </c>
      <c r="F152" s="17" t="s">
        <v>987</v>
      </c>
      <c r="G152" s="17" t="s">
        <v>994</v>
      </c>
      <c r="H152" s="17" t="s">
        <v>1337</v>
      </c>
      <c r="I152" s="17" t="s">
        <v>1338</v>
      </c>
      <c r="J152" s="10">
        <v>11</v>
      </c>
    </row>
    <row r="153" spans="1:10" ht="57" customHeight="1">
      <c r="A153" s="1"/>
      <c r="B153" s="1"/>
      <c r="C153" s="1" t="s">
        <v>12</v>
      </c>
      <c r="D153" s="1">
        <v>70</v>
      </c>
      <c r="E153" s="17" t="s">
        <v>1339</v>
      </c>
      <c r="F153" s="17" t="s">
        <v>998</v>
      </c>
      <c r="G153" s="17" t="s">
        <v>994</v>
      </c>
      <c r="H153" s="17" t="s">
        <v>1005</v>
      </c>
      <c r="I153" s="17" t="s">
        <v>1340</v>
      </c>
      <c r="J153" s="10">
        <v>98</v>
      </c>
    </row>
    <row r="154" spans="1:10" ht="57" customHeight="1">
      <c r="A154" s="1"/>
      <c r="B154" s="1"/>
      <c r="C154" s="1" t="s">
        <v>12</v>
      </c>
      <c r="D154" s="1">
        <v>71</v>
      </c>
      <c r="E154" s="17" t="s">
        <v>1341</v>
      </c>
      <c r="F154" s="17" t="s">
        <v>987</v>
      </c>
      <c r="G154" s="17" t="s">
        <v>994</v>
      </c>
      <c r="H154" s="17" t="s">
        <v>995</v>
      </c>
      <c r="I154" s="17" t="s">
        <v>1342</v>
      </c>
      <c r="J154" s="10">
        <v>2</v>
      </c>
    </row>
    <row r="155" spans="1:10" ht="57" customHeight="1">
      <c r="A155" s="1"/>
      <c r="B155" s="1"/>
      <c r="C155" s="1" t="s">
        <v>12</v>
      </c>
      <c r="D155" s="1">
        <v>72</v>
      </c>
      <c r="E155" s="17" t="s">
        <v>1343</v>
      </c>
      <c r="F155" s="17" t="s">
        <v>987</v>
      </c>
      <c r="G155" s="17" t="s">
        <v>988</v>
      </c>
      <c r="H155" s="17" t="s">
        <v>995</v>
      </c>
      <c r="I155" s="17" t="s">
        <v>1344</v>
      </c>
      <c r="J155" s="10">
        <v>7</v>
      </c>
    </row>
    <row r="156" spans="1:10" ht="57" customHeight="1">
      <c r="A156" s="1"/>
      <c r="B156" s="1"/>
      <c r="C156" s="1" t="s">
        <v>12</v>
      </c>
      <c r="D156" s="1">
        <v>73</v>
      </c>
      <c r="E156" s="17" t="s">
        <v>1345</v>
      </c>
      <c r="F156" s="17" t="s">
        <v>987</v>
      </c>
      <c r="G156" s="17" t="s">
        <v>988</v>
      </c>
      <c r="H156" s="17" t="s">
        <v>1173</v>
      </c>
      <c r="I156" s="17" t="s">
        <v>1346</v>
      </c>
      <c r="J156" s="10">
        <v>87</v>
      </c>
    </row>
    <row r="157" spans="1:10" ht="57" customHeight="1">
      <c r="A157" s="1"/>
      <c r="B157" s="1"/>
      <c r="C157" s="1" t="s">
        <v>12</v>
      </c>
      <c r="D157" s="1">
        <v>74</v>
      </c>
      <c r="E157" s="17" t="s">
        <v>1347</v>
      </c>
      <c r="F157" s="17" t="s">
        <v>998</v>
      </c>
      <c r="G157" s="17" t="s">
        <v>988</v>
      </c>
      <c r="H157" s="17" t="s">
        <v>995</v>
      </c>
      <c r="I157" s="17" t="s">
        <v>1348</v>
      </c>
      <c r="J157" s="10">
        <v>6</v>
      </c>
    </row>
    <row r="158" spans="1:10" ht="57" customHeight="1">
      <c r="A158" s="1"/>
      <c r="B158" s="1"/>
      <c r="C158" s="1" t="s">
        <v>12</v>
      </c>
      <c r="D158" s="1">
        <v>75</v>
      </c>
      <c r="E158" s="17" t="s">
        <v>1349</v>
      </c>
      <c r="F158" s="17" t="s">
        <v>987</v>
      </c>
      <c r="G158" s="17" t="s">
        <v>994</v>
      </c>
      <c r="H158" s="17"/>
      <c r="I158" s="17" t="s">
        <v>1350</v>
      </c>
      <c r="J158" s="10">
        <v>0</v>
      </c>
    </row>
    <row r="159" spans="1:10" ht="57" customHeight="1">
      <c r="A159" s="1"/>
      <c r="B159" s="1"/>
      <c r="C159" s="1" t="s">
        <v>12</v>
      </c>
      <c r="D159" s="1">
        <v>76</v>
      </c>
      <c r="E159" s="17" t="s">
        <v>1351</v>
      </c>
      <c r="F159" s="17" t="s">
        <v>987</v>
      </c>
      <c r="G159" s="17" t="s">
        <v>988</v>
      </c>
      <c r="H159" s="17" t="s">
        <v>995</v>
      </c>
      <c r="I159" s="17" t="s">
        <v>1352</v>
      </c>
      <c r="J159" s="10">
        <v>7</v>
      </c>
    </row>
    <row r="160" spans="1:10" ht="57" customHeight="1">
      <c r="A160" s="1"/>
      <c r="B160" s="1"/>
      <c r="C160" s="1" t="s">
        <v>12</v>
      </c>
      <c r="D160" s="1">
        <v>77</v>
      </c>
      <c r="E160" s="17" t="s">
        <v>1353</v>
      </c>
      <c r="F160" s="17" t="s">
        <v>987</v>
      </c>
      <c r="G160" s="17" t="s">
        <v>988</v>
      </c>
      <c r="H160" s="17" t="s">
        <v>995</v>
      </c>
      <c r="I160" s="17" t="s">
        <v>1354</v>
      </c>
      <c r="J160" s="10">
        <v>6</v>
      </c>
    </row>
    <row r="161" spans="1:10" ht="57" customHeight="1">
      <c r="A161" s="1"/>
      <c r="B161" s="1"/>
      <c r="C161" s="1" t="s">
        <v>12</v>
      </c>
      <c r="D161" s="1">
        <v>78</v>
      </c>
      <c r="E161" s="17" t="s">
        <v>1355</v>
      </c>
      <c r="F161" s="17" t="s">
        <v>987</v>
      </c>
      <c r="G161" s="17" t="s">
        <v>988</v>
      </c>
      <c r="H161" s="17" t="s">
        <v>995</v>
      </c>
      <c r="I161" s="17" t="s">
        <v>1356</v>
      </c>
      <c r="J161" s="10">
        <v>16</v>
      </c>
    </row>
    <row r="162" spans="1:10" ht="57" customHeight="1">
      <c r="A162" s="1"/>
      <c r="B162" s="1"/>
      <c r="C162" s="1" t="s">
        <v>12</v>
      </c>
      <c r="D162" s="1">
        <v>79</v>
      </c>
      <c r="E162" s="17" t="s">
        <v>1357</v>
      </c>
      <c r="F162" s="17" t="s">
        <v>998</v>
      </c>
      <c r="G162" s="17" t="s">
        <v>988</v>
      </c>
      <c r="H162" s="17" t="s">
        <v>1005</v>
      </c>
      <c r="I162" s="17" t="s">
        <v>1358</v>
      </c>
      <c r="J162" s="10">
        <v>6</v>
      </c>
    </row>
    <row r="163" spans="1:10" ht="57" customHeight="1">
      <c r="A163" s="1"/>
      <c r="B163" s="1"/>
      <c r="C163" s="1" t="s">
        <v>12</v>
      </c>
      <c r="D163" s="1">
        <v>80</v>
      </c>
      <c r="E163" s="17" t="s">
        <v>1359</v>
      </c>
      <c r="F163" s="17" t="s">
        <v>998</v>
      </c>
      <c r="G163" s="17" t="s">
        <v>988</v>
      </c>
      <c r="H163" s="17" t="s">
        <v>995</v>
      </c>
      <c r="I163" s="17" t="s">
        <v>1360</v>
      </c>
      <c r="J163" s="10">
        <v>3</v>
      </c>
    </row>
    <row r="164" spans="1:10" ht="57" customHeight="1">
      <c r="A164" s="1"/>
      <c r="B164" s="1"/>
      <c r="C164" s="1" t="s">
        <v>12</v>
      </c>
      <c r="D164" s="1">
        <v>81</v>
      </c>
      <c r="E164" s="17" t="s">
        <v>1361</v>
      </c>
      <c r="F164" s="17" t="s">
        <v>987</v>
      </c>
      <c r="G164" s="17" t="s">
        <v>988</v>
      </c>
      <c r="H164" s="17" t="s">
        <v>995</v>
      </c>
      <c r="I164" s="17" t="s">
        <v>1362</v>
      </c>
      <c r="J164" s="10">
        <v>1</v>
      </c>
    </row>
    <row r="165" spans="1:10" ht="57" customHeight="1">
      <c r="A165" s="1"/>
      <c r="B165" s="1"/>
      <c r="C165" s="1" t="s">
        <v>12</v>
      </c>
      <c r="D165" s="1">
        <v>82</v>
      </c>
      <c r="E165" s="17" t="s">
        <v>1363</v>
      </c>
      <c r="F165" s="17" t="s">
        <v>998</v>
      </c>
      <c r="G165" s="17" t="s">
        <v>988</v>
      </c>
      <c r="H165" s="17" t="s">
        <v>1364</v>
      </c>
      <c r="I165" s="17" t="s">
        <v>1365</v>
      </c>
      <c r="J165" s="10">
        <v>535</v>
      </c>
    </row>
    <row r="166" spans="1:10" ht="57" customHeight="1">
      <c r="A166" s="1"/>
      <c r="B166" s="1"/>
      <c r="C166" s="1" t="s">
        <v>12</v>
      </c>
      <c r="D166" s="1">
        <v>83</v>
      </c>
      <c r="E166" s="17" t="s">
        <v>1320</v>
      </c>
      <c r="F166" s="17" t="s">
        <v>998</v>
      </c>
      <c r="G166" s="17" t="s">
        <v>988</v>
      </c>
      <c r="H166" s="17" t="s">
        <v>1168</v>
      </c>
      <c r="I166" s="17" t="s">
        <v>1366</v>
      </c>
      <c r="J166" s="10">
        <v>163</v>
      </c>
    </row>
    <row r="167" spans="1:10" ht="57" customHeight="1">
      <c r="A167" s="1"/>
      <c r="B167" s="1"/>
      <c r="C167" s="1" t="s">
        <v>14</v>
      </c>
      <c r="D167" s="1">
        <v>1</v>
      </c>
      <c r="E167" s="17" t="s">
        <v>1367</v>
      </c>
      <c r="F167" s="17" t="s">
        <v>987</v>
      </c>
      <c r="G167" s="17" t="s">
        <v>988</v>
      </c>
      <c r="H167" s="17" t="s">
        <v>1173</v>
      </c>
      <c r="I167" s="17" t="s">
        <v>1368</v>
      </c>
      <c r="J167" s="10">
        <v>124</v>
      </c>
    </row>
    <row r="168" spans="1:10" ht="57" customHeight="1">
      <c r="A168" s="1"/>
      <c r="B168" s="1"/>
      <c r="C168" s="1" t="s">
        <v>14</v>
      </c>
      <c r="D168" s="1">
        <v>2</v>
      </c>
      <c r="E168" s="17" t="s">
        <v>1369</v>
      </c>
      <c r="F168" s="17" t="s">
        <v>987</v>
      </c>
      <c r="G168" s="17" t="s">
        <v>988</v>
      </c>
      <c r="H168" s="17" t="s">
        <v>1173</v>
      </c>
      <c r="I168" s="17" t="s">
        <v>1370</v>
      </c>
      <c r="J168" s="10">
        <v>389</v>
      </c>
    </row>
    <row r="169" spans="1:10" ht="57" customHeight="1">
      <c r="A169" s="1"/>
      <c r="B169" s="1"/>
      <c r="C169" s="1" t="s">
        <v>14</v>
      </c>
      <c r="D169" s="1">
        <v>3</v>
      </c>
      <c r="E169" s="17" t="s">
        <v>1345</v>
      </c>
      <c r="F169" s="17" t="s">
        <v>987</v>
      </c>
      <c r="G169" s="17" t="s">
        <v>988</v>
      </c>
      <c r="H169" s="17" t="s">
        <v>1168</v>
      </c>
      <c r="I169" s="17" t="s">
        <v>1371</v>
      </c>
      <c r="J169" s="10">
        <v>150</v>
      </c>
    </row>
    <row r="170" spans="1:10" ht="57" customHeight="1">
      <c r="A170" s="1"/>
      <c r="B170" s="1"/>
      <c r="C170" s="1" t="s">
        <v>14</v>
      </c>
      <c r="D170" s="1">
        <v>4</v>
      </c>
      <c r="E170" s="17" t="s">
        <v>1372</v>
      </c>
      <c r="F170" s="17" t="s">
        <v>998</v>
      </c>
      <c r="G170" s="17" t="s">
        <v>994</v>
      </c>
      <c r="H170" s="17" t="s">
        <v>1173</v>
      </c>
      <c r="I170" s="17" t="s">
        <v>1373</v>
      </c>
      <c r="J170" s="10">
        <v>333</v>
      </c>
    </row>
    <row r="171" spans="1:10" ht="57" customHeight="1">
      <c r="A171" s="1"/>
      <c r="B171" s="1"/>
      <c r="C171" s="1" t="s">
        <v>14</v>
      </c>
      <c r="D171" s="1">
        <v>5</v>
      </c>
      <c r="E171" s="17" t="s">
        <v>1374</v>
      </c>
      <c r="F171" s="17" t="s">
        <v>998</v>
      </c>
      <c r="G171" s="17" t="s">
        <v>988</v>
      </c>
      <c r="H171" s="17" t="s">
        <v>1173</v>
      </c>
      <c r="I171" s="17" t="s">
        <v>1375</v>
      </c>
      <c r="J171" s="10">
        <v>121</v>
      </c>
    </row>
    <row r="172" spans="1:10" ht="57" customHeight="1">
      <c r="A172" s="1"/>
      <c r="B172" s="1"/>
      <c r="C172" s="1" t="s">
        <v>14</v>
      </c>
      <c r="D172" s="1">
        <v>6</v>
      </c>
      <c r="E172" s="17" t="s">
        <v>1376</v>
      </c>
      <c r="F172" s="17" t="s">
        <v>998</v>
      </c>
      <c r="G172" s="17" t="s">
        <v>988</v>
      </c>
      <c r="H172" s="17" t="s">
        <v>995</v>
      </c>
      <c r="I172" s="17" t="s">
        <v>1377</v>
      </c>
      <c r="J172" s="10">
        <v>33</v>
      </c>
    </row>
    <row r="173" spans="1:10" ht="57" customHeight="1">
      <c r="A173" s="1"/>
      <c r="B173" s="1"/>
      <c r="C173" s="1" t="s">
        <v>14</v>
      </c>
      <c r="D173" s="1">
        <v>7</v>
      </c>
      <c r="E173" s="17" t="s">
        <v>1378</v>
      </c>
      <c r="F173" s="17" t="s">
        <v>998</v>
      </c>
      <c r="G173" s="17" t="s">
        <v>988</v>
      </c>
      <c r="H173" s="17" t="s">
        <v>1168</v>
      </c>
      <c r="I173" s="17" t="s">
        <v>1379</v>
      </c>
      <c r="J173" s="10">
        <v>173</v>
      </c>
    </row>
    <row r="174" spans="1:10" ht="57" customHeight="1">
      <c r="A174" s="1"/>
      <c r="B174" s="1"/>
      <c r="C174" s="1" t="s">
        <v>14</v>
      </c>
      <c r="D174" s="1">
        <v>8</v>
      </c>
      <c r="E174" s="17" t="s">
        <v>1380</v>
      </c>
      <c r="F174" s="17" t="s">
        <v>998</v>
      </c>
      <c r="G174" s="17" t="s">
        <v>988</v>
      </c>
      <c r="H174" s="17" t="s">
        <v>1005</v>
      </c>
      <c r="I174" s="17" t="s">
        <v>1381</v>
      </c>
      <c r="J174" s="10">
        <v>27</v>
      </c>
    </row>
    <row r="175" spans="1:10" ht="57" customHeight="1">
      <c r="A175" s="1"/>
      <c r="B175" s="1"/>
      <c r="C175" s="1" t="s">
        <v>14</v>
      </c>
      <c r="D175" s="1">
        <v>9</v>
      </c>
      <c r="E175" s="17" t="s">
        <v>1382</v>
      </c>
      <c r="F175" s="17" t="s">
        <v>998</v>
      </c>
      <c r="G175" s="17" t="s">
        <v>988</v>
      </c>
      <c r="H175" s="17" t="s">
        <v>1383</v>
      </c>
      <c r="I175" s="17" t="s">
        <v>1384</v>
      </c>
      <c r="J175" s="10">
        <v>109</v>
      </c>
    </row>
    <row r="176" spans="1:10" ht="57" customHeight="1">
      <c r="A176" s="1"/>
      <c r="B176" s="1"/>
      <c r="C176" s="1" t="s">
        <v>14</v>
      </c>
      <c r="D176" s="1">
        <v>10</v>
      </c>
      <c r="E176" s="17" t="s">
        <v>1385</v>
      </c>
      <c r="F176" s="17" t="s">
        <v>998</v>
      </c>
      <c r="G176" s="17" t="s">
        <v>994</v>
      </c>
      <c r="H176" s="17"/>
      <c r="I176" s="17" t="s">
        <v>1386</v>
      </c>
      <c r="J176" s="10">
        <v>0</v>
      </c>
    </row>
    <row r="177" spans="1:10" ht="57" customHeight="1">
      <c r="A177" s="1"/>
      <c r="B177" s="1"/>
      <c r="C177" s="1" t="s">
        <v>14</v>
      </c>
      <c r="D177" s="1">
        <v>11</v>
      </c>
      <c r="E177" s="17" t="s">
        <v>1387</v>
      </c>
      <c r="F177" s="17" t="s">
        <v>998</v>
      </c>
      <c r="G177" s="17" t="s">
        <v>994</v>
      </c>
      <c r="H177" s="17"/>
      <c r="I177" s="17" t="s">
        <v>1388</v>
      </c>
      <c r="J177" s="10">
        <v>0</v>
      </c>
    </row>
    <row r="178" spans="1:10" ht="57" customHeight="1">
      <c r="A178" s="1"/>
      <c r="B178" s="1"/>
      <c r="C178" s="1" t="s">
        <v>14</v>
      </c>
      <c r="D178" s="1">
        <v>12</v>
      </c>
      <c r="E178" s="17" t="s">
        <v>1389</v>
      </c>
      <c r="F178" s="17" t="s">
        <v>987</v>
      </c>
      <c r="G178" s="17" t="s">
        <v>988</v>
      </c>
      <c r="H178" s="17" t="s">
        <v>995</v>
      </c>
      <c r="I178" s="17" t="s">
        <v>1390</v>
      </c>
      <c r="J178" s="10">
        <v>25</v>
      </c>
    </row>
    <row r="179" spans="1:10" ht="57" customHeight="1">
      <c r="A179" s="1"/>
      <c r="B179" s="1"/>
      <c r="C179" s="1" t="s">
        <v>14</v>
      </c>
      <c r="D179" s="1">
        <v>13</v>
      </c>
      <c r="E179" s="17" t="s">
        <v>1391</v>
      </c>
      <c r="F179" s="17" t="s">
        <v>998</v>
      </c>
      <c r="G179" s="17" t="s">
        <v>994</v>
      </c>
      <c r="H179" s="17" t="s">
        <v>995</v>
      </c>
      <c r="I179" s="17" t="s">
        <v>1392</v>
      </c>
      <c r="J179" s="10">
        <v>2</v>
      </c>
    </row>
    <row r="180" spans="1:10" ht="57" customHeight="1">
      <c r="A180" s="1"/>
      <c r="B180" s="1"/>
      <c r="C180" s="1" t="s">
        <v>14</v>
      </c>
      <c r="D180" s="1">
        <v>14</v>
      </c>
      <c r="E180" s="17" t="s">
        <v>1393</v>
      </c>
      <c r="F180" s="17" t="s">
        <v>998</v>
      </c>
      <c r="G180" s="17" t="s">
        <v>994</v>
      </c>
      <c r="H180" s="17" t="s">
        <v>995</v>
      </c>
      <c r="I180" s="17" t="s">
        <v>1394</v>
      </c>
      <c r="J180" s="10">
        <v>3</v>
      </c>
    </row>
    <row r="181" spans="1:10" ht="57" customHeight="1">
      <c r="A181" s="1"/>
      <c r="B181" s="1"/>
      <c r="C181" s="1" t="s">
        <v>14</v>
      </c>
      <c r="D181" s="1">
        <v>15</v>
      </c>
      <c r="E181" s="17" t="s">
        <v>1395</v>
      </c>
      <c r="F181" s="17" t="s">
        <v>987</v>
      </c>
      <c r="G181" s="17" t="s">
        <v>994</v>
      </c>
      <c r="H181" s="17"/>
      <c r="I181" s="17" t="s">
        <v>1396</v>
      </c>
      <c r="J181" s="10">
        <v>0</v>
      </c>
    </row>
    <row r="182" spans="1:10" ht="57" customHeight="1">
      <c r="A182" s="1"/>
      <c r="B182" s="1"/>
      <c r="C182" s="1" t="s">
        <v>14</v>
      </c>
      <c r="D182" s="1">
        <v>16</v>
      </c>
      <c r="E182" s="17" t="s">
        <v>1397</v>
      </c>
      <c r="F182" s="17" t="s">
        <v>998</v>
      </c>
      <c r="G182" s="17" t="s">
        <v>988</v>
      </c>
      <c r="H182" s="17" t="s">
        <v>1398</v>
      </c>
      <c r="I182" s="17" t="s">
        <v>1399</v>
      </c>
      <c r="J182" s="10">
        <v>48</v>
      </c>
    </row>
    <row r="183" spans="1:10" ht="57" customHeight="1">
      <c r="A183" s="1"/>
      <c r="B183" s="1"/>
      <c r="C183" s="1" t="s">
        <v>14</v>
      </c>
      <c r="D183" s="1">
        <v>17</v>
      </c>
      <c r="E183" s="17" t="s">
        <v>1400</v>
      </c>
      <c r="F183" s="17" t="s">
        <v>998</v>
      </c>
      <c r="G183" s="17" t="s">
        <v>988</v>
      </c>
      <c r="H183" s="17" t="s">
        <v>995</v>
      </c>
      <c r="I183" s="17" t="s">
        <v>1401</v>
      </c>
      <c r="J183" s="10">
        <v>1</v>
      </c>
    </row>
    <row r="184" spans="1:10" ht="57" customHeight="1">
      <c r="A184" s="1"/>
      <c r="B184" s="1"/>
      <c r="C184" s="1" t="s">
        <v>14</v>
      </c>
      <c r="D184" s="1">
        <v>18</v>
      </c>
      <c r="E184" s="17" t="s">
        <v>1402</v>
      </c>
      <c r="F184" s="17" t="s">
        <v>998</v>
      </c>
      <c r="G184" s="17" t="s">
        <v>988</v>
      </c>
      <c r="H184" s="17"/>
      <c r="I184" s="17" t="s">
        <v>1403</v>
      </c>
      <c r="J184" s="10">
        <v>0</v>
      </c>
    </row>
    <row r="185" spans="1:10" ht="57" customHeight="1">
      <c r="A185" s="1"/>
      <c r="B185" s="1"/>
      <c r="C185" s="1" t="s">
        <v>14</v>
      </c>
      <c r="D185" s="1">
        <v>19</v>
      </c>
      <c r="E185" s="17" t="s">
        <v>1404</v>
      </c>
      <c r="F185" s="17" t="s">
        <v>998</v>
      </c>
      <c r="G185" s="17" t="s">
        <v>988</v>
      </c>
      <c r="H185" s="17" t="s">
        <v>1405</v>
      </c>
      <c r="I185" s="17" t="s">
        <v>1406</v>
      </c>
      <c r="J185" s="10">
        <v>16</v>
      </c>
    </row>
    <row r="186" spans="1:10" ht="57" customHeight="1">
      <c r="A186" s="1"/>
      <c r="B186" s="1"/>
      <c r="C186" s="1" t="s">
        <v>14</v>
      </c>
      <c r="D186" s="1">
        <v>20</v>
      </c>
      <c r="E186" s="17" t="s">
        <v>1404</v>
      </c>
      <c r="F186" s="17" t="s">
        <v>998</v>
      </c>
      <c r="G186" s="17" t="s">
        <v>988</v>
      </c>
      <c r="H186" s="17"/>
      <c r="I186" s="17" t="s">
        <v>1407</v>
      </c>
      <c r="J186" s="10">
        <v>0</v>
      </c>
    </row>
    <row r="187" spans="1:10" ht="57" customHeight="1">
      <c r="A187" s="1"/>
      <c r="B187" s="1"/>
      <c r="C187" s="1" t="s">
        <v>14</v>
      </c>
      <c r="D187" s="1">
        <v>21</v>
      </c>
      <c r="E187" s="17" t="s">
        <v>1400</v>
      </c>
      <c r="F187" s="17" t="s">
        <v>998</v>
      </c>
      <c r="G187" s="17" t="s">
        <v>988</v>
      </c>
      <c r="H187" s="17" t="s">
        <v>995</v>
      </c>
      <c r="I187" s="17" t="s">
        <v>1408</v>
      </c>
      <c r="J187" s="10">
        <v>43</v>
      </c>
    </row>
    <row r="188" spans="1:10" ht="57" customHeight="1">
      <c r="A188" s="1"/>
      <c r="B188" s="1"/>
      <c r="C188" s="1" t="s">
        <v>14</v>
      </c>
      <c r="D188" s="1">
        <v>22</v>
      </c>
      <c r="E188" s="17" t="s">
        <v>1397</v>
      </c>
      <c r="F188" s="17" t="s">
        <v>998</v>
      </c>
      <c r="G188" s="17" t="s">
        <v>988</v>
      </c>
      <c r="H188" s="17"/>
      <c r="I188" s="17" t="s">
        <v>1409</v>
      </c>
      <c r="J188" s="10">
        <v>0</v>
      </c>
    </row>
    <row r="189" spans="1:10" ht="57" customHeight="1">
      <c r="A189" s="1"/>
      <c r="B189" s="1"/>
      <c r="C189" s="1" t="s">
        <v>14</v>
      </c>
      <c r="D189" s="1">
        <v>23</v>
      </c>
      <c r="E189" s="17" t="s">
        <v>1410</v>
      </c>
      <c r="F189" s="17" t="s">
        <v>987</v>
      </c>
      <c r="G189" s="17" t="s">
        <v>994</v>
      </c>
      <c r="H189" s="17"/>
      <c r="I189" s="17" t="s">
        <v>1411</v>
      </c>
      <c r="J189" s="10">
        <v>0</v>
      </c>
    </row>
    <row r="190" spans="1:10" ht="57" customHeight="1">
      <c r="A190" s="1"/>
      <c r="B190" s="1"/>
      <c r="C190" s="1" t="s">
        <v>14</v>
      </c>
      <c r="D190" s="1">
        <v>24</v>
      </c>
      <c r="E190" s="17" t="s">
        <v>1412</v>
      </c>
      <c r="F190" s="17" t="s">
        <v>998</v>
      </c>
      <c r="G190" s="17" t="s">
        <v>994</v>
      </c>
      <c r="H190" s="17"/>
      <c r="I190" s="17" t="s">
        <v>1413</v>
      </c>
      <c r="J190" s="10">
        <v>0</v>
      </c>
    </row>
    <row r="191" spans="1:10" ht="57" customHeight="1">
      <c r="A191" s="1"/>
      <c r="B191" s="1"/>
      <c r="C191" s="1" t="s">
        <v>14</v>
      </c>
      <c r="D191" s="1">
        <v>25</v>
      </c>
      <c r="E191" s="17" t="s">
        <v>1414</v>
      </c>
      <c r="F191" s="17" t="s">
        <v>998</v>
      </c>
      <c r="G191" s="17" t="s">
        <v>988</v>
      </c>
      <c r="H191" s="17" t="s">
        <v>1415</v>
      </c>
      <c r="I191" s="17" t="s">
        <v>1416</v>
      </c>
      <c r="J191" s="10">
        <v>86</v>
      </c>
    </row>
    <row r="192" spans="1:10" ht="57" customHeight="1">
      <c r="A192" s="1"/>
      <c r="B192" s="1"/>
      <c r="C192" s="1" t="s">
        <v>14</v>
      </c>
      <c r="D192" s="1">
        <v>26</v>
      </c>
      <c r="E192" s="17" t="s">
        <v>1417</v>
      </c>
      <c r="F192" s="17" t="s">
        <v>998</v>
      </c>
      <c r="G192" s="17" t="s">
        <v>988</v>
      </c>
      <c r="H192" s="17" t="s">
        <v>1005</v>
      </c>
      <c r="I192" s="17" t="s">
        <v>1418</v>
      </c>
      <c r="J192" s="10">
        <v>22</v>
      </c>
    </row>
    <row r="193" spans="1:10" ht="57" customHeight="1">
      <c r="A193" s="1"/>
      <c r="B193" s="1"/>
      <c r="C193" s="1" t="s">
        <v>14</v>
      </c>
      <c r="D193" s="1">
        <v>27</v>
      </c>
      <c r="E193" s="17" t="s">
        <v>1419</v>
      </c>
      <c r="F193" s="17" t="s">
        <v>987</v>
      </c>
      <c r="G193" s="17" t="s">
        <v>988</v>
      </c>
      <c r="H193" s="17" t="s">
        <v>1420</v>
      </c>
      <c r="I193" s="17" t="s">
        <v>1421</v>
      </c>
      <c r="J193" s="10">
        <v>84</v>
      </c>
    </row>
    <row r="194" spans="1:10" ht="57" customHeight="1">
      <c r="A194" s="1"/>
      <c r="B194" s="1"/>
      <c r="C194" s="1" t="s">
        <v>14</v>
      </c>
      <c r="D194" s="1">
        <v>28</v>
      </c>
      <c r="E194" s="17" t="s">
        <v>1397</v>
      </c>
      <c r="F194" s="17" t="s">
        <v>998</v>
      </c>
      <c r="G194" s="17" t="s">
        <v>988</v>
      </c>
      <c r="H194" s="17" t="s">
        <v>1005</v>
      </c>
      <c r="I194" s="17" t="s">
        <v>1422</v>
      </c>
      <c r="J194" s="10">
        <v>6</v>
      </c>
    </row>
    <row r="195" spans="1:10" ht="57" customHeight="1">
      <c r="A195" s="1"/>
      <c r="B195" s="1"/>
      <c r="C195" s="1" t="s">
        <v>14</v>
      </c>
      <c r="D195" s="1">
        <v>29</v>
      </c>
      <c r="E195" s="17" t="s">
        <v>1423</v>
      </c>
      <c r="F195" s="17" t="s">
        <v>998</v>
      </c>
      <c r="G195" s="17" t="s">
        <v>988</v>
      </c>
      <c r="H195" s="17" t="s">
        <v>1424</v>
      </c>
      <c r="I195" s="17" t="s">
        <v>1425</v>
      </c>
      <c r="J195" s="10">
        <v>27</v>
      </c>
    </row>
    <row r="196" spans="1:10" ht="57" customHeight="1">
      <c r="A196" s="1"/>
      <c r="B196" s="1"/>
      <c r="C196" s="1" t="s">
        <v>14</v>
      </c>
      <c r="D196" s="1">
        <v>30</v>
      </c>
      <c r="E196" s="17" t="s">
        <v>1426</v>
      </c>
      <c r="F196" s="17" t="s">
        <v>987</v>
      </c>
      <c r="G196" s="17" t="s">
        <v>994</v>
      </c>
      <c r="H196" s="17" t="s">
        <v>995</v>
      </c>
      <c r="I196" s="17" t="s">
        <v>1427</v>
      </c>
      <c r="J196" s="10">
        <v>15</v>
      </c>
    </row>
    <row r="197" spans="1:10" ht="57" customHeight="1">
      <c r="A197" s="1"/>
      <c r="B197" s="1"/>
      <c r="C197" s="1" t="s">
        <v>14</v>
      </c>
      <c r="D197" s="1">
        <v>31</v>
      </c>
      <c r="E197" s="17" t="s">
        <v>1428</v>
      </c>
      <c r="F197" s="17" t="s">
        <v>987</v>
      </c>
      <c r="G197" s="17" t="s">
        <v>994</v>
      </c>
      <c r="H197" s="17" t="s">
        <v>995</v>
      </c>
      <c r="I197" s="17" t="s">
        <v>1429</v>
      </c>
      <c r="J197" s="10">
        <v>28</v>
      </c>
    </row>
    <row r="198" spans="1:10" ht="57" customHeight="1">
      <c r="A198" s="1"/>
      <c r="B198" s="1"/>
      <c r="C198" s="1" t="s">
        <v>14</v>
      </c>
      <c r="D198" s="1">
        <v>32</v>
      </c>
      <c r="E198" s="17" t="s">
        <v>1430</v>
      </c>
      <c r="F198" s="17" t="s">
        <v>998</v>
      </c>
      <c r="G198" s="17" t="s">
        <v>988</v>
      </c>
      <c r="H198" s="17" t="s">
        <v>995</v>
      </c>
      <c r="I198" s="17" t="s">
        <v>1431</v>
      </c>
      <c r="J198" s="10">
        <v>31</v>
      </c>
    </row>
    <row r="199" spans="1:10" ht="57" customHeight="1">
      <c r="A199" s="1"/>
      <c r="B199" s="1"/>
      <c r="C199" s="1" t="s">
        <v>14</v>
      </c>
      <c r="D199" s="1">
        <v>33</v>
      </c>
      <c r="E199" s="17" t="s">
        <v>1432</v>
      </c>
      <c r="F199" s="17" t="s">
        <v>998</v>
      </c>
      <c r="G199" s="17" t="s">
        <v>988</v>
      </c>
      <c r="H199" s="17"/>
      <c r="I199" s="17" t="s">
        <v>1433</v>
      </c>
      <c r="J199" s="10">
        <v>0</v>
      </c>
    </row>
    <row r="200" spans="1:10" ht="57" customHeight="1">
      <c r="A200" s="1"/>
      <c r="B200" s="1"/>
      <c r="C200" s="1" t="s">
        <v>14</v>
      </c>
      <c r="D200" s="1">
        <v>34</v>
      </c>
      <c r="E200" s="17" t="s">
        <v>1434</v>
      </c>
      <c r="F200" s="17" t="s">
        <v>987</v>
      </c>
      <c r="G200" s="17" t="s">
        <v>988</v>
      </c>
      <c r="H200" s="17" t="s">
        <v>1435</v>
      </c>
      <c r="I200" s="17" t="s">
        <v>1436</v>
      </c>
      <c r="J200" s="10">
        <v>26</v>
      </c>
    </row>
    <row r="201" spans="1:10" ht="57" customHeight="1">
      <c r="A201" s="1"/>
      <c r="B201" s="1"/>
      <c r="C201" s="1" t="s">
        <v>14</v>
      </c>
      <c r="D201" s="1">
        <v>35</v>
      </c>
      <c r="E201" s="17" t="s">
        <v>1083</v>
      </c>
      <c r="F201" s="17" t="s">
        <v>998</v>
      </c>
      <c r="G201" s="17" t="s">
        <v>994</v>
      </c>
      <c r="H201" s="17" t="s">
        <v>995</v>
      </c>
      <c r="I201" s="17" t="s">
        <v>1437</v>
      </c>
      <c r="J201" s="10">
        <v>7</v>
      </c>
    </row>
    <row r="202" spans="1:10" ht="57" customHeight="1">
      <c r="A202" s="1"/>
      <c r="B202" s="1"/>
      <c r="C202" s="1" t="s">
        <v>14</v>
      </c>
      <c r="D202" s="1">
        <v>36</v>
      </c>
      <c r="E202" s="17" t="s">
        <v>1438</v>
      </c>
      <c r="F202" s="17" t="s">
        <v>987</v>
      </c>
      <c r="G202" s="17" t="s">
        <v>994</v>
      </c>
      <c r="H202" s="17"/>
      <c r="I202" s="17" t="s">
        <v>1439</v>
      </c>
      <c r="J202" s="10">
        <v>0</v>
      </c>
    </row>
    <row r="203" spans="1:10" ht="57" customHeight="1">
      <c r="A203" s="1"/>
      <c r="B203" s="1"/>
      <c r="C203" s="1" t="s">
        <v>14</v>
      </c>
      <c r="D203" s="1">
        <v>37</v>
      </c>
      <c r="E203" s="17" t="s">
        <v>1440</v>
      </c>
      <c r="F203" s="17" t="s">
        <v>987</v>
      </c>
      <c r="G203" s="17" t="s">
        <v>994</v>
      </c>
      <c r="H203" s="17"/>
      <c r="I203" s="17" t="s">
        <v>1441</v>
      </c>
      <c r="J203" s="10">
        <v>0</v>
      </c>
    </row>
    <row r="204" spans="1:10" ht="57" customHeight="1">
      <c r="A204" s="1"/>
      <c r="B204" s="1"/>
      <c r="C204" s="1" t="s">
        <v>14</v>
      </c>
      <c r="D204" s="1">
        <v>38</v>
      </c>
      <c r="E204" s="17" t="s">
        <v>1442</v>
      </c>
      <c r="F204" s="17" t="s">
        <v>987</v>
      </c>
      <c r="G204" s="17" t="s">
        <v>994</v>
      </c>
      <c r="H204" s="17" t="s">
        <v>995</v>
      </c>
      <c r="I204" s="17" t="s">
        <v>1443</v>
      </c>
      <c r="J204" s="10">
        <v>18</v>
      </c>
    </row>
    <row r="205" spans="1:10" ht="57" customHeight="1">
      <c r="A205" s="1"/>
      <c r="B205" s="1"/>
      <c r="C205" s="1" t="s">
        <v>14</v>
      </c>
      <c r="D205" s="1">
        <v>39</v>
      </c>
      <c r="E205" s="17" t="s">
        <v>1444</v>
      </c>
      <c r="F205" s="17" t="s">
        <v>987</v>
      </c>
      <c r="G205" s="17" t="s">
        <v>988</v>
      </c>
      <c r="H205" s="17" t="s">
        <v>995</v>
      </c>
      <c r="I205" s="17" t="s">
        <v>1445</v>
      </c>
      <c r="J205" s="10">
        <v>37</v>
      </c>
    </row>
    <row r="206" spans="1:10" ht="57" customHeight="1">
      <c r="A206" s="1"/>
      <c r="B206" s="1"/>
      <c r="C206" s="1" t="s">
        <v>14</v>
      </c>
      <c r="D206" s="1">
        <v>40</v>
      </c>
      <c r="E206" s="17" t="s">
        <v>1446</v>
      </c>
      <c r="F206" s="17" t="s">
        <v>987</v>
      </c>
      <c r="G206" s="17" t="s">
        <v>988</v>
      </c>
      <c r="H206" s="17"/>
      <c r="I206" s="17" t="s">
        <v>1447</v>
      </c>
      <c r="J206" s="10">
        <v>0</v>
      </c>
    </row>
    <row r="207" spans="1:10" ht="57" customHeight="1">
      <c r="A207" s="1"/>
      <c r="B207" s="1"/>
      <c r="C207" s="1" t="s">
        <v>14</v>
      </c>
      <c r="D207" s="1">
        <v>41</v>
      </c>
      <c r="E207" s="17" t="s">
        <v>1448</v>
      </c>
      <c r="F207" s="17" t="s">
        <v>987</v>
      </c>
      <c r="G207" s="17" t="s">
        <v>988</v>
      </c>
      <c r="H207" s="17" t="s">
        <v>995</v>
      </c>
      <c r="I207" s="17" t="s">
        <v>1449</v>
      </c>
      <c r="J207" s="10">
        <v>87</v>
      </c>
    </row>
    <row r="208" spans="1:10" ht="57" customHeight="1">
      <c r="A208" s="1"/>
      <c r="B208" s="1"/>
      <c r="C208" s="1" t="s">
        <v>14</v>
      </c>
      <c r="D208" s="1">
        <v>42</v>
      </c>
      <c r="E208" s="17" t="s">
        <v>1450</v>
      </c>
      <c r="F208" s="17" t="s">
        <v>998</v>
      </c>
      <c r="G208" s="17" t="s">
        <v>988</v>
      </c>
      <c r="H208" s="17" t="s">
        <v>995</v>
      </c>
      <c r="I208" s="17" t="s">
        <v>1451</v>
      </c>
      <c r="J208" s="10">
        <v>21</v>
      </c>
    </row>
    <row r="209" spans="1:10" ht="57" customHeight="1">
      <c r="A209" s="1"/>
      <c r="B209" s="1"/>
      <c r="C209" s="1" t="s">
        <v>14</v>
      </c>
      <c r="D209" s="1">
        <v>43</v>
      </c>
      <c r="E209" s="17" t="s">
        <v>1452</v>
      </c>
      <c r="F209" s="17" t="s">
        <v>998</v>
      </c>
      <c r="G209" s="17" t="s">
        <v>988</v>
      </c>
      <c r="H209" s="17"/>
      <c r="I209" s="17" t="s">
        <v>1453</v>
      </c>
      <c r="J209" s="10">
        <v>0</v>
      </c>
    </row>
    <row r="210" spans="1:10" ht="57" customHeight="1">
      <c r="A210" s="1"/>
      <c r="B210" s="1"/>
      <c r="C210" s="1" t="s">
        <v>14</v>
      </c>
      <c r="D210" s="1">
        <v>44</v>
      </c>
      <c r="E210" s="17" t="s">
        <v>1454</v>
      </c>
      <c r="F210" s="17" t="s">
        <v>998</v>
      </c>
      <c r="G210" s="17" t="s">
        <v>988</v>
      </c>
      <c r="H210" s="17" t="s">
        <v>995</v>
      </c>
      <c r="I210" s="17" t="s">
        <v>1455</v>
      </c>
      <c r="J210" s="10">
        <v>4</v>
      </c>
    </row>
    <row r="211" spans="1:10" ht="57" customHeight="1">
      <c r="A211" s="1"/>
      <c r="B211" s="1"/>
      <c r="C211" s="1" t="s">
        <v>14</v>
      </c>
      <c r="D211" s="1">
        <v>45</v>
      </c>
      <c r="E211" s="17" t="s">
        <v>1456</v>
      </c>
      <c r="F211" s="17" t="s">
        <v>998</v>
      </c>
      <c r="G211" s="17" t="s">
        <v>988</v>
      </c>
      <c r="H211" s="17" t="s">
        <v>1457</v>
      </c>
      <c r="I211" s="17" t="s">
        <v>1458</v>
      </c>
      <c r="J211" s="10">
        <v>48</v>
      </c>
    </row>
    <row r="212" spans="1:10" ht="57" customHeight="1">
      <c r="A212" s="1"/>
      <c r="B212" s="1"/>
      <c r="C212" s="1" t="s">
        <v>14</v>
      </c>
      <c r="D212" s="1">
        <v>46</v>
      </c>
      <c r="E212" s="17" t="s">
        <v>1459</v>
      </c>
      <c r="F212" s="17" t="s">
        <v>998</v>
      </c>
      <c r="G212" s="17" t="s">
        <v>988</v>
      </c>
      <c r="H212" s="17" t="s">
        <v>1460</v>
      </c>
      <c r="I212" s="17" t="s">
        <v>1461</v>
      </c>
      <c r="J212" s="10">
        <v>6</v>
      </c>
    </row>
    <row r="213" spans="1:10" ht="57" customHeight="1">
      <c r="A213" s="1"/>
      <c r="B213" s="1"/>
      <c r="C213" s="1" t="s">
        <v>14</v>
      </c>
      <c r="D213" s="1">
        <v>47</v>
      </c>
      <c r="E213" s="17" t="s">
        <v>1462</v>
      </c>
      <c r="F213" s="17" t="s">
        <v>998</v>
      </c>
      <c r="G213" s="17" t="s">
        <v>988</v>
      </c>
      <c r="H213" s="17"/>
      <c r="I213" s="17" t="s">
        <v>1463</v>
      </c>
      <c r="J213" s="10">
        <v>0</v>
      </c>
    </row>
    <row r="214" spans="1:10" ht="57" customHeight="1">
      <c r="A214" s="1"/>
      <c r="B214" s="1"/>
      <c r="C214" s="1" t="s">
        <v>14</v>
      </c>
      <c r="D214" s="1">
        <v>48</v>
      </c>
      <c r="E214" s="17" t="s">
        <v>1464</v>
      </c>
      <c r="F214" s="17" t="s">
        <v>998</v>
      </c>
      <c r="G214" s="17" t="s">
        <v>988</v>
      </c>
      <c r="H214" s="17" t="s">
        <v>995</v>
      </c>
      <c r="I214" s="17" t="s">
        <v>1465</v>
      </c>
      <c r="J214" s="10">
        <v>16</v>
      </c>
    </row>
    <row r="215" spans="1:10" ht="57" customHeight="1">
      <c r="A215" s="1"/>
      <c r="B215" s="1"/>
      <c r="C215" s="1" t="s">
        <v>14</v>
      </c>
      <c r="D215" s="1">
        <v>49</v>
      </c>
      <c r="E215" s="17" t="s">
        <v>1456</v>
      </c>
      <c r="F215" s="17" t="s">
        <v>998</v>
      </c>
      <c r="G215" s="17" t="s">
        <v>988</v>
      </c>
      <c r="H215" s="17" t="s">
        <v>995</v>
      </c>
      <c r="I215" s="17" t="s">
        <v>1466</v>
      </c>
      <c r="J215" s="10">
        <v>3</v>
      </c>
    </row>
    <row r="216" spans="1:10" ht="57" customHeight="1">
      <c r="A216" s="1"/>
      <c r="B216" s="1"/>
      <c r="C216" s="1" t="s">
        <v>14</v>
      </c>
      <c r="D216" s="1">
        <v>50</v>
      </c>
      <c r="E216" s="17" t="s">
        <v>1467</v>
      </c>
      <c r="F216" s="17" t="s">
        <v>998</v>
      </c>
      <c r="G216" s="17" t="s">
        <v>988</v>
      </c>
      <c r="H216" s="17" t="s">
        <v>995</v>
      </c>
      <c r="I216" s="17" t="s">
        <v>1468</v>
      </c>
      <c r="J216" s="10">
        <v>53</v>
      </c>
    </row>
    <row r="217" spans="1:10" ht="57" customHeight="1">
      <c r="A217" s="1"/>
      <c r="B217" s="1"/>
      <c r="C217" s="1" t="s">
        <v>14</v>
      </c>
      <c r="D217" s="1">
        <v>51</v>
      </c>
      <c r="E217" s="17" t="s">
        <v>1297</v>
      </c>
      <c r="F217" s="17" t="s">
        <v>998</v>
      </c>
      <c r="G217" s="17" t="s">
        <v>988</v>
      </c>
      <c r="H217" s="17"/>
      <c r="I217" s="17" t="s">
        <v>1469</v>
      </c>
      <c r="J217" s="10">
        <v>0</v>
      </c>
    </row>
    <row r="218" spans="1:10" ht="57" customHeight="1">
      <c r="A218" s="1"/>
      <c r="B218" s="1"/>
      <c r="C218" s="1" t="s">
        <v>14</v>
      </c>
      <c r="D218" s="1">
        <v>52</v>
      </c>
      <c r="E218" s="17" t="s">
        <v>1470</v>
      </c>
      <c r="F218" s="17" t="s">
        <v>998</v>
      </c>
      <c r="G218" s="17" t="s">
        <v>988</v>
      </c>
      <c r="H218" s="17" t="s">
        <v>995</v>
      </c>
      <c r="I218" s="17" t="s">
        <v>1471</v>
      </c>
      <c r="J218" s="10">
        <v>22</v>
      </c>
    </row>
    <row r="219" spans="1:10" ht="57" customHeight="1">
      <c r="A219" s="1"/>
      <c r="B219" s="1"/>
      <c r="C219" s="1" t="s">
        <v>14</v>
      </c>
      <c r="D219" s="1">
        <v>53</v>
      </c>
      <c r="E219" s="17" t="s">
        <v>1472</v>
      </c>
      <c r="F219" s="17" t="s">
        <v>998</v>
      </c>
      <c r="G219" s="17" t="s">
        <v>988</v>
      </c>
      <c r="H219" s="17" t="s">
        <v>1473</v>
      </c>
      <c r="I219" s="17" t="s">
        <v>1474</v>
      </c>
      <c r="J219" s="10">
        <v>84</v>
      </c>
    </row>
    <row r="220" spans="1:10" ht="57" customHeight="1">
      <c r="A220" s="1"/>
      <c r="B220" s="1"/>
      <c r="C220" s="1" t="s">
        <v>14</v>
      </c>
      <c r="D220" s="1">
        <v>54</v>
      </c>
      <c r="E220" s="17" t="s">
        <v>1475</v>
      </c>
      <c r="F220" s="17" t="s">
        <v>987</v>
      </c>
      <c r="G220" s="17" t="s">
        <v>988</v>
      </c>
      <c r="H220" s="17" t="s">
        <v>1476</v>
      </c>
      <c r="I220" s="17" t="s">
        <v>1477</v>
      </c>
      <c r="J220" s="10">
        <v>371</v>
      </c>
    </row>
    <row r="221" spans="1:10" ht="57" customHeight="1">
      <c r="A221" s="1"/>
      <c r="B221" s="1"/>
      <c r="C221" s="1" t="s">
        <v>14</v>
      </c>
      <c r="D221" s="1">
        <v>55</v>
      </c>
      <c r="E221" s="17" t="s">
        <v>1478</v>
      </c>
      <c r="F221" s="17" t="s">
        <v>998</v>
      </c>
      <c r="G221" s="17" t="s">
        <v>988</v>
      </c>
      <c r="H221" s="17" t="s">
        <v>1005</v>
      </c>
      <c r="I221" s="17" t="s">
        <v>1479</v>
      </c>
      <c r="J221" s="10">
        <v>14</v>
      </c>
    </row>
    <row r="222" spans="1:10" ht="57" customHeight="1">
      <c r="A222" s="1"/>
      <c r="B222" s="1"/>
      <c r="C222" s="1" t="s">
        <v>14</v>
      </c>
      <c r="D222" s="1">
        <v>56</v>
      </c>
      <c r="E222" s="17" t="s">
        <v>1480</v>
      </c>
      <c r="F222" s="17" t="s">
        <v>998</v>
      </c>
      <c r="G222" s="17" t="s">
        <v>988</v>
      </c>
      <c r="H222" s="17"/>
      <c r="I222" s="17" t="s">
        <v>1481</v>
      </c>
      <c r="J222" s="10">
        <v>0</v>
      </c>
    </row>
    <row r="223" spans="1:10" ht="57" customHeight="1">
      <c r="A223" s="1"/>
      <c r="B223" s="1"/>
      <c r="C223" s="1" t="s">
        <v>14</v>
      </c>
      <c r="D223" s="1">
        <v>57</v>
      </c>
      <c r="E223" s="17" t="s">
        <v>1482</v>
      </c>
      <c r="F223" s="17" t="s">
        <v>998</v>
      </c>
      <c r="G223" s="17" t="s">
        <v>988</v>
      </c>
      <c r="H223" s="17" t="s">
        <v>1483</v>
      </c>
      <c r="I223" s="17" t="s">
        <v>1484</v>
      </c>
      <c r="J223" s="10">
        <v>34</v>
      </c>
    </row>
    <row r="224" spans="1:10" ht="57" customHeight="1">
      <c r="A224" s="1"/>
      <c r="B224" s="1"/>
      <c r="C224" s="1" t="s">
        <v>14</v>
      </c>
      <c r="D224" s="1">
        <v>58</v>
      </c>
      <c r="E224" s="17" t="s">
        <v>1485</v>
      </c>
      <c r="F224" s="17" t="s">
        <v>998</v>
      </c>
      <c r="G224" s="17" t="s">
        <v>988</v>
      </c>
      <c r="H224" s="17" t="s">
        <v>1005</v>
      </c>
      <c r="I224" s="17" t="s">
        <v>1486</v>
      </c>
      <c r="J224" s="10">
        <v>30</v>
      </c>
    </row>
    <row r="225" spans="1:10" ht="57" customHeight="1">
      <c r="A225" s="1"/>
      <c r="B225" s="1"/>
      <c r="C225" s="1" t="s">
        <v>14</v>
      </c>
      <c r="D225" s="1">
        <v>59</v>
      </c>
      <c r="E225" s="17" t="s">
        <v>1487</v>
      </c>
      <c r="F225" s="17" t="s">
        <v>998</v>
      </c>
      <c r="G225" s="17" t="s">
        <v>988</v>
      </c>
      <c r="H225" s="17" t="s">
        <v>1173</v>
      </c>
      <c r="I225" s="17" t="s">
        <v>1488</v>
      </c>
      <c r="J225" s="10">
        <v>86</v>
      </c>
    </row>
    <row r="226" spans="1:10" ht="57" customHeight="1">
      <c r="A226" s="1"/>
      <c r="B226" s="1"/>
      <c r="C226" s="1" t="s">
        <v>14</v>
      </c>
      <c r="D226" s="1">
        <v>60</v>
      </c>
      <c r="E226" s="17" t="s">
        <v>1247</v>
      </c>
      <c r="F226" s="17" t="s">
        <v>998</v>
      </c>
      <c r="G226" s="17" t="s">
        <v>988</v>
      </c>
      <c r="H226" s="17" t="s">
        <v>1383</v>
      </c>
      <c r="I226" s="17" t="s">
        <v>1489</v>
      </c>
      <c r="J226" s="10">
        <v>177</v>
      </c>
    </row>
    <row r="227" spans="1:10" ht="57" customHeight="1">
      <c r="A227" s="1"/>
      <c r="B227" s="1"/>
      <c r="C227" s="1" t="s">
        <v>14</v>
      </c>
      <c r="D227" s="1">
        <v>61</v>
      </c>
      <c r="E227" s="17" t="s">
        <v>1490</v>
      </c>
      <c r="F227" s="17" t="s">
        <v>998</v>
      </c>
      <c r="G227" s="17" t="s">
        <v>988</v>
      </c>
      <c r="H227" s="17" t="s">
        <v>995</v>
      </c>
      <c r="I227" s="17" t="s">
        <v>1491</v>
      </c>
      <c r="J227" s="10">
        <v>39</v>
      </c>
    </row>
    <row r="228" spans="1:10" ht="57" customHeight="1">
      <c r="A228" s="1"/>
      <c r="B228" s="1"/>
      <c r="C228" s="1" t="s">
        <v>14</v>
      </c>
      <c r="D228" s="1">
        <v>62</v>
      </c>
      <c r="E228" s="17" t="s">
        <v>1492</v>
      </c>
      <c r="F228" s="17" t="s">
        <v>987</v>
      </c>
      <c r="G228" s="17" t="s">
        <v>988</v>
      </c>
      <c r="H228" s="17" t="s">
        <v>1168</v>
      </c>
      <c r="I228" s="17" t="s">
        <v>1493</v>
      </c>
      <c r="J228" s="10">
        <v>100</v>
      </c>
    </row>
    <row r="229" spans="1:10" ht="57" customHeight="1">
      <c r="A229" s="1"/>
      <c r="B229" s="1"/>
      <c r="C229" s="1" t="s">
        <v>14</v>
      </c>
      <c r="D229" s="1">
        <v>63</v>
      </c>
      <c r="E229" s="17" t="s">
        <v>1494</v>
      </c>
      <c r="F229" s="17" t="s">
        <v>998</v>
      </c>
      <c r="G229" s="17" t="s">
        <v>988</v>
      </c>
      <c r="H229" s="17" t="s">
        <v>1495</v>
      </c>
      <c r="I229" s="17" t="s">
        <v>1496</v>
      </c>
      <c r="J229" s="10">
        <v>52</v>
      </c>
    </row>
    <row r="230" spans="1:10" ht="57" customHeight="1">
      <c r="A230" s="1"/>
      <c r="B230" s="1"/>
      <c r="C230" s="1" t="s">
        <v>14</v>
      </c>
      <c r="D230" s="1">
        <v>64</v>
      </c>
      <c r="E230" s="17" t="s">
        <v>1497</v>
      </c>
      <c r="F230" s="17" t="s">
        <v>998</v>
      </c>
      <c r="G230" s="17" t="s">
        <v>994</v>
      </c>
      <c r="H230" s="17" t="s">
        <v>1498</v>
      </c>
      <c r="I230" s="17" t="s">
        <v>1499</v>
      </c>
      <c r="J230" s="10">
        <v>106</v>
      </c>
    </row>
    <row r="231" spans="1:10" ht="57" customHeight="1">
      <c r="A231" s="1"/>
      <c r="B231" s="1"/>
      <c r="C231" s="1" t="s">
        <v>14</v>
      </c>
      <c r="D231" s="1">
        <v>65</v>
      </c>
      <c r="E231" s="17" t="s">
        <v>1500</v>
      </c>
      <c r="F231" s="17" t="s">
        <v>998</v>
      </c>
      <c r="G231" s="17" t="s">
        <v>994</v>
      </c>
      <c r="H231" s="17"/>
      <c r="I231" s="17" t="s">
        <v>1501</v>
      </c>
      <c r="J231" s="10">
        <v>0</v>
      </c>
    </row>
    <row r="232" spans="1:10" ht="57" customHeight="1">
      <c r="A232" s="1"/>
      <c r="B232" s="1"/>
      <c r="C232" s="1" t="s">
        <v>14</v>
      </c>
      <c r="D232" s="1">
        <v>66</v>
      </c>
      <c r="E232" s="17" t="s">
        <v>1502</v>
      </c>
      <c r="F232" s="17" t="s">
        <v>998</v>
      </c>
      <c r="G232" s="17" t="s">
        <v>988</v>
      </c>
      <c r="H232" s="17"/>
      <c r="I232" s="17" t="s">
        <v>1503</v>
      </c>
      <c r="J232" s="10">
        <v>0</v>
      </c>
    </row>
    <row r="233" spans="1:10" ht="57" customHeight="1">
      <c r="A233" s="1"/>
      <c r="B233" s="1"/>
      <c r="C233" s="1" t="s">
        <v>14</v>
      </c>
      <c r="D233" s="1">
        <v>67</v>
      </c>
      <c r="E233" s="17" t="s">
        <v>1504</v>
      </c>
      <c r="F233" s="17" t="s">
        <v>998</v>
      </c>
      <c r="G233" s="17" t="s">
        <v>988</v>
      </c>
      <c r="H233" s="17" t="s">
        <v>1505</v>
      </c>
      <c r="I233" s="17" t="s">
        <v>1506</v>
      </c>
      <c r="J233" s="10">
        <v>128</v>
      </c>
    </row>
    <row r="234" spans="1:10" ht="57" customHeight="1">
      <c r="A234" s="1"/>
      <c r="B234" s="1"/>
      <c r="C234" s="1" t="s">
        <v>14</v>
      </c>
      <c r="D234" s="1">
        <v>68</v>
      </c>
      <c r="E234" s="17" t="s">
        <v>1504</v>
      </c>
      <c r="F234" s="17" t="s">
        <v>998</v>
      </c>
      <c r="G234" s="17" t="s">
        <v>988</v>
      </c>
      <c r="H234" s="17" t="s">
        <v>1507</v>
      </c>
      <c r="I234" s="17" t="s">
        <v>1508</v>
      </c>
      <c r="J234" s="10">
        <v>31</v>
      </c>
    </row>
    <row r="235" spans="1:10" ht="57" customHeight="1">
      <c r="A235" s="1"/>
      <c r="B235" s="1"/>
      <c r="C235" s="1" t="s">
        <v>14</v>
      </c>
      <c r="D235" s="1">
        <v>69</v>
      </c>
      <c r="E235" s="17" t="s">
        <v>1504</v>
      </c>
      <c r="F235" s="17" t="s">
        <v>998</v>
      </c>
      <c r="G235" s="17" t="s">
        <v>988</v>
      </c>
      <c r="H235" s="17"/>
      <c r="I235" s="17" t="s">
        <v>1509</v>
      </c>
      <c r="J235" s="10">
        <v>0</v>
      </c>
    </row>
    <row r="236" spans="1:10" ht="57" customHeight="1">
      <c r="A236" s="1"/>
      <c r="B236" s="1"/>
      <c r="C236" s="1" t="s">
        <v>14</v>
      </c>
      <c r="D236" s="1">
        <v>70</v>
      </c>
      <c r="E236" s="17" t="s">
        <v>1510</v>
      </c>
      <c r="F236" s="17" t="s">
        <v>987</v>
      </c>
      <c r="G236" s="17" t="s">
        <v>994</v>
      </c>
      <c r="H236" s="17"/>
      <c r="I236" s="17" t="s">
        <v>1511</v>
      </c>
      <c r="J236" s="10">
        <v>0</v>
      </c>
    </row>
    <row r="237" spans="1:10" ht="57" customHeight="1">
      <c r="A237" s="1"/>
      <c r="B237" s="1"/>
      <c r="C237" s="1" t="s">
        <v>14</v>
      </c>
      <c r="D237" s="1">
        <v>71</v>
      </c>
      <c r="E237" s="17" t="s">
        <v>1512</v>
      </c>
      <c r="F237" s="17" t="s">
        <v>998</v>
      </c>
      <c r="G237" s="17" t="s">
        <v>994</v>
      </c>
      <c r="H237" s="17" t="s">
        <v>1005</v>
      </c>
      <c r="I237" s="17" t="s">
        <v>1513</v>
      </c>
      <c r="J237" s="10">
        <v>12</v>
      </c>
    </row>
    <row r="238" spans="1:10" ht="57" customHeight="1">
      <c r="A238" s="1"/>
      <c r="B238" s="1"/>
      <c r="C238" s="1" t="s">
        <v>16</v>
      </c>
      <c r="D238" s="1">
        <v>1</v>
      </c>
      <c r="E238" s="17" t="s">
        <v>1514</v>
      </c>
      <c r="F238" s="17" t="s">
        <v>987</v>
      </c>
      <c r="G238" s="17" t="s">
        <v>988</v>
      </c>
      <c r="H238" s="17" t="s">
        <v>1515</v>
      </c>
      <c r="I238" s="17" t="s">
        <v>1516</v>
      </c>
      <c r="J238" s="10">
        <v>41</v>
      </c>
    </row>
    <row r="239" spans="1:10" ht="57" customHeight="1">
      <c r="A239" s="1"/>
      <c r="B239" s="1"/>
      <c r="C239" s="1" t="s">
        <v>16</v>
      </c>
      <c r="D239" s="1">
        <v>2</v>
      </c>
      <c r="E239" s="17" t="s">
        <v>1517</v>
      </c>
      <c r="F239" s="17" t="s">
        <v>987</v>
      </c>
      <c r="G239" s="17" t="s">
        <v>988</v>
      </c>
      <c r="H239" s="17" t="s">
        <v>995</v>
      </c>
      <c r="I239" s="17" t="s">
        <v>1518</v>
      </c>
      <c r="J239" s="10">
        <v>1</v>
      </c>
    </row>
    <row r="240" spans="1:10" ht="57" customHeight="1">
      <c r="A240" s="1"/>
      <c r="B240" s="1"/>
      <c r="C240" s="1" t="s">
        <v>16</v>
      </c>
      <c r="D240" s="1">
        <v>3</v>
      </c>
      <c r="E240" s="17" t="s">
        <v>1519</v>
      </c>
      <c r="F240" s="17" t="s">
        <v>987</v>
      </c>
      <c r="G240" s="17" t="s">
        <v>988</v>
      </c>
      <c r="H240" s="17" t="s">
        <v>995</v>
      </c>
      <c r="I240" s="17" t="s">
        <v>1520</v>
      </c>
      <c r="J240" s="10">
        <v>9</v>
      </c>
    </row>
    <row r="241" spans="1:10" ht="57" customHeight="1">
      <c r="A241" s="1"/>
      <c r="B241" s="1"/>
      <c r="C241" s="1" t="s">
        <v>16</v>
      </c>
      <c r="D241" s="1">
        <v>4</v>
      </c>
      <c r="E241" s="17" t="s">
        <v>1521</v>
      </c>
      <c r="F241" s="17" t="s">
        <v>987</v>
      </c>
      <c r="G241" s="17" t="s">
        <v>988</v>
      </c>
      <c r="H241" s="17" t="s">
        <v>995</v>
      </c>
      <c r="I241" s="17" t="s">
        <v>1522</v>
      </c>
      <c r="J241" s="10">
        <v>13</v>
      </c>
    </row>
    <row r="242" spans="1:10" ht="57" customHeight="1">
      <c r="A242" s="1"/>
      <c r="B242" s="1"/>
      <c r="C242" s="1" t="s">
        <v>16</v>
      </c>
      <c r="D242" s="1">
        <v>5</v>
      </c>
      <c r="E242" s="17" t="s">
        <v>1523</v>
      </c>
      <c r="F242" s="17" t="s">
        <v>987</v>
      </c>
      <c r="G242" s="17" t="s">
        <v>988</v>
      </c>
      <c r="H242" s="17" t="s">
        <v>995</v>
      </c>
      <c r="I242" s="17" t="s">
        <v>1524</v>
      </c>
      <c r="J242" s="10">
        <v>28</v>
      </c>
    </row>
    <row r="243" spans="1:10" ht="57" customHeight="1">
      <c r="A243" s="1"/>
      <c r="B243" s="1"/>
      <c r="C243" s="1" t="s">
        <v>16</v>
      </c>
      <c r="D243" s="1">
        <v>6</v>
      </c>
      <c r="E243" s="17" t="s">
        <v>1525</v>
      </c>
      <c r="F243" s="17" t="s">
        <v>987</v>
      </c>
      <c r="G243" s="17" t="s">
        <v>988</v>
      </c>
      <c r="H243" s="17"/>
      <c r="I243" s="17" t="s">
        <v>1526</v>
      </c>
      <c r="J243" s="10">
        <v>0</v>
      </c>
    </row>
    <row r="244" spans="1:10" ht="57" customHeight="1">
      <c r="A244" s="1"/>
      <c r="B244" s="1"/>
      <c r="C244" s="1" t="s">
        <v>16</v>
      </c>
      <c r="D244" s="1">
        <v>7</v>
      </c>
      <c r="E244" s="17" t="s">
        <v>1527</v>
      </c>
      <c r="F244" s="17" t="s">
        <v>998</v>
      </c>
      <c r="G244" s="17" t="s">
        <v>988</v>
      </c>
      <c r="H244" s="17"/>
      <c r="I244" s="17" t="s">
        <v>1528</v>
      </c>
      <c r="J244" s="10">
        <v>0</v>
      </c>
    </row>
    <row r="245" spans="1:10" ht="57" customHeight="1">
      <c r="A245" s="1"/>
      <c r="B245" s="1"/>
      <c r="C245" s="1" t="s">
        <v>16</v>
      </c>
      <c r="D245" s="1">
        <v>8</v>
      </c>
      <c r="E245" s="17" t="s">
        <v>1529</v>
      </c>
      <c r="F245" s="17" t="s">
        <v>998</v>
      </c>
      <c r="G245" s="17" t="s">
        <v>988</v>
      </c>
      <c r="H245" s="17"/>
      <c r="I245" s="17" t="s">
        <v>1530</v>
      </c>
      <c r="J245" s="10">
        <v>0</v>
      </c>
    </row>
    <row r="246" spans="1:10" ht="57" customHeight="1">
      <c r="A246" s="1"/>
      <c r="B246" s="1"/>
      <c r="C246" s="1" t="s">
        <v>16</v>
      </c>
      <c r="D246" s="1">
        <v>9</v>
      </c>
      <c r="E246" s="17" t="s">
        <v>1531</v>
      </c>
      <c r="F246" s="17" t="s">
        <v>998</v>
      </c>
      <c r="G246" s="17" t="s">
        <v>988</v>
      </c>
      <c r="H246" s="17"/>
      <c r="I246" s="17" t="s">
        <v>1532</v>
      </c>
      <c r="J246" s="10">
        <v>0</v>
      </c>
    </row>
    <row r="247" spans="1:10" ht="57" customHeight="1">
      <c r="A247" s="1"/>
      <c r="B247" s="1"/>
      <c r="C247" s="1" t="s">
        <v>16</v>
      </c>
      <c r="D247" s="1">
        <v>10</v>
      </c>
      <c r="E247" s="17" t="s">
        <v>1533</v>
      </c>
      <c r="F247" s="17" t="s">
        <v>998</v>
      </c>
      <c r="G247" s="17" t="s">
        <v>988</v>
      </c>
      <c r="H247" s="17"/>
      <c r="I247" s="17" t="s">
        <v>1534</v>
      </c>
      <c r="J247" s="10">
        <v>0</v>
      </c>
    </row>
    <row r="248" spans="1:10" ht="57" customHeight="1">
      <c r="A248" s="1"/>
      <c r="B248" s="1"/>
      <c r="C248" s="1" t="s">
        <v>16</v>
      </c>
      <c r="D248" s="1">
        <v>11</v>
      </c>
      <c r="E248" s="17" t="s">
        <v>1535</v>
      </c>
      <c r="F248" s="17" t="s">
        <v>998</v>
      </c>
      <c r="G248" s="17" t="s">
        <v>988</v>
      </c>
      <c r="H248" s="17"/>
      <c r="I248" s="17" t="s">
        <v>1536</v>
      </c>
      <c r="J248" s="10">
        <v>0</v>
      </c>
    </row>
    <row r="249" spans="1:10" ht="57" customHeight="1">
      <c r="A249" s="1"/>
      <c r="B249" s="1"/>
      <c r="C249" s="1" t="s">
        <v>16</v>
      </c>
      <c r="D249" s="1">
        <v>12</v>
      </c>
      <c r="E249" s="17" t="s">
        <v>1533</v>
      </c>
      <c r="F249" s="17" t="s">
        <v>998</v>
      </c>
      <c r="G249" s="17" t="s">
        <v>988</v>
      </c>
      <c r="H249" s="17" t="s">
        <v>1537</v>
      </c>
      <c r="I249" s="17" t="s">
        <v>1538</v>
      </c>
      <c r="J249" s="10">
        <v>32</v>
      </c>
    </row>
    <row r="250" spans="1:10" ht="57" customHeight="1">
      <c r="A250" s="1"/>
      <c r="B250" s="1"/>
      <c r="C250" s="1" t="s">
        <v>16</v>
      </c>
      <c r="D250" s="1">
        <v>13</v>
      </c>
      <c r="E250" s="17" t="s">
        <v>1539</v>
      </c>
      <c r="F250" s="17" t="s">
        <v>998</v>
      </c>
      <c r="G250" s="17" t="s">
        <v>988</v>
      </c>
      <c r="H250" s="17"/>
      <c r="I250" s="17" t="s">
        <v>1540</v>
      </c>
      <c r="J250" s="10">
        <v>0</v>
      </c>
    </row>
    <row r="251" spans="1:10" ht="57" customHeight="1">
      <c r="A251" s="1"/>
      <c r="B251" s="1"/>
      <c r="C251" s="1" t="s">
        <v>16</v>
      </c>
      <c r="D251" s="1">
        <v>14</v>
      </c>
      <c r="E251" s="17" t="s">
        <v>1535</v>
      </c>
      <c r="F251" s="17" t="s">
        <v>998</v>
      </c>
      <c r="G251" s="17" t="s">
        <v>988</v>
      </c>
      <c r="H251" s="17" t="s">
        <v>1541</v>
      </c>
      <c r="I251" s="17" t="s">
        <v>1542</v>
      </c>
      <c r="J251" s="10">
        <v>20</v>
      </c>
    </row>
    <row r="252" spans="1:10" ht="57" customHeight="1">
      <c r="A252" s="1"/>
      <c r="B252" s="1"/>
      <c r="C252" s="1" t="s">
        <v>16</v>
      </c>
      <c r="D252" s="1">
        <v>15</v>
      </c>
      <c r="E252" s="17" t="s">
        <v>1529</v>
      </c>
      <c r="F252" s="17" t="s">
        <v>998</v>
      </c>
      <c r="G252" s="17" t="s">
        <v>988</v>
      </c>
      <c r="H252" s="17" t="s">
        <v>1543</v>
      </c>
      <c r="I252" s="17" t="s">
        <v>1544</v>
      </c>
      <c r="J252" s="10">
        <v>8</v>
      </c>
    </row>
    <row r="253" spans="1:10" ht="57" customHeight="1">
      <c r="A253" s="1"/>
      <c r="B253" s="1"/>
      <c r="C253" s="1" t="s">
        <v>16</v>
      </c>
      <c r="D253" s="1">
        <v>16</v>
      </c>
      <c r="E253" s="17" t="s">
        <v>1545</v>
      </c>
      <c r="F253" s="17" t="s">
        <v>987</v>
      </c>
      <c r="G253" s="17" t="s">
        <v>988</v>
      </c>
      <c r="H253" s="17"/>
      <c r="I253" s="17" t="s">
        <v>1546</v>
      </c>
      <c r="J253" s="10">
        <v>0</v>
      </c>
    </row>
    <row r="254" spans="1:10" ht="57" customHeight="1">
      <c r="A254" s="1"/>
      <c r="B254" s="1"/>
      <c r="C254" s="1" t="s">
        <v>16</v>
      </c>
      <c r="D254" s="1">
        <v>17</v>
      </c>
      <c r="E254" s="17" t="s">
        <v>1547</v>
      </c>
      <c r="F254" s="17" t="s">
        <v>998</v>
      </c>
      <c r="G254" s="17" t="s">
        <v>988</v>
      </c>
      <c r="H254" s="17" t="s">
        <v>995</v>
      </c>
      <c r="I254" s="17" t="s">
        <v>1548</v>
      </c>
      <c r="J254" s="10">
        <v>3</v>
      </c>
    </row>
    <row r="255" spans="1:10" ht="57" customHeight="1">
      <c r="A255" s="1"/>
      <c r="B255" s="1"/>
      <c r="C255" s="1" t="s">
        <v>16</v>
      </c>
      <c r="D255" s="1">
        <v>18</v>
      </c>
      <c r="E255" s="17" t="s">
        <v>1549</v>
      </c>
      <c r="F255" s="17" t="s">
        <v>998</v>
      </c>
      <c r="G255" s="17" t="s">
        <v>988</v>
      </c>
      <c r="H255" s="17" t="s">
        <v>1295</v>
      </c>
      <c r="I255" s="17" t="s">
        <v>1550</v>
      </c>
      <c r="J255" s="10">
        <v>199</v>
      </c>
    </row>
    <row r="256" spans="1:10" ht="57" customHeight="1">
      <c r="A256" s="1"/>
      <c r="B256" s="1"/>
      <c r="C256" s="1" t="s">
        <v>16</v>
      </c>
      <c r="D256" s="1">
        <v>19</v>
      </c>
      <c r="E256" s="17" t="s">
        <v>1551</v>
      </c>
      <c r="F256" s="17" t="s">
        <v>987</v>
      </c>
      <c r="G256" s="17" t="s">
        <v>988</v>
      </c>
      <c r="H256" s="17" t="s">
        <v>1168</v>
      </c>
      <c r="I256" s="17" t="s">
        <v>1552</v>
      </c>
      <c r="J256" s="10">
        <v>58</v>
      </c>
    </row>
    <row r="257" spans="1:10" ht="57" customHeight="1">
      <c r="A257" s="1"/>
      <c r="B257" s="1"/>
      <c r="C257" s="1" t="s">
        <v>16</v>
      </c>
      <c r="D257" s="1">
        <v>20</v>
      </c>
      <c r="E257" s="17" t="s">
        <v>1553</v>
      </c>
      <c r="F257" s="17" t="s">
        <v>998</v>
      </c>
      <c r="G257" s="17" t="s">
        <v>988</v>
      </c>
      <c r="H257" s="17" t="s">
        <v>1554</v>
      </c>
      <c r="I257" s="17" t="s">
        <v>1555</v>
      </c>
      <c r="J257" s="10">
        <v>106</v>
      </c>
    </row>
    <row r="258" spans="1:10" ht="57" customHeight="1">
      <c r="A258" s="1"/>
      <c r="B258" s="1"/>
      <c r="C258" s="1" t="s">
        <v>16</v>
      </c>
      <c r="D258" s="1">
        <v>21</v>
      </c>
      <c r="E258" s="17" t="s">
        <v>1556</v>
      </c>
      <c r="F258" s="17" t="s">
        <v>998</v>
      </c>
      <c r="G258" s="17" t="s">
        <v>988</v>
      </c>
      <c r="H258" s="17" t="s">
        <v>1232</v>
      </c>
      <c r="I258" s="17" t="s">
        <v>1557</v>
      </c>
      <c r="J258" s="10">
        <v>25</v>
      </c>
    </row>
    <row r="259" spans="1:10" ht="57" customHeight="1">
      <c r="A259" s="1"/>
      <c r="B259" s="1"/>
      <c r="C259" s="1" t="s">
        <v>16</v>
      </c>
      <c r="D259" s="1">
        <v>22</v>
      </c>
      <c r="E259" s="17" t="s">
        <v>1558</v>
      </c>
      <c r="F259" s="17" t="s">
        <v>998</v>
      </c>
      <c r="G259" s="17" t="s">
        <v>988</v>
      </c>
      <c r="H259" s="17" t="s">
        <v>1168</v>
      </c>
      <c r="I259" s="17" t="s">
        <v>1559</v>
      </c>
      <c r="J259" s="10">
        <v>240</v>
      </c>
    </row>
    <row r="260" spans="1:10" ht="57" customHeight="1">
      <c r="A260" s="1"/>
      <c r="B260" s="1"/>
      <c r="C260" s="1" t="s">
        <v>16</v>
      </c>
      <c r="D260" s="1">
        <v>23</v>
      </c>
      <c r="E260" s="17" t="s">
        <v>1560</v>
      </c>
      <c r="F260" s="17" t="s">
        <v>998</v>
      </c>
      <c r="G260" s="17" t="s">
        <v>988</v>
      </c>
      <c r="H260" s="17" t="s">
        <v>1005</v>
      </c>
      <c r="I260" s="17" t="s">
        <v>1561</v>
      </c>
      <c r="J260" s="10">
        <v>5</v>
      </c>
    </row>
    <row r="261" spans="1:10" ht="57" customHeight="1">
      <c r="A261" s="1"/>
      <c r="B261" s="1"/>
      <c r="C261" s="1" t="s">
        <v>16</v>
      </c>
      <c r="D261" s="1">
        <v>24</v>
      </c>
      <c r="E261" s="17" t="s">
        <v>1562</v>
      </c>
      <c r="F261" s="17" t="s">
        <v>998</v>
      </c>
      <c r="G261" s="17" t="s">
        <v>988</v>
      </c>
      <c r="H261" s="17"/>
      <c r="I261" s="17" t="s">
        <v>1563</v>
      </c>
      <c r="J261" s="10">
        <v>0</v>
      </c>
    </row>
    <row r="262" spans="1:10" ht="57" customHeight="1">
      <c r="A262" s="1"/>
      <c r="B262" s="1"/>
      <c r="C262" s="1" t="s">
        <v>16</v>
      </c>
      <c r="D262" s="1">
        <v>25</v>
      </c>
      <c r="E262" s="17" t="s">
        <v>1564</v>
      </c>
      <c r="F262" s="17" t="s">
        <v>998</v>
      </c>
      <c r="G262" s="17" t="s">
        <v>988</v>
      </c>
      <c r="H262" s="17" t="s">
        <v>1248</v>
      </c>
      <c r="I262" s="17" t="s">
        <v>1565</v>
      </c>
      <c r="J262" s="10">
        <v>42</v>
      </c>
    </row>
    <row r="263" spans="1:10" ht="57" customHeight="1">
      <c r="A263" s="1"/>
      <c r="B263" s="1"/>
      <c r="C263" s="1" t="s">
        <v>16</v>
      </c>
      <c r="D263" s="1">
        <v>26</v>
      </c>
      <c r="E263" s="17" t="s">
        <v>1566</v>
      </c>
      <c r="F263" s="17" t="s">
        <v>998</v>
      </c>
      <c r="G263" s="17" t="s">
        <v>994</v>
      </c>
      <c r="H263" s="17" t="s">
        <v>1005</v>
      </c>
      <c r="I263" s="17" t="s">
        <v>1567</v>
      </c>
      <c r="J263" s="10">
        <v>8</v>
      </c>
    </row>
    <row r="264" spans="1:10" ht="57" customHeight="1">
      <c r="A264" s="1"/>
      <c r="B264" s="1"/>
      <c r="C264" s="1" t="s">
        <v>16</v>
      </c>
      <c r="D264" s="1">
        <v>27</v>
      </c>
      <c r="E264" s="17" t="s">
        <v>1568</v>
      </c>
      <c r="F264" s="17" t="s">
        <v>998</v>
      </c>
      <c r="G264" s="17" t="s">
        <v>994</v>
      </c>
      <c r="H264" s="17" t="s">
        <v>995</v>
      </c>
      <c r="I264" s="17" t="s">
        <v>1569</v>
      </c>
      <c r="J264" s="10">
        <v>55</v>
      </c>
    </row>
    <row r="265" spans="1:10" ht="57" customHeight="1">
      <c r="A265" s="1"/>
      <c r="B265" s="1"/>
      <c r="C265" s="1" t="s">
        <v>16</v>
      </c>
      <c r="D265" s="1">
        <v>28</v>
      </c>
      <c r="E265" s="17" t="s">
        <v>1570</v>
      </c>
      <c r="F265" s="17" t="s">
        <v>987</v>
      </c>
      <c r="G265" s="17" t="s">
        <v>994</v>
      </c>
      <c r="H265" s="17" t="s">
        <v>1173</v>
      </c>
      <c r="I265" s="17" t="s">
        <v>1571</v>
      </c>
      <c r="J265" s="10">
        <v>624</v>
      </c>
    </row>
    <row r="266" spans="1:10" ht="57" customHeight="1">
      <c r="A266" s="1"/>
      <c r="B266" s="1"/>
      <c r="C266" s="1" t="s">
        <v>16</v>
      </c>
      <c r="D266" s="1">
        <v>29</v>
      </c>
      <c r="E266" s="17" t="s">
        <v>1572</v>
      </c>
      <c r="F266" s="17" t="s">
        <v>987</v>
      </c>
      <c r="G266" s="17" t="s">
        <v>994</v>
      </c>
      <c r="H266" s="17" t="s">
        <v>1173</v>
      </c>
      <c r="I266" s="17" t="s">
        <v>1573</v>
      </c>
      <c r="J266" s="10">
        <v>44</v>
      </c>
    </row>
    <row r="267" spans="1:10" ht="57" customHeight="1">
      <c r="A267" s="1"/>
      <c r="B267" s="1"/>
      <c r="C267" s="1" t="s">
        <v>16</v>
      </c>
      <c r="D267" s="1">
        <v>30</v>
      </c>
      <c r="E267" s="17" t="s">
        <v>1574</v>
      </c>
      <c r="F267" s="17" t="s">
        <v>998</v>
      </c>
      <c r="G267" s="17" t="s">
        <v>994</v>
      </c>
      <c r="H267" s="17" t="s">
        <v>995</v>
      </c>
      <c r="I267" s="17" t="s">
        <v>1575</v>
      </c>
      <c r="J267" s="10">
        <v>19</v>
      </c>
    </row>
    <row r="268" spans="1:10" ht="57" customHeight="1">
      <c r="A268" s="1"/>
      <c r="B268" s="1"/>
      <c r="C268" s="1" t="s">
        <v>16</v>
      </c>
      <c r="D268" s="1">
        <v>31</v>
      </c>
      <c r="E268" s="17" t="s">
        <v>1576</v>
      </c>
      <c r="F268" s="17" t="s">
        <v>998</v>
      </c>
      <c r="G268" s="17" t="s">
        <v>988</v>
      </c>
      <c r="H268" s="17" t="s">
        <v>1173</v>
      </c>
      <c r="I268" s="17" t="s">
        <v>1577</v>
      </c>
      <c r="J268" s="10">
        <v>698</v>
      </c>
    </row>
    <row r="269" spans="1:10" ht="57" customHeight="1">
      <c r="A269" s="1"/>
      <c r="B269" s="1"/>
      <c r="C269" s="1" t="s">
        <v>16</v>
      </c>
      <c r="D269" s="1">
        <v>32</v>
      </c>
      <c r="E269" s="17" t="s">
        <v>1578</v>
      </c>
      <c r="F269" s="17" t="s">
        <v>998</v>
      </c>
      <c r="G269" s="17" t="s">
        <v>988</v>
      </c>
      <c r="H269" s="17" t="s">
        <v>1173</v>
      </c>
      <c r="I269" s="17" t="s">
        <v>1579</v>
      </c>
      <c r="J269" s="10">
        <v>341</v>
      </c>
    </row>
    <row r="270" spans="1:10" ht="57" customHeight="1">
      <c r="A270" s="1"/>
      <c r="B270" s="1"/>
      <c r="C270" s="1" t="s">
        <v>16</v>
      </c>
      <c r="D270" s="1">
        <v>33</v>
      </c>
      <c r="E270" s="17" t="s">
        <v>1580</v>
      </c>
      <c r="F270" s="17" t="s">
        <v>987</v>
      </c>
      <c r="G270" s="17" t="s">
        <v>988</v>
      </c>
      <c r="H270" s="17"/>
      <c r="I270" s="17" t="s">
        <v>1581</v>
      </c>
      <c r="J270" s="10">
        <v>0</v>
      </c>
    </row>
    <row r="271" spans="1:10" ht="57" customHeight="1">
      <c r="A271" s="1"/>
      <c r="B271" s="1"/>
      <c r="C271" s="1" t="s">
        <v>16</v>
      </c>
      <c r="D271" s="1">
        <v>34</v>
      </c>
      <c r="E271" s="17" t="s">
        <v>1582</v>
      </c>
      <c r="F271" s="17" t="s">
        <v>998</v>
      </c>
      <c r="G271" s="17" t="s">
        <v>988</v>
      </c>
      <c r="H271" s="17"/>
      <c r="I271" s="17" t="s">
        <v>1583</v>
      </c>
      <c r="J271" s="10">
        <v>0</v>
      </c>
    </row>
    <row r="272" spans="1:10" ht="57" customHeight="1">
      <c r="A272" s="1"/>
      <c r="B272" s="1"/>
      <c r="C272" s="1" t="s">
        <v>16</v>
      </c>
      <c r="D272" s="1">
        <v>35</v>
      </c>
      <c r="E272" s="17" t="s">
        <v>1584</v>
      </c>
      <c r="F272" s="17" t="s">
        <v>987</v>
      </c>
      <c r="G272" s="17" t="s">
        <v>988</v>
      </c>
      <c r="H272" s="17" t="s">
        <v>1168</v>
      </c>
      <c r="I272" s="17" t="s">
        <v>1585</v>
      </c>
      <c r="J272" s="10">
        <v>19</v>
      </c>
    </row>
    <row r="273" spans="1:10" ht="57" customHeight="1">
      <c r="A273" s="1"/>
      <c r="B273" s="1"/>
      <c r="C273" s="1" t="s">
        <v>16</v>
      </c>
      <c r="D273" s="1">
        <v>36</v>
      </c>
      <c r="E273" s="17" t="s">
        <v>1586</v>
      </c>
      <c r="F273" s="17" t="s">
        <v>998</v>
      </c>
      <c r="G273" s="17" t="s">
        <v>994</v>
      </c>
      <c r="H273" s="17" t="s">
        <v>1168</v>
      </c>
      <c r="I273" s="17" t="s">
        <v>1587</v>
      </c>
      <c r="J273" s="10">
        <v>5</v>
      </c>
    </row>
    <row r="274" spans="1:10" ht="57" customHeight="1">
      <c r="A274" s="1"/>
      <c r="B274" s="1"/>
      <c r="C274" s="1" t="s">
        <v>16</v>
      </c>
      <c r="D274" s="1">
        <v>37</v>
      </c>
      <c r="E274" s="17" t="s">
        <v>1588</v>
      </c>
      <c r="F274" s="17" t="s">
        <v>987</v>
      </c>
      <c r="G274" s="17" t="s">
        <v>988</v>
      </c>
      <c r="H274" s="17" t="s">
        <v>1168</v>
      </c>
      <c r="I274" s="17" t="s">
        <v>1589</v>
      </c>
      <c r="J274" s="10">
        <v>49</v>
      </c>
    </row>
    <row r="275" spans="1:10" ht="57" customHeight="1">
      <c r="A275" s="1"/>
      <c r="B275" s="1"/>
      <c r="C275" s="1" t="s">
        <v>16</v>
      </c>
      <c r="D275" s="1">
        <v>38</v>
      </c>
      <c r="E275" s="17" t="s">
        <v>1590</v>
      </c>
      <c r="F275" s="17" t="s">
        <v>998</v>
      </c>
      <c r="G275" s="17" t="s">
        <v>994</v>
      </c>
      <c r="H275" s="17" t="s">
        <v>1173</v>
      </c>
      <c r="I275" s="17" t="s">
        <v>1591</v>
      </c>
      <c r="J275" s="10">
        <v>14</v>
      </c>
    </row>
    <row r="276" spans="1:10" ht="57" customHeight="1">
      <c r="A276" s="1"/>
      <c r="B276" s="1"/>
      <c r="C276" s="1" t="s">
        <v>16</v>
      </c>
      <c r="D276" s="1">
        <v>39</v>
      </c>
      <c r="E276" s="17" t="s">
        <v>1297</v>
      </c>
      <c r="F276" s="17" t="s">
        <v>998</v>
      </c>
      <c r="G276" s="17" t="s">
        <v>988</v>
      </c>
      <c r="H276" s="17"/>
      <c r="I276" s="17" t="s">
        <v>1592</v>
      </c>
      <c r="J276" s="10">
        <v>0</v>
      </c>
    </row>
    <row r="277" spans="1:10" ht="57" customHeight="1">
      <c r="A277" s="1"/>
      <c r="B277" s="1"/>
      <c r="C277" s="1" t="s">
        <v>16</v>
      </c>
      <c r="D277" s="1">
        <v>40</v>
      </c>
      <c r="E277" s="17" t="s">
        <v>1083</v>
      </c>
      <c r="F277" s="17" t="s">
        <v>998</v>
      </c>
      <c r="G277" s="17" t="s">
        <v>994</v>
      </c>
      <c r="H277" s="17" t="s">
        <v>995</v>
      </c>
      <c r="I277" s="17" t="s">
        <v>1593</v>
      </c>
      <c r="J277" s="10">
        <v>32</v>
      </c>
    </row>
    <row r="278" spans="1:10" ht="57" customHeight="1">
      <c r="A278" s="1"/>
      <c r="B278" s="1"/>
      <c r="C278" s="1" t="s">
        <v>16</v>
      </c>
      <c r="D278" s="1">
        <v>41</v>
      </c>
      <c r="E278" s="17" t="s">
        <v>1594</v>
      </c>
      <c r="F278" s="17" t="s">
        <v>998</v>
      </c>
      <c r="G278" s="17" t="s">
        <v>988</v>
      </c>
      <c r="H278" s="17"/>
      <c r="I278" s="17" t="s">
        <v>1595</v>
      </c>
      <c r="J278" s="10">
        <v>0</v>
      </c>
    </row>
    <row r="279" spans="1:10" ht="57" customHeight="1">
      <c r="A279" s="1"/>
      <c r="B279" s="1"/>
      <c r="C279" s="1" t="s">
        <v>16</v>
      </c>
      <c r="D279" s="1">
        <v>42</v>
      </c>
      <c r="E279" s="17" t="s">
        <v>1247</v>
      </c>
      <c r="F279" s="17" t="s">
        <v>998</v>
      </c>
      <c r="G279" s="17" t="s">
        <v>988</v>
      </c>
      <c r="H279" s="17" t="s">
        <v>1248</v>
      </c>
      <c r="I279" s="17" t="s">
        <v>1596</v>
      </c>
      <c r="J279" s="10">
        <v>41</v>
      </c>
    </row>
    <row r="280" spans="1:10" ht="57" customHeight="1">
      <c r="A280" s="1"/>
      <c r="B280" s="1"/>
      <c r="C280" s="1" t="s">
        <v>16</v>
      </c>
      <c r="D280" s="1">
        <v>43</v>
      </c>
      <c r="E280" s="17" t="s">
        <v>1597</v>
      </c>
      <c r="F280" s="17" t="s">
        <v>998</v>
      </c>
      <c r="G280" s="17" t="s">
        <v>988</v>
      </c>
      <c r="H280" s="17" t="s">
        <v>1327</v>
      </c>
      <c r="I280" s="17" t="s">
        <v>1598</v>
      </c>
      <c r="J280" s="10">
        <v>13</v>
      </c>
    </row>
    <row r="281" spans="1:10" ht="57" customHeight="1">
      <c r="A281" s="1"/>
      <c r="B281" s="1"/>
      <c r="C281" s="1" t="s">
        <v>16</v>
      </c>
      <c r="D281" s="1">
        <v>44</v>
      </c>
      <c r="E281" s="17" t="s">
        <v>1599</v>
      </c>
      <c r="F281" s="17" t="s">
        <v>998</v>
      </c>
      <c r="G281" s="17" t="s">
        <v>994</v>
      </c>
      <c r="H281" s="17" t="s">
        <v>1243</v>
      </c>
      <c r="I281" s="17" t="s">
        <v>1600</v>
      </c>
      <c r="J281" s="10">
        <v>350</v>
      </c>
    </row>
    <row r="282" spans="1:10" ht="57" customHeight="1">
      <c r="A282" s="1"/>
      <c r="B282" s="1"/>
      <c r="C282" s="1" t="s">
        <v>16</v>
      </c>
      <c r="D282" s="1">
        <v>45</v>
      </c>
      <c r="E282" s="17" t="s">
        <v>1601</v>
      </c>
      <c r="F282" s="17" t="s">
        <v>998</v>
      </c>
      <c r="G282" s="17" t="s">
        <v>988</v>
      </c>
      <c r="H282" s="17" t="s">
        <v>995</v>
      </c>
      <c r="I282" s="17" t="s">
        <v>1602</v>
      </c>
      <c r="J282" s="10">
        <v>9</v>
      </c>
    </row>
    <row r="283" spans="1:10" ht="57" customHeight="1">
      <c r="A283" s="1"/>
      <c r="B283" s="1"/>
      <c r="C283" s="1" t="s">
        <v>16</v>
      </c>
      <c r="D283" s="1">
        <v>46</v>
      </c>
      <c r="E283" s="17" t="s">
        <v>1603</v>
      </c>
      <c r="F283" s="17" t="s">
        <v>987</v>
      </c>
      <c r="G283" s="17" t="s">
        <v>994</v>
      </c>
      <c r="H283" s="17" t="s">
        <v>995</v>
      </c>
      <c r="I283" s="17" t="s">
        <v>1604</v>
      </c>
      <c r="J283" s="10">
        <v>35</v>
      </c>
    </row>
    <row r="284" spans="1:10" ht="57" customHeight="1">
      <c r="A284" s="1"/>
      <c r="B284" s="1"/>
      <c r="C284" s="1" t="s">
        <v>16</v>
      </c>
      <c r="D284" s="1">
        <v>47</v>
      </c>
      <c r="E284" s="17" t="s">
        <v>1605</v>
      </c>
      <c r="F284" s="17" t="s">
        <v>998</v>
      </c>
      <c r="G284" s="17" t="s">
        <v>988</v>
      </c>
      <c r="H284" s="17" t="s">
        <v>1606</v>
      </c>
      <c r="I284" s="17" t="s">
        <v>1607</v>
      </c>
      <c r="J284" s="10">
        <v>13</v>
      </c>
    </row>
    <row r="285" spans="1:10" ht="57" customHeight="1">
      <c r="A285" s="1"/>
      <c r="B285" s="1"/>
      <c r="C285" s="1" t="s">
        <v>16</v>
      </c>
      <c r="D285" s="1">
        <v>48</v>
      </c>
      <c r="E285" s="17" t="s">
        <v>1608</v>
      </c>
      <c r="F285" s="17" t="s">
        <v>987</v>
      </c>
      <c r="G285" s="17" t="s">
        <v>988</v>
      </c>
      <c r="H285" s="17" t="s">
        <v>995</v>
      </c>
      <c r="I285" s="17" t="s">
        <v>1609</v>
      </c>
      <c r="J285" s="10">
        <v>1</v>
      </c>
    </row>
    <row r="286" spans="1:10" ht="57" customHeight="1">
      <c r="A286" s="1"/>
      <c r="B286" s="1"/>
      <c r="C286" s="1" t="s">
        <v>16</v>
      </c>
      <c r="D286" s="1">
        <v>49</v>
      </c>
      <c r="E286" s="17" t="s">
        <v>1610</v>
      </c>
      <c r="F286" s="17" t="s">
        <v>998</v>
      </c>
      <c r="G286" s="17" t="s">
        <v>988</v>
      </c>
      <c r="H286" s="17" t="s">
        <v>1611</v>
      </c>
      <c r="I286" s="17" t="s">
        <v>1612</v>
      </c>
      <c r="J286" s="10">
        <v>4</v>
      </c>
    </row>
    <row r="287" spans="1:10" ht="57" customHeight="1">
      <c r="A287" s="1"/>
      <c r="B287" s="1"/>
      <c r="C287" s="1" t="s">
        <v>16</v>
      </c>
      <c r="D287" s="1">
        <v>50</v>
      </c>
      <c r="E287" s="17" t="s">
        <v>1613</v>
      </c>
      <c r="F287" s="17" t="s">
        <v>987</v>
      </c>
      <c r="G287" s="17" t="s">
        <v>988</v>
      </c>
      <c r="H287" s="17"/>
      <c r="I287" s="17" t="s">
        <v>1614</v>
      </c>
      <c r="J287" s="10">
        <v>0</v>
      </c>
    </row>
    <row r="288" spans="1:10" ht="57" customHeight="1">
      <c r="A288" s="1"/>
      <c r="B288" s="1"/>
      <c r="C288" s="1" t="s">
        <v>16</v>
      </c>
      <c r="D288" s="1">
        <v>51</v>
      </c>
      <c r="E288" s="17" t="s">
        <v>1615</v>
      </c>
      <c r="F288" s="17" t="s">
        <v>998</v>
      </c>
      <c r="G288" s="17" t="s">
        <v>988</v>
      </c>
      <c r="H288" s="17" t="s">
        <v>1616</v>
      </c>
      <c r="I288" s="17" t="s">
        <v>1617</v>
      </c>
      <c r="J288" s="10">
        <v>100</v>
      </c>
    </row>
    <row r="289" spans="1:10" ht="57" customHeight="1">
      <c r="A289" s="1"/>
      <c r="B289" s="1"/>
      <c r="C289" s="1" t="s">
        <v>16</v>
      </c>
      <c r="D289" s="1">
        <v>52</v>
      </c>
      <c r="E289" s="17" t="s">
        <v>1618</v>
      </c>
      <c r="F289" s="17" t="s">
        <v>998</v>
      </c>
      <c r="G289" s="17" t="s">
        <v>988</v>
      </c>
      <c r="H289" s="17" t="s">
        <v>995</v>
      </c>
      <c r="I289" s="17" t="s">
        <v>1619</v>
      </c>
      <c r="J289" s="10">
        <v>35</v>
      </c>
    </row>
    <row r="290" spans="1:10" ht="57" customHeight="1">
      <c r="A290" s="1"/>
      <c r="B290" s="1"/>
      <c r="C290" s="1" t="s">
        <v>16</v>
      </c>
      <c r="D290" s="1">
        <v>53</v>
      </c>
      <c r="E290" s="17" t="s">
        <v>1620</v>
      </c>
      <c r="F290" s="17" t="s">
        <v>998</v>
      </c>
      <c r="G290" s="17" t="s">
        <v>988</v>
      </c>
      <c r="H290" s="17" t="s">
        <v>1621</v>
      </c>
      <c r="I290" s="17" t="s">
        <v>1622</v>
      </c>
      <c r="J290" s="10">
        <v>24</v>
      </c>
    </row>
    <row r="291" spans="1:10" ht="57" customHeight="1">
      <c r="A291" s="1"/>
      <c r="B291" s="1"/>
      <c r="C291" s="1" t="s">
        <v>16</v>
      </c>
      <c r="D291" s="1">
        <v>54</v>
      </c>
      <c r="E291" s="17" t="s">
        <v>1623</v>
      </c>
      <c r="F291" s="17" t="s">
        <v>998</v>
      </c>
      <c r="G291" s="17" t="s">
        <v>988</v>
      </c>
      <c r="H291" s="17" t="s">
        <v>995</v>
      </c>
      <c r="I291" s="17" t="s">
        <v>1624</v>
      </c>
      <c r="J291" s="10">
        <v>18</v>
      </c>
    </row>
    <row r="292" spans="1:10" ht="57" customHeight="1">
      <c r="A292" s="1"/>
      <c r="B292" s="1"/>
      <c r="C292" s="1" t="s">
        <v>16</v>
      </c>
      <c r="D292" s="1">
        <v>55</v>
      </c>
      <c r="E292" s="17" t="s">
        <v>1625</v>
      </c>
      <c r="F292" s="17" t="s">
        <v>987</v>
      </c>
      <c r="G292" s="17" t="s">
        <v>988</v>
      </c>
      <c r="H292" s="17" t="s">
        <v>995</v>
      </c>
      <c r="I292" s="17" t="s">
        <v>1626</v>
      </c>
      <c r="J292" s="10">
        <v>1</v>
      </c>
    </row>
    <row r="293" spans="1:10" ht="57" customHeight="1">
      <c r="A293" s="1"/>
      <c r="B293" s="1"/>
      <c r="C293" s="1" t="s">
        <v>16</v>
      </c>
      <c r="D293" s="1">
        <v>56</v>
      </c>
      <c r="E293" s="17" t="s">
        <v>1627</v>
      </c>
      <c r="F293" s="17" t="s">
        <v>998</v>
      </c>
      <c r="G293" s="17" t="s">
        <v>994</v>
      </c>
      <c r="H293" s="17" t="s">
        <v>995</v>
      </c>
      <c r="I293" s="17" t="s">
        <v>1628</v>
      </c>
      <c r="J293" s="10">
        <v>17</v>
      </c>
    </row>
    <row r="294" spans="1:10" ht="57" customHeight="1">
      <c r="A294" s="1"/>
      <c r="B294" s="1"/>
      <c r="C294" s="1" t="s">
        <v>16</v>
      </c>
      <c r="D294" s="1">
        <v>57</v>
      </c>
      <c r="E294" s="17" t="s">
        <v>1629</v>
      </c>
      <c r="F294" s="17" t="s">
        <v>998</v>
      </c>
      <c r="G294" s="17" t="s">
        <v>988</v>
      </c>
      <c r="H294" s="17" t="s">
        <v>1630</v>
      </c>
      <c r="I294" s="17" t="s">
        <v>1631</v>
      </c>
      <c r="J294" s="10">
        <v>26</v>
      </c>
    </row>
    <row r="295" spans="1:10" ht="57" customHeight="1">
      <c r="A295" s="1"/>
      <c r="B295" s="1"/>
      <c r="C295" s="1" t="s">
        <v>16</v>
      </c>
      <c r="D295" s="1">
        <v>58</v>
      </c>
      <c r="E295" s="17" t="s">
        <v>1632</v>
      </c>
      <c r="F295" s="17" t="s">
        <v>998</v>
      </c>
      <c r="G295" s="17" t="s">
        <v>994</v>
      </c>
      <c r="H295" s="17" t="s">
        <v>1633</v>
      </c>
      <c r="I295" s="17" t="s">
        <v>1634</v>
      </c>
      <c r="J295" s="10">
        <v>166</v>
      </c>
    </row>
    <row r="296" spans="1:10" ht="57" customHeight="1">
      <c r="A296" s="1"/>
      <c r="B296" s="1"/>
      <c r="C296" s="1" t="s">
        <v>16</v>
      </c>
      <c r="D296" s="1">
        <v>59</v>
      </c>
      <c r="E296" s="17" t="s">
        <v>1625</v>
      </c>
      <c r="F296" s="17" t="s">
        <v>987</v>
      </c>
      <c r="G296" s="17" t="s">
        <v>988</v>
      </c>
      <c r="H296" s="17" t="s">
        <v>995</v>
      </c>
      <c r="I296" s="17" t="s">
        <v>1635</v>
      </c>
      <c r="J296" s="10">
        <v>37</v>
      </c>
    </row>
    <row r="297" spans="1:10" ht="57" customHeight="1">
      <c r="A297" s="1"/>
      <c r="B297" s="1"/>
      <c r="C297" s="1" t="s">
        <v>18</v>
      </c>
      <c r="D297" s="1">
        <v>1</v>
      </c>
      <c r="E297" s="17" t="s">
        <v>1636</v>
      </c>
      <c r="F297" s="17" t="s">
        <v>987</v>
      </c>
      <c r="G297" s="17" t="s">
        <v>994</v>
      </c>
      <c r="H297" s="17" t="s">
        <v>995</v>
      </c>
      <c r="I297" s="17" t="s">
        <v>1637</v>
      </c>
      <c r="J297" s="10">
        <v>5</v>
      </c>
    </row>
    <row r="298" spans="1:10" ht="57" customHeight="1">
      <c r="A298" s="1"/>
      <c r="B298" s="1"/>
      <c r="C298" s="1" t="s">
        <v>18</v>
      </c>
      <c r="D298" s="1">
        <v>2</v>
      </c>
      <c r="E298" s="17" t="s">
        <v>1638</v>
      </c>
      <c r="F298" s="17" t="s">
        <v>987</v>
      </c>
      <c r="G298" s="17" t="s">
        <v>988</v>
      </c>
      <c r="H298" s="17"/>
      <c r="I298" s="17" t="s">
        <v>1639</v>
      </c>
      <c r="J298" s="10">
        <v>0</v>
      </c>
    </row>
    <row r="299" spans="1:10" ht="57" customHeight="1">
      <c r="A299" s="1"/>
      <c r="B299" s="1"/>
      <c r="C299" s="1" t="s">
        <v>18</v>
      </c>
      <c r="D299" s="1">
        <v>3</v>
      </c>
      <c r="E299" s="17" t="s">
        <v>1610</v>
      </c>
      <c r="F299" s="17" t="s">
        <v>998</v>
      </c>
      <c r="G299" s="17" t="s">
        <v>988</v>
      </c>
      <c r="H299" s="17" t="s">
        <v>1640</v>
      </c>
      <c r="I299" s="17" t="s">
        <v>1641</v>
      </c>
      <c r="J299" s="10">
        <v>17</v>
      </c>
    </row>
    <row r="300" spans="1:10" ht="57" customHeight="1">
      <c r="A300" s="1"/>
      <c r="B300" s="1"/>
      <c r="C300" s="1" t="s">
        <v>18</v>
      </c>
      <c r="D300" s="1">
        <v>4</v>
      </c>
      <c r="E300" s="17" t="s">
        <v>1642</v>
      </c>
      <c r="F300" s="17" t="s">
        <v>987</v>
      </c>
      <c r="G300" s="17" t="s">
        <v>988</v>
      </c>
      <c r="H300" s="17" t="s">
        <v>995</v>
      </c>
      <c r="I300" s="17" t="s">
        <v>1643</v>
      </c>
      <c r="J300" s="10">
        <v>2</v>
      </c>
    </row>
    <row r="301" spans="1:10" ht="57" customHeight="1">
      <c r="A301" s="1"/>
      <c r="B301" s="1"/>
      <c r="C301" s="1" t="s">
        <v>18</v>
      </c>
      <c r="D301" s="1">
        <v>5</v>
      </c>
      <c r="E301" s="17" t="s">
        <v>1642</v>
      </c>
      <c r="F301" s="17" t="s">
        <v>987</v>
      </c>
      <c r="G301" s="17" t="s">
        <v>988</v>
      </c>
      <c r="H301" s="17" t="s">
        <v>995</v>
      </c>
      <c r="I301" s="17" t="s">
        <v>1644</v>
      </c>
      <c r="J301" s="10">
        <v>29</v>
      </c>
    </row>
    <row r="302" spans="1:10" ht="57" customHeight="1">
      <c r="A302" s="1"/>
      <c r="B302" s="1"/>
      <c r="C302" s="1" t="s">
        <v>18</v>
      </c>
      <c r="D302" s="1">
        <v>6</v>
      </c>
      <c r="E302" s="17" t="s">
        <v>1610</v>
      </c>
      <c r="F302" s="17" t="s">
        <v>998</v>
      </c>
      <c r="G302" s="17" t="s">
        <v>988</v>
      </c>
      <c r="H302" s="17" t="s">
        <v>1645</v>
      </c>
      <c r="I302" s="17" t="s">
        <v>1646</v>
      </c>
      <c r="J302" s="10">
        <v>12</v>
      </c>
    </row>
    <row r="303" spans="1:10" ht="57" customHeight="1">
      <c r="A303" s="1"/>
      <c r="B303" s="1"/>
      <c r="C303" s="1" t="s">
        <v>18</v>
      </c>
      <c r="D303" s="1">
        <v>7</v>
      </c>
      <c r="E303" s="17" t="s">
        <v>1642</v>
      </c>
      <c r="F303" s="17" t="s">
        <v>987</v>
      </c>
      <c r="G303" s="17" t="s">
        <v>988</v>
      </c>
      <c r="H303" s="17" t="s">
        <v>1647</v>
      </c>
      <c r="I303" s="17" t="s">
        <v>1648</v>
      </c>
      <c r="J303" s="10">
        <v>12</v>
      </c>
    </row>
    <row r="304" spans="1:10" ht="57" customHeight="1">
      <c r="A304" s="1"/>
      <c r="B304" s="1"/>
      <c r="C304" s="1" t="s">
        <v>18</v>
      </c>
      <c r="D304" s="1">
        <v>8</v>
      </c>
      <c r="E304" s="17" t="s">
        <v>1649</v>
      </c>
      <c r="F304" s="17" t="s">
        <v>998</v>
      </c>
      <c r="G304" s="17" t="s">
        <v>988</v>
      </c>
      <c r="H304" s="17" t="s">
        <v>1650</v>
      </c>
      <c r="I304" s="17" t="s">
        <v>1651</v>
      </c>
      <c r="J304" s="10">
        <v>26</v>
      </c>
    </row>
    <row r="305" spans="1:10" ht="57" customHeight="1">
      <c r="A305" s="1"/>
      <c r="B305" s="1"/>
      <c r="C305" s="1" t="s">
        <v>18</v>
      </c>
      <c r="D305" s="1">
        <v>9</v>
      </c>
      <c r="E305" s="17" t="s">
        <v>1642</v>
      </c>
      <c r="F305" s="17" t="s">
        <v>987</v>
      </c>
      <c r="G305" s="17" t="s">
        <v>988</v>
      </c>
      <c r="H305" s="17" t="s">
        <v>1652</v>
      </c>
      <c r="I305" s="17" t="s">
        <v>1653</v>
      </c>
      <c r="J305" s="10">
        <v>21</v>
      </c>
    </row>
    <row r="306" spans="1:10" ht="57" customHeight="1">
      <c r="A306" s="1"/>
      <c r="B306" s="1"/>
      <c r="C306" s="1" t="s">
        <v>18</v>
      </c>
      <c r="D306" s="1">
        <v>10</v>
      </c>
      <c r="E306" s="17" t="s">
        <v>1615</v>
      </c>
      <c r="F306" s="17" t="s">
        <v>998</v>
      </c>
      <c r="G306" s="17" t="s">
        <v>988</v>
      </c>
      <c r="H306" s="17" t="s">
        <v>1654</v>
      </c>
      <c r="I306" s="17" t="s">
        <v>1655</v>
      </c>
      <c r="J306" s="10">
        <v>10</v>
      </c>
    </row>
    <row r="307" spans="1:10" ht="57" customHeight="1">
      <c r="A307" s="1"/>
      <c r="B307" s="1"/>
      <c r="C307" s="1" t="s">
        <v>18</v>
      </c>
      <c r="D307" s="1">
        <v>11</v>
      </c>
      <c r="E307" s="17" t="s">
        <v>1649</v>
      </c>
      <c r="F307" s="17" t="s">
        <v>998</v>
      </c>
      <c r="G307" s="17" t="s">
        <v>988</v>
      </c>
      <c r="H307" s="17" t="s">
        <v>1650</v>
      </c>
      <c r="I307" s="17" t="s">
        <v>1656</v>
      </c>
      <c r="J307" s="10">
        <v>5</v>
      </c>
    </row>
    <row r="308" spans="1:10" ht="57" customHeight="1">
      <c r="A308" s="1"/>
      <c r="B308" s="1"/>
      <c r="C308" s="1" t="s">
        <v>18</v>
      </c>
      <c r="D308" s="1">
        <v>12</v>
      </c>
      <c r="E308" s="17" t="s">
        <v>1657</v>
      </c>
      <c r="F308" s="17" t="s">
        <v>987</v>
      </c>
      <c r="G308" s="17" t="s">
        <v>988</v>
      </c>
      <c r="H308" s="17"/>
      <c r="I308" s="17" t="s">
        <v>1658</v>
      </c>
      <c r="J308" s="10">
        <v>0</v>
      </c>
    </row>
    <row r="309" spans="1:10" ht="57" customHeight="1">
      <c r="A309" s="1"/>
      <c r="B309" s="1"/>
      <c r="C309" s="1" t="s">
        <v>18</v>
      </c>
      <c r="D309" s="1">
        <v>13</v>
      </c>
      <c r="E309" s="17" t="s">
        <v>1615</v>
      </c>
      <c r="F309" s="17" t="s">
        <v>998</v>
      </c>
      <c r="G309" s="17" t="s">
        <v>988</v>
      </c>
      <c r="H309" s="17" t="s">
        <v>1645</v>
      </c>
      <c r="I309" s="17" t="s">
        <v>1659</v>
      </c>
      <c r="J309" s="10">
        <v>69</v>
      </c>
    </row>
    <row r="310" spans="1:10" ht="57" customHeight="1">
      <c r="A310" s="1"/>
      <c r="B310" s="1"/>
      <c r="C310" s="1" t="s">
        <v>18</v>
      </c>
      <c r="D310" s="1">
        <v>14</v>
      </c>
      <c r="E310" s="17" t="s">
        <v>1660</v>
      </c>
      <c r="F310" s="17" t="s">
        <v>998</v>
      </c>
      <c r="G310" s="17" t="s">
        <v>994</v>
      </c>
      <c r="H310" s="17" t="s">
        <v>1661</v>
      </c>
      <c r="I310" s="17" t="s">
        <v>1662</v>
      </c>
      <c r="J310" s="10">
        <v>47</v>
      </c>
    </row>
    <row r="311" spans="1:10" ht="57" customHeight="1">
      <c r="A311" s="1"/>
      <c r="B311" s="1"/>
      <c r="C311" s="1" t="s">
        <v>18</v>
      </c>
      <c r="D311" s="1">
        <v>15</v>
      </c>
      <c r="E311" s="17" t="s">
        <v>1663</v>
      </c>
      <c r="F311" s="17" t="s">
        <v>987</v>
      </c>
      <c r="G311" s="17" t="s">
        <v>994</v>
      </c>
      <c r="H311" s="17" t="s">
        <v>995</v>
      </c>
      <c r="I311" s="17" t="s">
        <v>1664</v>
      </c>
      <c r="J311" s="10">
        <v>18</v>
      </c>
    </row>
    <row r="312" spans="1:10" ht="57" customHeight="1">
      <c r="A312" s="1"/>
      <c r="B312" s="1"/>
      <c r="C312" s="1" t="s">
        <v>18</v>
      </c>
      <c r="D312" s="1">
        <v>16</v>
      </c>
      <c r="E312" s="17" t="s">
        <v>1665</v>
      </c>
      <c r="F312" s="17" t="s">
        <v>998</v>
      </c>
      <c r="G312" s="17" t="s">
        <v>994</v>
      </c>
      <c r="H312" s="17" t="s">
        <v>1173</v>
      </c>
      <c r="I312" s="17" t="s">
        <v>1666</v>
      </c>
      <c r="J312" s="10">
        <v>14</v>
      </c>
    </row>
    <row r="313" spans="1:10" ht="57" customHeight="1">
      <c r="A313" s="1"/>
      <c r="B313" s="1"/>
      <c r="C313" s="1" t="s">
        <v>18</v>
      </c>
      <c r="D313" s="1">
        <v>17</v>
      </c>
      <c r="E313" s="17" t="s">
        <v>1667</v>
      </c>
      <c r="F313" s="17" t="s">
        <v>998</v>
      </c>
      <c r="G313" s="17" t="s">
        <v>988</v>
      </c>
      <c r="H313" s="17" t="s">
        <v>1173</v>
      </c>
      <c r="I313" s="17" t="s">
        <v>1668</v>
      </c>
      <c r="J313" s="10">
        <v>159</v>
      </c>
    </row>
    <row r="314" spans="1:10" ht="57" customHeight="1">
      <c r="A314" s="1"/>
      <c r="B314" s="1"/>
      <c r="C314" s="1" t="s">
        <v>18</v>
      </c>
      <c r="D314" s="1">
        <v>18</v>
      </c>
      <c r="E314" s="17" t="s">
        <v>1669</v>
      </c>
      <c r="F314" s="17" t="s">
        <v>998</v>
      </c>
      <c r="G314" s="17" t="s">
        <v>988</v>
      </c>
      <c r="H314" s="17" t="s">
        <v>1670</v>
      </c>
      <c r="I314" s="17" t="s">
        <v>1671</v>
      </c>
      <c r="J314" s="10">
        <v>140</v>
      </c>
    </row>
    <row r="315" spans="1:10" ht="57" customHeight="1">
      <c r="A315" s="1"/>
      <c r="B315" s="1"/>
      <c r="C315" s="1" t="s">
        <v>18</v>
      </c>
      <c r="D315" s="1">
        <v>19</v>
      </c>
      <c r="E315" s="17" t="s">
        <v>1672</v>
      </c>
      <c r="F315" s="17" t="s">
        <v>987</v>
      </c>
      <c r="G315" s="17" t="s">
        <v>988</v>
      </c>
      <c r="H315" s="17"/>
      <c r="I315" s="17" t="s">
        <v>1673</v>
      </c>
      <c r="J315" s="10">
        <v>0</v>
      </c>
    </row>
    <row r="316" spans="1:10" ht="57" customHeight="1">
      <c r="A316" s="1"/>
      <c r="B316" s="1"/>
      <c r="C316" s="1" t="s">
        <v>18</v>
      </c>
      <c r="D316" s="1">
        <v>20</v>
      </c>
      <c r="E316" s="17" t="s">
        <v>1674</v>
      </c>
      <c r="F316" s="17" t="s">
        <v>998</v>
      </c>
      <c r="G316" s="17" t="s">
        <v>988</v>
      </c>
      <c r="H316" s="17" t="s">
        <v>1675</v>
      </c>
      <c r="I316" s="17" t="s">
        <v>1676</v>
      </c>
      <c r="J316" s="10">
        <v>29</v>
      </c>
    </row>
    <row r="317" spans="1:10" ht="57" customHeight="1">
      <c r="A317" s="1"/>
      <c r="B317" s="1"/>
      <c r="C317" s="1" t="s">
        <v>18</v>
      </c>
      <c r="D317" s="1">
        <v>21</v>
      </c>
      <c r="E317" s="17" t="s">
        <v>1677</v>
      </c>
      <c r="F317" s="17" t="s">
        <v>998</v>
      </c>
      <c r="G317" s="17" t="s">
        <v>988</v>
      </c>
      <c r="H317" s="17" t="s">
        <v>1678</v>
      </c>
      <c r="I317" s="17" t="s">
        <v>1679</v>
      </c>
      <c r="J317" s="10">
        <v>366</v>
      </c>
    </row>
    <row r="318" spans="1:10" ht="57" customHeight="1">
      <c r="A318" s="1"/>
      <c r="B318" s="1"/>
      <c r="C318" s="1" t="s">
        <v>18</v>
      </c>
      <c r="D318" s="1">
        <v>22</v>
      </c>
      <c r="E318" s="17" t="s">
        <v>1677</v>
      </c>
      <c r="F318" s="17" t="s">
        <v>998</v>
      </c>
      <c r="G318" s="17" t="s">
        <v>988</v>
      </c>
      <c r="H318" s="17" t="s">
        <v>1680</v>
      </c>
      <c r="I318" s="17" t="s">
        <v>1681</v>
      </c>
      <c r="J318" s="10">
        <v>74</v>
      </c>
    </row>
    <row r="319" spans="1:10" ht="57" customHeight="1">
      <c r="A319" s="1"/>
      <c r="B319" s="1"/>
      <c r="C319" s="1" t="s">
        <v>18</v>
      </c>
      <c r="D319" s="1">
        <v>23</v>
      </c>
      <c r="E319" s="17" t="s">
        <v>1682</v>
      </c>
      <c r="F319" s="17" t="s">
        <v>998</v>
      </c>
      <c r="G319" s="17" t="s">
        <v>988</v>
      </c>
      <c r="H319" s="17" t="s">
        <v>1683</v>
      </c>
      <c r="I319" s="17" t="s">
        <v>1684</v>
      </c>
      <c r="J319" s="10">
        <v>74</v>
      </c>
    </row>
    <row r="320" spans="1:10" ht="57" customHeight="1">
      <c r="A320" s="1"/>
      <c r="B320" s="1"/>
      <c r="C320" s="1" t="s">
        <v>18</v>
      </c>
      <c r="D320" s="1">
        <v>24</v>
      </c>
      <c r="E320" s="17" t="s">
        <v>1685</v>
      </c>
      <c r="F320" s="17" t="s">
        <v>998</v>
      </c>
      <c r="G320" s="17" t="s">
        <v>988</v>
      </c>
      <c r="H320" s="17" t="s">
        <v>1686</v>
      </c>
      <c r="I320" s="17" t="s">
        <v>1687</v>
      </c>
      <c r="J320" s="10">
        <v>103</v>
      </c>
    </row>
    <row r="321" spans="1:10" ht="57" customHeight="1">
      <c r="A321" s="1"/>
      <c r="B321" s="1"/>
      <c r="C321" s="1" t="s">
        <v>18</v>
      </c>
      <c r="D321" s="1">
        <v>25</v>
      </c>
      <c r="E321" s="17" t="s">
        <v>1685</v>
      </c>
      <c r="F321" s="17" t="s">
        <v>998</v>
      </c>
      <c r="G321" s="17" t="s">
        <v>988</v>
      </c>
      <c r="H321" s="17" t="s">
        <v>1688</v>
      </c>
      <c r="I321" s="17" t="s">
        <v>1689</v>
      </c>
      <c r="J321" s="10">
        <v>77</v>
      </c>
    </row>
    <row r="322" spans="1:10" ht="57" customHeight="1">
      <c r="A322" s="1"/>
      <c r="B322" s="1"/>
      <c r="C322" s="1" t="s">
        <v>18</v>
      </c>
      <c r="D322" s="1">
        <v>26</v>
      </c>
      <c r="E322" s="17" t="s">
        <v>1690</v>
      </c>
      <c r="F322" s="17" t="s">
        <v>998</v>
      </c>
      <c r="G322" s="17" t="s">
        <v>994</v>
      </c>
      <c r="H322" s="17" t="s">
        <v>1688</v>
      </c>
      <c r="I322" s="17" t="s">
        <v>1691</v>
      </c>
      <c r="J322" s="10">
        <v>54</v>
      </c>
    </row>
    <row r="323" spans="1:10" ht="57" customHeight="1">
      <c r="A323" s="1"/>
      <c r="B323" s="1"/>
      <c r="C323" s="1" t="s">
        <v>18</v>
      </c>
      <c r="D323" s="1">
        <v>27</v>
      </c>
      <c r="E323" s="17" t="s">
        <v>1692</v>
      </c>
      <c r="F323" s="17" t="s">
        <v>998</v>
      </c>
      <c r="G323" s="17" t="s">
        <v>988</v>
      </c>
      <c r="H323" s="17" t="s">
        <v>1680</v>
      </c>
      <c r="I323" s="17" t="s">
        <v>1693</v>
      </c>
      <c r="J323" s="10">
        <v>17</v>
      </c>
    </row>
    <row r="324" spans="1:10" ht="57" customHeight="1">
      <c r="A324" s="1"/>
      <c r="B324" s="1"/>
      <c r="C324" s="1" t="s">
        <v>18</v>
      </c>
      <c r="D324" s="1">
        <v>28</v>
      </c>
      <c r="E324" s="17" t="s">
        <v>1694</v>
      </c>
      <c r="F324" s="17" t="s">
        <v>987</v>
      </c>
      <c r="G324" s="17" t="s">
        <v>988</v>
      </c>
      <c r="H324" s="17" t="s">
        <v>1163</v>
      </c>
      <c r="I324" s="17" t="s">
        <v>1695</v>
      </c>
      <c r="J324" s="10">
        <v>42</v>
      </c>
    </row>
    <row r="325" spans="1:10" ht="57" customHeight="1">
      <c r="A325" s="1"/>
      <c r="B325" s="1"/>
      <c r="C325" s="1" t="s">
        <v>18</v>
      </c>
      <c r="D325" s="1">
        <v>29</v>
      </c>
      <c r="E325" s="17" t="s">
        <v>1083</v>
      </c>
      <c r="F325" s="17" t="s">
        <v>998</v>
      </c>
      <c r="G325" s="17" t="s">
        <v>994</v>
      </c>
      <c r="H325" s="17" t="s">
        <v>995</v>
      </c>
      <c r="I325" s="17" t="s">
        <v>1696</v>
      </c>
      <c r="J325" s="10">
        <v>36</v>
      </c>
    </row>
    <row r="326" spans="1:10" ht="57" customHeight="1">
      <c r="A326" s="1"/>
      <c r="B326" s="1"/>
      <c r="C326" s="1" t="s">
        <v>18</v>
      </c>
      <c r="D326" s="1">
        <v>30</v>
      </c>
      <c r="E326" s="17" t="s">
        <v>1697</v>
      </c>
      <c r="F326" s="17" t="s">
        <v>987</v>
      </c>
      <c r="G326" s="17" t="s">
        <v>988</v>
      </c>
      <c r="H326" s="17" t="s">
        <v>1680</v>
      </c>
      <c r="I326" s="17" t="s">
        <v>1698</v>
      </c>
      <c r="J326" s="10">
        <v>24</v>
      </c>
    </row>
    <row r="327" spans="1:10" ht="57" customHeight="1">
      <c r="A327" s="1"/>
      <c r="B327" s="1"/>
      <c r="C327" s="1" t="s">
        <v>18</v>
      </c>
      <c r="D327" s="1">
        <v>31</v>
      </c>
      <c r="E327" s="17" t="s">
        <v>1699</v>
      </c>
      <c r="F327" s="17" t="s">
        <v>998</v>
      </c>
      <c r="G327" s="17" t="s">
        <v>994</v>
      </c>
      <c r="H327" s="17" t="s">
        <v>1168</v>
      </c>
      <c r="I327" s="17" t="s">
        <v>1700</v>
      </c>
      <c r="J327" s="10">
        <v>39</v>
      </c>
    </row>
    <row r="328" spans="1:10" ht="57" customHeight="1">
      <c r="A328" s="1"/>
      <c r="B328" s="1"/>
      <c r="C328" s="1" t="s">
        <v>18</v>
      </c>
      <c r="D328" s="1">
        <v>32</v>
      </c>
      <c r="E328" s="17" t="s">
        <v>1494</v>
      </c>
      <c r="F328" s="17" t="s">
        <v>998</v>
      </c>
      <c r="G328" s="17" t="s">
        <v>988</v>
      </c>
      <c r="H328" s="17" t="s">
        <v>1327</v>
      </c>
      <c r="I328" s="17" t="s">
        <v>1701</v>
      </c>
      <c r="J328" s="10">
        <v>37</v>
      </c>
    </row>
    <row r="329" spans="1:10" ht="57" customHeight="1">
      <c r="A329" s="1"/>
      <c r="B329" s="1"/>
      <c r="C329" s="1" t="s">
        <v>18</v>
      </c>
      <c r="D329" s="1">
        <v>33</v>
      </c>
      <c r="E329" s="17" t="s">
        <v>1702</v>
      </c>
      <c r="F329" s="17" t="s">
        <v>987</v>
      </c>
      <c r="G329" s="17" t="s">
        <v>988</v>
      </c>
      <c r="H329" s="17"/>
      <c r="I329" s="17" t="s">
        <v>1703</v>
      </c>
      <c r="J329" s="10">
        <v>0</v>
      </c>
    </row>
    <row r="330" spans="1:10" ht="57" customHeight="1">
      <c r="A330" s="1"/>
      <c r="B330" s="1"/>
      <c r="C330" s="1" t="s">
        <v>18</v>
      </c>
      <c r="D330" s="1">
        <v>34</v>
      </c>
      <c r="E330" s="17" t="s">
        <v>1704</v>
      </c>
      <c r="F330" s="17" t="s">
        <v>998</v>
      </c>
      <c r="G330" s="17" t="s">
        <v>988</v>
      </c>
      <c r="H330" s="17" t="s">
        <v>1168</v>
      </c>
      <c r="I330" s="17" t="s">
        <v>1705</v>
      </c>
      <c r="J330" s="10">
        <v>34</v>
      </c>
    </row>
    <row r="331" spans="1:10" ht="57" customHeight="1">
      <c r="A331" s="1"/>
      <c r="B331" s="1"/>
      <c r="C331" s="1" t="s">
        <v>18</v>
      </c>
      <c r="D331" s="1">
        <v>35</v>
      </c>
      <c r="E331" s="17" t="s">
        <v>1706</v>
      </c>
      <c r="F331" s="17" t="s">
        <v>987</v>
      </c>
      <c r="G331" s="17" t="s">
        <v>994</v>
      </c>
      <c r="H331" s="17"/>
      <c r="I331" s="17" t="s">
        <v>1707</v>
      </c>
      <c r="J331" s="10">
        <v>0</v>
      </c>
    </row>
    <row r="332" spans="1:10" ht="57" customHeight="1">
      <c r="A332" s="1"/>
      <c r="B332" s="1"/>
      <c r="C332" s="1" t="s">
        <v>18</v>
      </c>
      <c r="D332" s="1">
        <v>36</v>
      </c>
      <c r="E332" s="17" t="s">
        <v>1708</v>
      </c>
      <c r="F332" s="17" t="s">
        <v>998</v>
      </c>
      <c r="G332" s="17" t="s">
        <v>994</v>
      </c>
      <c r="H332" s="17" t="s">
        <v>1168</v>
      </c>
      <c r="I332" s="17" t="s">
        <v>1709</v>
      </c>
      <c r="J332" s="10">
        <v>87</v>
      </c>
    </row>
    <row r="333" spans="1:10" ht="57" customHeight="1">
      <c r="A333" s="1"/>
      <c r="B333" s="1"/>
      <c r="C333" s="1" t="s">
        <v>18</v>
      </c>
      <c r="D333" s="1">
        <v>37</v>
      </c>
      <c r="E333" s="17" t="s">
        <v>1710</v>
      </c>
      <c r="F333" s="17" t="s">
        <v>998</v>
      </c>
      <c r="G333" s="17" t="s">
        <v>994</v>
      </c>
      <c r="H333" s="17" t="s">
        <v>1711</v>
      </c>
      <c r="I333" s="17" t="s">
        <v>1712</v>
      </c>
      <c r="J333" s="10">
        <v>190</v>
      </c>
    </row>
    <row r="334" spans="1:10" ht="57" customHeight="1">
      <c r="A334" s="1"/>
      <c r="B334" s="1"/>
      <c r="C334" s="1" t="s">
        <v>18</v>
      </c>
      <c r="D334" s="1">
        <v>38</v>
      </c>
      <c r="E334" s="17" t="s">
        <v>1603</v>
      </c>
      <c r="F334" s="17" t="s">
        <v>987</v>
      </c>
      <c r="G334" s="17" t="s">
        <v>994</v>
      </c>
      <c r="H334" s="17" t="s">
        <v>1173</v>
      </c>
      <c r="I334" s="17" t="s">
        <v>1713</v>
      </c>
      <c r="J334" s="10">
        <v>13</v>
      </c>
    </row>
    <row r="335" spans="1:10" ht="57" customHeight="1">
      <c r="A335" s="1"/>
      <c r="B335" s="1"/>
      <c r="C335" s="1" t="s">
        <v>18</v>
      </c>
      <c r="D335" s="1">
        <v>39</v>
      </c>
      <c r="E335" s="17" t="s">
        <v>1714</v>
      </c>
      <c r="F335" s="17" t="s">
        <v>998</v>
      </c>
      <c r="G335" s="17" t="s">
        <v>988</v>
      </c>
      <c r="H335" s="17"/>
      <c r="I335" s="17" t="s">
        <v>1715</v>
      </c>
      <c r="J335" s="10">
        <v>0</v>
      </c>
    </row>
    <row r="336" spans="1:10" ht="57" customHeight="1">
      <c r="A336" s="1"/>
      <c r="B336" s="1"/>
      <c r="C336" s="1" t="s">
        <v>18</v>
      </c>
      <c r="D336" s="1">
        <v>40</v>
      </c>
      <c r="E336" s="17" t="s">
        <v>1623</v>
      </c>
      <c r="F336" s="17" t="s">
        <v>998</v>
      </c>
      <c r="G336" s="17" t="s">
        <v>988</v>
      </c>
      <c r="H336" s="17" t="s">
        <v>1716</v>
      </c>
      <c r="I336" s="17" t="s">
        <v>1717</v>
      </c>
      <c r="J336" s="10">
        <v>21</v>
      </c>
    </row>
    <row r="337" spans="1:10" ht="57" customHeight="1">
      <c r="A337" s="1"/>
      <c r="B337" s="1"/>
      <c r="C337" s="1" t="s">
        <v>18</v>
      </c>
      <c r="D337" s="1">
        <v>41</v>
      </c>
      <c r="E337" s="17" t="s">
        <v>1618</v>
      </c>
      <c r="F337" s="17" t="s">
        <v>998</v>
      </c>
      <c r="G337" s="17" t="s">
        <v>988</v>
      </c>
      <c r="H337" s="17" t="s">
        <v>1173</v>
      </c>
      <c r="I337" s="17" t="s">
        <v>1718</v>
      </c>
      <c r="J337" s="10">
        <v>8</v>
      </c>
    </row>
    <row r="338" spans="1:10" ht="57" customHeight="1">
      <c r="A338" s="1"/>
      <c r="B338" s="1"/>
      <c r="C338" s="1" t="s">
        <v>18</v>
      </c>
      <c r="D338" s="1">
        <v>42</v>
      </c>
      <c r="E338" s="17" t="s">
        <v>1627</v>
      </c>
      <c r="F338" s="17" t="s">
        <v>998</v>
      </c>
      <c r="G338" s="17" t="s">
        <v>994</v>
      </c>
      <c r="H338" s="17" t="s">
        <v>1168</v>
      </c>
      <c r="I338" s="17" t="s">
        <v>1719</v>
      </c>
      <c r="J338" s="10">
        <v>8</v>
      </c>
    </row>
    <row r="339" spans="1:10" ht="57" customHeight="1">
      <c r="A339" s="1"/>
      <c r="B339" s="1"/>
      <c r="C339" s="1" t="s">
        <v>18</v>
      </c>
      <c r="D339" s="1">
        <v>43</v>
      </c>
      <c r="E339" s="17" t="s">
        <v>1720</v>
      </c>
      <c r="F339" s="17" t="s">
        <v>998</v>
      </c>
      <c r="G339" s="17" t="s">
        <v>994</v>
      </c>
      <c r="H339" s="17" t="s">
        <v>1005</v>
      </c>
      <c r="I339" s="17" t="s">
        <v>1721</v>
      </c>
      <c r="J339" s="10">
        <v>7</v>
      </c>
    </row>
    <row r="340" spans="1:10" ht="57" customHeight="1">
      <c r="A340" s="1"/>
      <c r="B340" s="1"/>
      <c r="C340" s="1" t="s">
        <v>18</v>
      </c>
      <c r="D340" s="1">
        <v>44</v>
      </c>
      <c r="E340" s="17" t="s">
        <v>1722</v>
      </c>
      <c r="F340" s="17" t="s">
        <v>998</v>
      </c>
      <c r="G340" s="17" t="s">
        <v>994</v>
      </c>
      <c r="H340" s="17"/>
      <c r="I340" s="17" t="s">
        <v>1723</v>
      </c>
      <c r="J340" s="10">
        <v>0</v>
      </c>
    </row>
    <row r="341" spans="1:10" ht="57" customHeight="1">
      <c r="A341" s="1"/>
      <c r="B341" s="1"/>
      <c r="C341" s="1" t="s">
        <v>18</v>
      </c>
      <c r="D341" s="1">
        <v>45</v>
      </c>
      <c r="E341" s="17" t="s">
        <v>1724</v>
      </c>
      <c r="F341" s="17" t="s">
        <v>998</v>
      </c>
      <c r="G341" s="17" t="s">
        <v>994</v>
      </c>
      <c r="H341" s="17" t="s">
        <v>1168</v>
      </c>
      <c r="I341" s="17" t="s">
        <v>1725</v>
      </c>
      <c r="J341" s="10">
        <v>41</v>
      </c>
    </row>
    <row r="342" spans="1:10" ht="57" customHeight="1">
      <c r="A342" s="1"/>
      <c r="B342" s="1"/>
      <c r="C342" s="1" t="s">
        <v>18</v>
      </c>
      <c r="D342" s="1">
        <v>46</v>
      </c>
      <c r="E342" s="17" t="s">
        <v>1726</v>
      </c>
      <c r="F342" s="17" t="s">
        <v>987</v>
      </c>
      <c r="G342" s="17" t="s">
        <v>994</v>
      </c>
      <c r="H342" s="17"/>
      <c r="I342" s="17" t="s">
        <v>1727</v>
      </c>
      <c r="J342" s="10">
        <v>0</v>
      </c>
    </row>
    <row r="343" spans="1:10" ht="57" customHeight="1">
      <c r="A343" s="1"/>
      <c r="B343" s="1"/>
      <c r="C343" s="1" t="s">
        <v>18</v>
      </c>
      <c r="D343" s="1">
        <v>47</v>
      </c>
      <c r="E343" s="17" t="s">
        <v>1728</v>
      </c>
      <c r="F343" s="17" t="s">
        <v>998</v>
      </c>
      <c r="G343" s="17" t="s">
        <v>994</v>
      </c>
      <c r="H343" s="17"/>
      <c r="I343" s="17" t="s">
        <v>1729</v>
      </c>
      <c r="J343" s="10">
        <v>0</v>
      </c>
    </row>
    <row r="344" spans="1:10" ht="57" customHeight="1">
      <c r="A344" s="1"/>
      <c r="B344" s="1"/>
      <c r="C344" s="1" t="s">
        <v>18</v>
      </c>
      <c r="D344" s="1">
        <v>48</v>
      </c>
      <c r="E344" s="17" t="s">
        <v>1730</v>
      </c>
      <c r="F344" s="17" t="s">
        <v>987</v>
      </c>
      <c r="G344" s="17" t="s">
        <v>994</v>
      </c>
      <c r="H344" s="17"/>
      <c r="I344" s="17" t="s">
        <v>1731</v>
      </c>
      <c r="J344" s="10">
        <v>0</v>
      </c>
    </row>
    <row r="345" spans="1:10" ht="57" customHeight="1">
      <c r="A345" s="1"/>
      <c r="B345" s="1"/>
      <c r="C345" s="1" t="s">
        <v>18</v>
      </c>
      <c r="D345" s="1">
        <v>49</v>
      </c>
      <c r="E345" s="17" t="s">
        <v>1732</v>
      </c>
      <c r="F345" s="17" t="s">
        <v>998</v>
      </c>
      <c r="G345" s="17" t="s">
        <v>988</v>
      </c>
      <c r="H345" s="17" t="s">
        <v>1733</v>
      </c>
      <c r="I345" s="17" t="s">
        <v>1734</v>
      </c>
      <c r="J345" s="10">
        <v>38</v>
      </c>
    </row>
    <row r="346" spans="1:10" ht="57" customHeight="1">
      <c r="A346" s="1"/>
      <c r="B346" s="1"/>
      <c r="C346" s="1" t="s">
        <v>18</v>
      </c>
      <c r="D346" s="1">
        <v>50</v>
      </c>
      <c r="E346" s="17" t="s">
        <v>1735</v>
      </c>
      <c r="F346" s="17" t="s">
        <v>998</v>
      </c>
      <c r="G346" s="17" t="s">
        <v>988</v>
      </c>
      <c r="H346" s="17" t="s">
        <v>1168</v>
      </c>
      <c r="I346" s="17" t="s">
        <v>1736</v>
      </c>
      <c r="J346" s="10">
        <v>46</v>
      </c>
    </row>
    <row r="347" spans="1:10" ht="57" customHeight="1">
      <c r="A347" s="1"/>
      <c r="B347" s="1"/>
      <c r="C347" s="1" t="s">
        <v>18</v>
      </c>
      <c r="D347" s="1">
        <v>51</v>
      </c>
      <c r="E347" s="17" t="s">
        <v>1735</v>
      </c>
      <c r="F347" s="17" t="s">
        <v>998</v>
      </c>
      <c r="G347" s="17" t="s">
        <v>988</v>
      </c>
      <c r="H347" s="17" t="s">
        <v>995</v>
      </c>
      <c r="I347" s="17" t="s">
        <v>1737</v>
      </c>
      <c r="J347" s="10">
        <v>20</v>
      </c>
    </row>
    <row r="348" spans="1:10" ht="57" customHeight="1">
      <c r="A348" s="1"/>
      <c r="B348" s="1"/>
      <c r="C348" s="1" t="s">
        <v>18</v>
      </c>
      <c r="D348" s="1">
        <v>52</v>
      </c>
      <c r="E348" s="17" t="s">
        <v>1738</v>
      </c>
      <c r="F348" s="17" t="s">
        <v>998</v>
      </c>
      <c r="G348" s="17" t="s">
        <v>994</v>
      </c>
      <c r="H348" s="17" t="s">
        <v>1739</v>
      </c>
      <c r="I348" s="17" t="s">
        <v>1740</v>
      </c>
      <c r="J348" s="10">
        <v>27</v>
      </c>
    </row>
    <row r="349" spans="1:10" ht="57" customHeight="1">
      <c r="A349" s="1"/>
      <c r="B349" s="1"/>
      <c r="C349" s="1" t="s">
        <v>18</v>
      </c>
      <c r="D349" s="1">
        <v>53</v>
      </c>
      <c r="E349" s="17" t="s">
        <v>1741</v>
      </c>
      <c r="F349" s="17" t="s">
        <v>987</v>
      </c>
      <c r="G349" s="17" t="s">
        <v>988</v>
      </c>
      <c r="H349" s="17"/>
      <c r="I349" s="17" t="s">
        <v>1742</v>
      </c>
      <c r="J349" s="10">
        <v>0</v>
      </c>
    </row>
    <row r="350" spans="1:10" ht="57" customHeight="1">
      <c r="A350" s="1"/>
      <c r="B350" s="1"/>
      <c r="C350" s="1" t="s">
        <v>18</v>
      </c>
      <c r="D350" s="1">
        <v>54</v>
      </c>
      <c r="E350" s="17" t="s">
        <v>1743</v>
      </c>
      <c r="F350" s="17" t="s">
        <v>998</v>
      </c>
      <c r="G350" s="17" t="s">
        <v>988</v>
      </c>
      <c r="H350" s="17" t="s">
        <v>1168</v>
      </c>
      <c r="I350" s="17" t="s">
        <v>1744</v>
      </c>
      <c r="J350" s="10">
        <v>25</v>
      </c>
    </row>
    <row r="351" spans="1:10" ht="57" customHeight="1">
      <c r="A351" s="1"/>
      <c r="B351" s="1"/>
      <c r="C351" s="1" t="s">
        <v>18</v>
      </c>
      <c r="D351" s="1">
        <v>55</v>
      </c>
      <c r="E351" s="17" t="s">
        <v>1745</v>
      </c>
      <c r="F351" s="17" t="s">
        <v>987</v>
      </c>
      <c r="G351" s="17" t="s">
        <v>988</v>
      </c>
      <c r="H351" s="17" t="s">
        <v>1173</v>
      </c>
      <c r="I351" s="17" t="s">
        <v>1746</v>
      </c>
      <c r="J351" s="10">
        <v>9</v>
      </c>
    </row>
    <row r="352" spans="1:10" ht="57" customHeight="1">
      <c r="A352" s="1"/>
      <c r="B352" s="1"/>
      <c r="C352" s="1" t="s">
        <v>18</v>
      </c>
      <c r="D352" s="1">
        <v>56</v>
      </c>
      <c r="E352" s="17" t="s">
        <v>1747</v>
      </c>
      <c r="F352" s="17" t="s">
        <v>987</v>
      </c>
      <c r="G352" s="17" t="s">
        <v>988</v>
      </c>
      <c r="H352" s="17" t="s">
        <v>1748</v>
      </c>
      <c r="I352" s="17" t="s">
        <v>1749</v>
      </c>
      <c r="J352" s="10">
        <v>15</v>
      </c>
    </row>
    <row r="353" spans="1:10" ht="57" customHeight="1">
      <c r="A353" s="1"/>
      <c r="B353" s="1"/>
      <c r="C353" s="1" t="s">
        <v>18</v>
      </c>
      <c r="D353" s="1">
        <v>57</v>
      </c>
      <c r="E353" s="17" t="s">
        <v>1750</v>
      </c>
      <c r="F353" s="17" t="s">
        <v>998</v>
      </c>
      <c r="G353" s="17" t="s">
        <v>988</v>
      </c>
      <c r="H353" s="17" t="s">
        <v>1173</v>
      </c>
      <c r="I353" s="17" t="s">
        <v>1751</v>
      </c>
      <c r="J353" s="10">
        <v>39</v>
      </c>
    </row>
    <row r="354" spans="1:10" ht="57" customHeight="1">
      <c r="A354" s="1"/>
      <c r="B354" s="1"/>
      <c r="C354" s="1" t="s">
        <v>18</v>
      </c>
      <c r="D354" s="1">
        <v>58</v>
      </c>
      <c r="E354" s="17" t="s">
        <v>1752</v>
      </c>
      <c r="F354" s="17" t="s">
        <v>998</v>
      </c>
      <c r="G354" s="17" t="s">
        <v>988</v>
      </c>
      <c r="H354" s="17" t="s">
        <v>1173</v>
      </c>
      <c r="I354" s="17" t="s">
        <v>1753</v>
      </c>
      <c r="J354" s="10">
        <v>125</v>
      </c>
    </row>
    <row r="355" spans="1:10" ht="57" customHeight="1">
      <c r="A355" s="1"/>
      <c r="B355" s="1"/>
      <c r="C355" s="1" t="s">
        <v>18</v>
      </c>
      <c r="D355" s="1">
        <v>59</v>
      </c>
      <c r="E355" s="17" t="s">
        <v>1754</v>
      </c>
      <c r="F355" s="17" t="s">
        <v>987</v>
      </c>
      <c r="G355" s="17" t="s">
        <v>988</v>
      </c>
      <c r="H355" s="17" t="s">
        <v>1755</v>
      </c>
      <c r="I355" s="17" t="s">
        <v>1756</v>
      </c>
      <c r="J355" s="10">
        <v>8</v>
      </c>
    </row>
    <row r="356" spans="1:10" ht="57" customHeight="1">
      <c r="A356" s="1"/>
      <c r="B356" s="1"/>
      <c r="C356" s="1" t="s">
        <v>18</v>
      </c>
      <c r="D356" s="1">
        <v>60</v>
      </c>
      <c r="E356" s="17" t="s">
        <v>1757</v>
      </c>
      <c r="F356" s="17" t="s">
        <v>998</v>
      </c>
      <c r="G356" s="17" t="s">
        <v>988</v>
      </c>
      <c r="H356" s="17" t="s">
        <v>995</v>
      </c>
      <c r="I356" s="17" t="s">
        <v>1758</v>
      </c>
      <c r="J356" s="10">
        <v>3</v>
      </c>
    </row>
    <row r="357" spans="1:10" ht="57" customHeight="1">
      <c r="A357" s="1"/>
      <c r="B357" s="1"/>
      <c r="C357" s="1" t="s">
        <v>18</v>
      </c>
      <c r="D357" s="1">
        <v>61</v>
      </c>
      <c r="E357" s="17" t="s">
        <v>1759</v>
      </c>
      <c r="F357" s="17" t="s">
        <v>987</v>
      </c>
      <c r="G357" s="17" t="s">
        <v>988</v>
      </c>
      <c r="H357" s="17" t="s">
        <v>1168</v>
      </c>
      <c r="I357" s="17" t="s">
        <v>1760</v>
      </c>
      <c r="J357" s="10">
        <v>36</v>
      </c>
    </row>
    <row r="358" spans="1:10" ht="57" customHeight="1">
      <c r="A358" s="1"/>
      <c r="B358" s="1"/>
      <c r="C358" s="1" t="s">
        <v>18</v>
      </c>
      <c r="D358" s="1">
        <v>62</v>
      </c>
      <c r="E358" s="17" t="s">
        <v>1761</v>
      </c>
      <c r="F358" s="17" t="s">
        <v>998</v>
      </c>
      <c r="G358" s="17" t="s">
        <v>988</v>
      </c>
      <c r="H358" s="17" t="s">
        <v>1762</v>
      </c>
      <c r="I358" s="17" t="s">
        <v>1763</v>
      </c>
      <c r="J358" s="10">
        <v>65</v>
      </c>
    </row>
    <row r="359" spans="1:10" ht="57" customHeight="1">
      <c r="A359" s="1"/>
      <c r="B359" s="1"/>
      <c r="C359" s="1" t="s">
        <v>18</v>
      </c>
      <c r="D359" s="1">
        <v>63</v>
      </c>
      <c r="E359" s="17" t="s">
        <v>1764</v>
      </c>
      <c r="F359" s="17" t="s">
        <v>987</v>
      </c>
      <c r="G359" s="17" t="s">
        <v>988</v>
      </c>
      <c r="H359" s="17" t="s">
        <v>995</v>
      </c>
      <c r="I359" s="17" t="s">
        <v>1765</v>
      </c>
      <c r="J359" s="10">
        <v>40</v>
      </c>
    </row>
    <row r="360" spans="1:10" ht="57" customHeight="1">
      <c r="A360" s="1"/>
      <c r="B360" s="1"/>
      <c r="C360" s="1" t="s">
        <v>18</v>
      </c>
      <c r="D360" s="1">
        <v>64</v>
      </c>
      <c r="E360" s="17" t="s">
        <v>1766</v>
      </c>
      <c r="F360" s="17" t="s">
        <v>998</v>
      </c>
      <c r="G360" s="17" t="s">
        <v>988</v>
      </c>
      <c r="H360" s="17" t="s">
        <v>1767</v>
      </c>
      <c r="I360" s="17" t="s">
        <v>1768</v>
      </c>
      <c r="J360" s="10">
        <v>276</v>
      </c>
    </row>
    <row r="361" spans="1:10" ht="57" customHeight="1">
      <c r="A361" s="1"/>
      <c r="B361" s="1"/>
      <c r="C361" s="1" t="s">
        <v>18</v>
      </c>
      <c r="D361" s="1">
        <v>65</v>
      </c>
      <c r="E361" s="17" t="s">
        <v>1769</v>
      </c>
      <c r="F361" s="17" t="s">
        <v>987</v>
      </c>
      <c r="G361" s="17" t="s">
        <v>988</v>
      </c>
      <c r="H361" s="17"/>
      <c r="I361" s="17" t="s">
        <v>1770</v>
      </c>
      <c r="J361" s="10">
        <v>0</v>
      </c>
    </row>
    <row r="362" spans="1:10" ht="57" customHeight="1">
      <c r="A362" s="1"/>
      <c r="B362" s="1"/>
      <c r="C362" s="1" t="s">
        <v>18</v>
      </c>
      <c r="D362" s="1">
        <v>66</v>
      </c>
      <c r="E362" s="17" t="s">
        <v>1761</v>
      </c>
      <c r="F362" s="17" t="s">
        <v>998</v>
      </c>
      <c r="G362" s="17" t="s">
        <v>988</v>
      </c>
      <c r="H362" s="17" t="s">
        <v>1173</v>
      </c>
      <c r="I362" s="17" t="s">
        <v>1771</v>
      </c>
      <c r="J362" s="10">
        <v>72</v>
      </c>
    </row>
    <row r="363" spans="1:10" ht="57" customHeight="1">
      <c r="A363" s="1"/>
      <c r="B363" s="1"/>
      <c r="C363" s="1" t="s">
        <v>18</v>
      </c>
      <c r="D363" s="1">
        <v>67</v>
      </c>
      <c r="E363" s="17" t="s">
        <v>1772</v>
      </c>
      <c r="F363" s="17" t="s">
        <v>987</v>
      </c>
      <c r="G363" s="17" t="s">
        <v>988</v>
      </c>
      <c r="H363" s="17" t="s">
        <v>1168</v>
      </c>
      <c r="I363" s="17" t="s">
        <v>1773</v>
      </c>
      <c r="J363" s="10">
        <v>30</v>
      </c>
    </row>
    <row r="364" spans="1:10" ht="57" customHeight="1">
      <c r="A364" s="1"/>
      <c r="B364" s="1"/>
      <c r="C364" s="1" t="s">
        <v>18</v>
      </c>
      <c r="D364" s="1">
        <v>68</v>
      </c>
      <c r="E364" s="17" t="s">
        <v>1774</v>
      </c>
      <c r="F364" s="17" t="s">
        <v>987</v>
      </c>
      <c r="G364" s="17" t="s">
        <v>988</v>
      </c>
      <c r="H364" s="17" t="s">
        <v>1168</v>
      </c>
      <c r="I364" s="17" t="s">
        <v>1775</v>
      </c>
      <c r="J364" s="10">
        <v>64</v>
      </c>
    </row>
    <row r="365" spans="1:10" ht="57" customHeight="1">
      <c r="A365" s="1"/>
      <c r="B365" s="1"/>
      <c r="C365" s="1" t="s">
        <v>18</v>
      </c>
      <c r="D365" s="1">
        <v>69</v>
      </c>
      <c r="E365" s="17" t="s">
        <v>1776</v>
      </c>
      <c r="F365" s="17" t="s">
        <v>987</v>
      </c>
      <c r="G365" s="17" t="s">
        <v>988</v>
      </c>
      <c r="H365" s="17" t="s">
        <v>1168</v>
      </c>
      <c r="I365" s="17" t="s">
        <v>1777</v>
      </c>
      <c r="J365" s="10">
        <v>76</v>
      </c>
    </row>
    <row r="366" spans="1:10" ht="57" customHeight="1">
      <c r="A366" s="1"/>
      <c r="B366" s="1"/>
      <c r="C366" s="1" t="s">
        <v>18</v>
      </c>
      <c r="D366" s="1">
        <v>70</v>
      </c>
      <c r="E366" s="17" t="s">
        <v>1778</v>
      </c>
      <c r="F366" s="17" t="s">
        <v>987</v>
      </c>
      <c r="G366" s="17" t="s">
        <v>994</v>
      </c>
      <c r="H366" s="17" t="s">
        <v>1173</v>
      </c>
      <c r="I366" s="17" t="s">
        <v>1779</v>
      </c>
      <c r="J366" s="10">
        <v>63</v>
      </c>
    </row>
    <row r="367" spans="1:10" ht="57" customHeight="1">
      <c r="A367" s="1"/>
      <c r="B367" s="1"/>
      <c r="C367" s="1" t="s">
        <v>20</v>
      </c>
      <c r="D367" s="1">
        <v>1</v>
      </c>
      <c r="E367" s="17" t="s">
        <v>1780</v>
      </c>
      <c r="F367" s="17" t="s">
        <v>987</v>
      </c>
      <c r="G367" s="17" t="s">
        <v>994</v>
      </c>
      <c r="H367" s="17" t="s">
        <v>1173</v>
      </c>
      <c r="I367" s="17" t="s">
        <v>1781</v>
      </c>
      <c r="J367" s="10">
        <v>40</v>
      </c>
    </row>
    <row r="368" spans="1:10" ht="57" customHeight="1">
      <c r="A368" s="1"/>
      <c r="B368" s="1"/>
      <c r="C368" s="1" t="s">
        <v>20</v>
      </c>
      <c r="D368" s="1">
        <v>2</v>
      </c>
      <c r="E368" s="17" t="s">
        <v>1782</v>
      </c>
      <c r="F368" s="17" t="s">
        <v>987</v>
      </c>
      <c r="G368" s="17" t="s">
        <v>988</v>
      </c>
      <c r="H368" s="17" t="s">
        <v>1173</v>
      </c>
      <c r="I368" s="17" t="s">
        <v>1783</v>
      </c>
      <c r="J368" s="10">
        <v>60</v>
      </c>
    </row>
    <row r="369" spans="1:10" ht="57" customHeight="1">
      <c r="A369" s="1"/>
      <c r="B369" s="1"/>
      <c r="C369" s="1" t="s">
        <v>20</v>
      </c>
      <c r="D369" s="1">
        <v>3</v>
      </c>
      <c r="E369" s="17" t="s">
        <v>1782</v>
      </c>
      <c r="F369" s="17" t="s">
        <v>987</v>
      </c>
      <c r="G369" s="17" t="s">
        <v>988</v>
      </c>
      <c r="H369" s="17"/>
      <c r="I369" s="17" t="s">
        <v>1784</v>
      </c>
      <c r="J369" s="10">
        <v>0</v>
      </c>
    </row>
    <row r="370" spans="1:10" ht="57" customHeight="1">
      <c r="A370" s="1"/>
      <c r="B370" s="1"/>
      <c r="C370" s="1" t="s">
        <v>20</v>
      </c>
      <c r="D370" s="1">
        <v>4</v>
      </c>
      <c r="E370" s="17" t="s">
        <v>1785</v>
      </c>
      <c r="F370" s="17" t="s">
        <v>998</v>
      </c>
      <c r="G370" s="17" t="s">
        <v>994</v>
      </c>
      <c r="H370" s="17" t="s">
        <v>1168</v>
      </c>
      <c r="I370" s="17" t="s">
        <v>1786</v>
      </c>
      <c r="J370" s="10">
        <v>9</v>
      </c>
    </row>
    <row r="371" spans="1:10" ht="57" customHeight="1">
      <c r="A371" s="1"/>
      <c r="B371" s="1"/>
      <c r="C371" s="1" t="s">
        <v>20</v>
      </c>
      <c r="D371" s="1">
        <v>5</v>
      </c>
      <c r="E371" s="17" t="s">
        <v>1787</v>
      </c>
      <c r="F371" s="17" t="s">
        <v>987</v>
      </c>
      <c r="G371" s="17" t="s">
        <v>994</v>
      </c>
      <c r="H371" s="17"/>
      <c r="I371" s="17" t="s">
        <v>1788</v>
      </c>
      <c r="J371" s="10">
        <v>0</v>
      </c>
    </row>
    <row r="372" spans="1:10" ht="57" customHeight="1">
      <c r="A372" s="1"/>
      <c r="B372" s="1"/>
      <c r="C372" s="1" t="s">
        <v>20</v>
      </c>
      <c r="D372" s="1">
        <v>6</v>
      </c>
      <c r="E372" s="17" t="s">
        <v>1789</v>
      </c>
      <c r="F372" s="17" t="s">
        <v>987</v>
      </c>
      <c r="G372" s="17" t="s">
        <v>994</v>
      </c>
      <c r="H372" s="17"/>
      <c r="I372" s="17" t="s">
        <v>1790</v>
      </c>
      <c r="J372" s="10">
        <v>0</v>
      </c>
    </row>
    <row r="373" spans="1:10" ht="57" customHeight="1">
      <c r="A373" s="1"/>
      <c r="B373" s="1"/>
      <c r="C373" s="1" t="s">
        <v>20</v>
      </c>
      <c r="D373" s="1">
        <v>7</v>
      </c>
      <c r="E373" s="17" t="s">
        <v>1791</v>
      </c>
      <c r="F373" s="17" t="s">
        <v>998</v>
      </c>
      <c r="G373" s="17" t="s">
        <v>994</v>
      </c>
      <c r="H373" s="17" t="s">
        <v>1173</v>
      </c>
      <c r="I373" s="17" t="s">
        <v>1792</v>
      </c>
      <c r="J373" s="10">
        <v>59</v>
      </c>
    </row>
    <row r="374" spans="1:10" ht="57" customHeight="1">
      <c r="A374" s="1"/>
      <c r="B374" s="1"/>
      <c r="C374" s="1" t="s">
        <v>20</v>
      </c>
      <c r="D374" s="1">
        <v>8</v>
      </c>
      <c r="E374" s="17" t="s">
        <v>1793</v>
      </c>
      <c r="F374" s="17" t="s">
        <v>987</v>
      </c>
      <c r="G374" s="17" t="s">
        <v>994</v>
      </c>
      <c r="H374" s="17"/>
      <c r="I374" s="17" t="s">
        <v>1794</v>
      </c>
      <c r="J374" s="10">
        <v>0</v>
      </c>
    </row>
    <row r="375" spans="1:10" ht="57" customHeight="1">
      <c r="A375" s="1"/>
      <c r="B375" s="1"/>
      <c r="C375" s="1" t="s">
        <v>20</v>
      </c>
      <c r="D375" s="1">
        <v>9</v>
      </c>
      <c r="E375" s="17" t="s">
        <v>1795</v>
      </c>
      <c r="F375" s="17" t="s">
        <v>998</v>
      </c>
      <c r="G375" s="17" t="s">
        <v>988</v>
      </c>
      <c r="H375" s="17" t="s">
        <v>1168</v>
      </c>
      <c r="I375" s="17" t="s">
        <v>1796</v>
      </c>
      <c r="J375" s="10">
        <v>68</v>
      </c>
    </row>
    <row r="376" spans="1:10" ht="57" customHeight="1">
      <c r="A376" s="1"/>
      <c r="B376" s="1"/>
      <c r="C376" s="1" t="s">
        <v>20</v>
      </c>
      <c r="D376" s="1">
        <v>10</v>
      </c>
      <c r="E376" s="17" t="s">
        <v>1797</v>
      </c>
      <c r="F376" s="17" t="s">
        <v>987</v>
      </c>
      <c r="G376" s="17" t="s">
        <v>994</v>
      </c>
      <c r="H376" s="17"/>
      <c r="I376" s="17" t="s">
        <v>1798</v>
      </c>
      <c r="J376" s="10">
        <v>0</v>
      </c>
    </row>
    <row r="377" spans="1:10" ht="57" customHeight="1">
      <c r="A377" s="1"/>
      <c r="B377" s="1"/>
      <c r="C377" s="1" t="s">
        <v>20</v>
      </c>
      <c r="D377" s="1">
        <v>11</v>
      </c>
      <c r="E377" s="17" t="s">
        <v>1799</v>
      </c>
      <c r="F377" s="17" t="s">
        <v>987</v>
      </c>
      <c r="G377" s="17" t="s">
        <v>994</v>
      </c>
      <c r="H377" s="17"/>
      <c r="I377" s="17" t="s">
        <v>1800</v>
      </c>
      <c r="J377" s="10">
        <v>0</v>
      </c>
    </row>
    <row r="378" spans="1:10" ht="57" customHeight="1">
      <c r="A378" s="1"/>
      <c r="B378" s="1"/>
      <c r="C378" s="1" t="s">
        <v>20</v>
      </c>
      <c r="D378" s="1">
        <v>12</v>
      </c>
      <c r="E378" s="17" t="s">
        <v>1801</v>
      </c>
      <c r="F378" s="17" t="s">
        <v>998</v>
      </c>
      <c r="G378" s="17" t="s">
        <v>988</v>
      </c>
      <c r="H378" s="17" t="s">
        <v>1168</v>
      </c>
      <c r="I378" s="17" t="s">
        <v>1802</v>
      </c>
      <c r="J378" s="10">
        <v>23</v>
      </c>
    </row>
    <row r="379" spans="1:10" ht="57" customHeight="1">
      <c r="A379" s="1"/>
      <c r="B379" s="1"/>
      <c r="C379" s="1" t="s">
        <v>20</v>
      </c>
      <c r="D379" s="1">
        <v>13</v>
      </c>
      <c r="E379" s="17" t="s">
        <v>1803</v>
      </c>
      <c r="F379" s="17" t="s">
        <v>987</v>
      </c>
      <c r="G379" s="17" t="s">
        <v>994</v>
      </c>
      <c r="H379" s="17"/>
      <c r="I379" s="17" t="s">
        <v>1804</v>
      </c>
      <c r="J379" s="10">
        <v>0</v>
      </c>
    </row>
    <row r="380" spans="1:10" ht="57" customHeight="1">
      <c r="A380" s="1"/>
      <c r="B380" s="1"/>
      <c r="C380" s="1" t="s">
        <v>20</v>
      </c>
      <c r="D380" s="1">
        <v>14</v>
      </c>
      <c r="E380" s="17" t="s">
        <v>1801</v>
      </c>
      <c r="F380" s="17" t="s">
        <v>998</v>
      </c>
      <c r="G380" s="17" t="s">
        <v>988</v>
      </c>
      <c r="H380" s="17" t="s">
        <v>1173</v>
      </c>
      <c r="I380" s="17" t="s">
        <v>1805</v>
      </c>
      <c r="J380" s="10">
        <v>13</v>
      </c>
    </row>
    <row r="381" spans="1:10" ht="57" customHeight="1">
      <c r="A381" s="1"/>
      <c r="B381" s="1"/>
      <c r="C381" s="1" t="s">
        <v>20</v>
      </c>
      <c r="D381" s="1">
        <v>15</v>
      </c>
      <c r="E381" s="17" t="s">
        <v>1795</v>
      </c>
      <c r="F381" s="17" t="s">
        <v>998</v>
      </c>
      <c r="G381" s="17" t="s">
        <v>988</v>
      </c>
      <c r="H381" s="17" t="s">
        <v>1168</v>
      </c>
      <c r="I381" s="17" t="s">
        <v>1806</v>
      </c>
      <c r="J381" s="10">
        <v>15</v>
      </c>
    </row>
    <row r="382" spans="1:10" ht="57" customHeight="1">
      <c r="A382" s="1"/>
      <c r="B382" s="1"/>
      <c r="C382" s="1" t="s">
        <v>20</v>
      </c>
      <c r="D382" s="1">
        <v>16</v>
      </c>
      <c r="E382" s="17" t="s">
        <v>1807</v>
      </c>
      <c r="F382" s="17" t="s">
        <v>987</v>
      </c>
      <c r="G382" s="17" t="s">
        <v>994</v>
      </c>
      <c r="H382" s="17" t="s">
        <v>1173</v>
      </c>
      <c r="I382" s="17" t="s">
        <v>1808</v>
      </c>
      <c r="J382" s="10">
        <v>41</v>
      </c>
    </row>
    <row r="383" spans="1:10" ht="57" customHeight="1">
      <c r="A383" s="1"/>
      <c r="B383" s="1"/>
      <c r="C383" s="1" t="s">
        <v>20</v>
      </c>
      <c r="D383" s="1">
        <v>17</v>
      </c>
      <c r="E383" s="17" t="s">
        <v>1797</v>
      </c>
      <c r="F383" s="17" t="s">
        <v>987</v>
      </c>
      <c r="G383" s="17" t="s">
        <v>994</v>
      </c>
      <c r="H383" s="17"/>
      <c r="I383" s="17" t="s">
        <v>1809</v>
      </c>
      <c r="J383" s="10">
        <v>0</v>
      </c>
    </row>
    <row r="384" spans="1:10" ht="57" customHeight="1">
      <c r="A384" s="1"/>
      <c r="B384" s="1"/>
      <c r="C384" s="1" t="s">
        <v>20</v>
      </c>
      <c r="D384" s="1">
        <v>18</v>
      </c>
      <c r="E384" s="17" t="s">
        <v>1810</v>
      </c>
      <c r="F384" s="17" t="s">
        <v>987</v>
      </c>
      <c r="G384" s="17" t="s">
        <v>994</v>
      </c>
      <c r="H384" s="17" t="s">
        <v>1173</v>
      </c>
      <c r="I384" s="17" t="s">
        <v>1811</v>
      </c>
      <c r="J384" s="10">
        <v>6</v>
      </c>
    </row>
    <row r="385" spans="1:10" ht="57" customHeight="1">
      <c r="A385" s="1"/>
      <c r="B385" s="1"/>
      <c r="C385" s="1" t="s">
        <v>20</v>
      </c>
      <c r="D385" s="1">
        <v>19</v>
      </c>
      <c r="E385" s="17" t="s">
        <v>1812</v>
      </c>
      <c r="F385" s="17" t="s">
        <v>987</v>
      </c>
      <c r="G385" s="17" t="s">
        <v>994</v>
      </c>
      <c r="H385" s="17" t="s">
        <v>1173</v>
      </c>
      <c r="I385" s="17" t="s">
        <v>1813</v>
      </c>
      <c r="J385" s="10">
        <v>27</v>
      </c>
    </row>
    <row r="386" spans="1:10" ht="57" customHeight="1">
      <c r="A386" s="1"/>
      <c r="B386" s="1"/>
      <c r="C386" s="1" t="s">
        <v>20</v>
      </c>
      <c r="D386" s="1">
        <v>20</v>
      </c>
      <c r="E386" s="17" t="s">
        <v>1814</v>
      </c>
      <c r="F386" s="17" t="s">
        <v>987</v>
      </c>
      <c r="G386" s="17" t="s">
        <v>994</v>
      </c>
      <c r="H386" s="17" t="s">
        <v>1173</v>
      </c>
      <c r="I386" s="17" t="s">
        <v>1815</v>
      </c>
      <c r="J386" s="10">
        <v>144</v>
      </c>
    </row>
    <row r="387" spans="1:10" ht="57" customHeight="1">
      <c r="A387" s="1"/>
      <c r="B387" s="1"/>
      <c r="C387" s="1" t="s">
        <v>20</v>
      </c>
      <c r="D387" s="1">
        <v>21</v>
      </c>
      <c r="E387" s="17" t="s">
        <v>1816</v>
      </c>
      <c r="F387" s="17" t="s">
        <v>987</v>
      </c>
      <c r="G387" s="17" t="s">
        <v>994</v>
      </c>
      <c r="H387" s="17" t="s">
        <v>995</v>
      </c>
      <c r="I387" s="17" t="s">
        <v>1817</v>
      </c>
      <c r="J387" s="10">
        <v>3</v>
      </c>
    </row>
    <row r="388" spans="1:10" ht="57" customHeight="1">
      <c r="A388" s="1"/>
      <c r="B388" s="1"/>
      <c r="C388" s="1" t="s">
        <v>20</v>
      </c>
      <c r="D388" s="1">
        <v>22</v>
      </c>
      <c r="E388" s="17" t="s">
        <v>1818</v>
      </c>
      <c r="F388" s="17" t="s">
        <v>987</v>
      </c>
      <c r="G388" s="17" t="s">
        <v>994</v>
      </c>
      <c r="H388" s="17" t="s">
        <v>1173</v>
      </c>
      <c r="I388" s="17" t="s">
        <v>1819</v>
      </c>
      <c r="J388" s="10">
        <v>67</v>
      </c>
    </row>
    <row r="389" spans="1:10" ht="57" customHeight="1">
      <c r="A389" s="1"/>
      <c r="B389" s="1"/>
      <c r="C389" s="1" t="s">
        <v>20</v>
      </c>
      <c r="D389" s="1">
        <v>23</v>
      </c>
      <c r="E389" s="17" t="s">
        <v>1820</v>
      </c>
      <c r="F389" s="17" t="s">
        <v>987</v>
      </c>
      <c r="G389" s="17" t="s">
        <v>994</v>
      </c>
      <c r="H389" s="17" t="s">
        <v>1173</v>
      </c>
      <c r="I389" s="17" t="s">
        <v>1821</v>
      </c>
      <c r="J389" s="10">
        <v>27</v>
      </c>
    </row>
    <row r="390" spans="1:10" ht="57" customHeight="1">
      <c r="A390" s="1"/>
      <c r="B390" s="1"/>
      <c r="C390" s="1" t="s">
        <v>20</v>
      </c>
      <c r="D390" s="1">
        <v>24</v>
      </c>
      <c r="E390" s="17" t="s">
        <v>1822</v>
      </c>
      <c r="F390" s="17" t="s">
        <v>987</v>
      </c>
      <c r="G390" s="17" t="s">
        <v>994</v>
      </c>
      <c r="H390" s="17" t="s">
        <v>1173</v>
      </c>
      <c r="I390" s="17" t="s">
        <v>1823</v>
      </c>
      <c r="J390" s="10">
        <v>41</v>
      </c>
    </row>
    <row r="391" spans="1:10" ht="57" customHeight="1">
      <c r="A391" s="1"/>
      <c r="B391" s="1"/>
      <c r="C391" s="1" t="s">
        <v>20</v>
      </c>
      <c r="D391" s="1">
        <v>25</v>
      </c>
      <c r="E391" s="17" t="s">
        <v>1824</v>
      </c>
      <c r="F391" s="17" t="s">
        <v>987</v>
      </c>
      <c r="G391" s="17" t="s">
        <v>994</v>
      </c>
      <c r="H391" s="17"/>
      <c r="I391" s="17" t="s">
        <v>1825</v>
      </c>
      <c r="J391" s="10">
        <v>0</v>
      </c>
    </row>
    <row r="392" spans="1:10" ht="57" customHeight="1">
      <c r="A392" s="1"/>
      <c r="B392" s="1"/>
      <c r="C392" s="1" t="s">
        <v>20</v>
      </c>
      <c r="D392" s="1">
        <v>26</v>
      </c>
      <c r="E392" s="17" t="s">
        <v>1826</v>
      </c>
      <c r="F392" s="17" t="s">
        <v>998</v>
      </c>
      <c r="G392" s="17" t="s">
        <v>988</v>
      </c>
      <c r="H392" s="17"/>
      <c r="I392" s="17" t="s">
        <v>1827</v>
      </c>
      <c r="J392" s="10">
        <v>0</v>
      </c>
    </row>
    <row r="393" spans="1:10" ht="57" customHeight="1">
      <c r="A393" s="1"/>
      <c r="B393" s="1"/>
      <c r="C393" s="1" t="s">
        <v>20</v>
      </c>
      <c r="D393" s="1">
        <v>27</v>
      </c>
      <c r="E393" s="17" t="s">
        <v>1828</v>
      </c>
      <c r="F393" s="17" t="s">
        <v>987</v>
      </c>
      <c r="G393" s="17" t="s">
        <v>994</v>
      </c>
      <c r="H393" s="17" t="s">
        <v>1168</v>
      </c>
      <c r="I393" s="17" t="s">
        <v>1829</v>
      </c>
      <c r="J393" s="10">
        <v>18</v>
      </c>
    </row>
    <row r="394" spans="1:10" ht="57" customHeight="1">
      <c r="A394" s="1"/>
      <c r="B394" s="1"/>
      <c r="C394" s="1" t="s">
        <v>20</v>
      </c>
      <c r="D394" s="1">
        <v>28</v>
      </c>
      <c r="E394" s="17" t="s">
        <v>1830</v>
      </c>
      <c r="F394" s="17" t="s">
        <v>987</v>
      </c>
      <c r="G394" s="17" t="s">
        <v>994</v>
      </c>
      <c r="H394" s="17"/>
      <c r="I394" s="17" t="s">
        <v>1831</v>
      </c>
      <c r="J394" s="10">
        <v>0</v>
      </c>
    </row>
    <row r="395" spans="1:10" ht="57" customHeight="1">
      <c r="A395" s="1"/>
      <c r="B395" s="1"/>
      <c r="C395" s="1" t="s">
        <v>20</v>
      </c>
      <c r="D395" s="1">
        <v>29</v>
      </c>
      <c r="E395" s="17" t="s">
        <v>1832</v>
      </c>
      <c r="F395" s="17" t="s">
        <v>987</v>
      </c>
      <c r="G395" s="17" t="s">
        <v>994</v>
      </c>
      <c r="H395" s="17" t="s">
        <v>995</v>
      </c>
      <c r="I395" s="17" t="s">
        <v>1833</v>
      </c>
      <c r="J395" s="10">
        <v>25</v>
      </c>
    </row>
    <row r="396" spans="1:10" ht="57" customHeight="1">
      <c r="A396" s="1"/>
      <c r="B396" s="1"/>
      <c r="C396" s="1" t="s">
        <v>20</v>
      </c>
      <c r="D396" s="1">
        <v>30</v>
      </c>
      <c r="E396" s="17" t="s">
        <v>1834</v>
      </c>
      <c r="F396" s="17" t="s">
        <v>998</v>
      </c>
      <c r="G396" s="17" t="s">
        <v>994</v>
      </c>
      <c r="H396" s="17" t="s">
        <v>1168</v>
      </c>
      <c r="I396" s="17" t="s">
        <v>1835</v>
      </c>
      <c r="J396" s="10">
        <v>94</v>
      </c>
    </row>
    <row r="397" spans="1:10" ht="57" customHeight="1">
      <c r="A397" s="1"/>
      <c r="B397" s="1"/>
      <c r="C397" s="1" t="s">
        <v>20</v>
      </c>
      <c r="D397" s="1">
        <v>31</v>
      </c>
      <c r="E397" s="17" t="s">
        <v>1836</v>
      </c>
      <c r="F397" s="17" t="s">
        <v>998</v>
      </c>
      <c r="G397" s="17" t="s">
        <v>994</v>
      </c>
      <c r="H397" s="17"/>
      <c r="I397" s="17" t="s">
        <v>1837</v>
      </c>
      <c r="J397" s="10">
        <v>0</v>
      </c>
    </row>
    <row r="398" spans="1:10" ht="57" customHeight="1">
      <c r="A398" s="1"/>
      <c r="B398" s="1"/>
      <c r="C398" s="1" t="s">
        <v>20</v>
      </c>
      <c r="D398" s="1">
        <v>32</v>
      </c>
      <c r="E398" s="17" t="s">
        <v>1838</v>
      </c>
      <c r="F398" s="17" t="s">
        <v>998</v>
      </c>
      <c r="G398" s="17" t="s">
        <v>994</v>
      </c>
      <c r="H398" s="17" t="s">
        <v>1173</v>
      </c>
      <c r="I398" s="17" t="s">
        <v>1839</v>
      </c>
      <c r="J398" s="10">
        <v>22</v>
      </c>
    </row>
    <row r="399" spans="1:10" ht="57" customHeight="1">
      <c r="A399" s="1"/>
      <c r="B399" s="1"/>
      <c r="C399" s="1" t="s">
        <v>20</v>
      </c>
      <c r="D399" s="1">
        <v>33</v>
      </c>
      <c r="E399" s="17" t="s">
        <v>1797</v>
      </c>
      <c r="F399" s="17" t="s">
        <v>987</v>
      </c>
      <c r="G399" s="17" t="s">
        <v>994</v>
      </c>
      <c r="H399" s="17" t="s">
        <v>1168</v>
      </c>
      <c r="I399" s="17" t="s">
        <v>1840</v>
      </c>
      <c r="J399" s="10">
        <v>34</v>
      </c>
    </row>
    <row r="400" spans="1:10" ht="57" customHeight="1">
      <c r="A400" s="1"/>
      <c r="B400" s="1"/>
      <c r="C400" s="1" t="s">
        <v>20</v>
      </c>
      <c r="D400" s="1">
        <v>34</v>
      </c>
      <c r="E400" s="17" t="s">
        <v>1807</v>
      </c>
      <c r="F400" s="17" t="s">
        <v>987</v>
      </c>
      <c r="G400" s="17" t="s">
        <v>994</v>
      </c>
      <c r="H400" s="17" t="s">
        <v>995</v>
      </c>
      <c r="I400" s="17" t="s">
        <v>1841</v>
      </c>
      <c r="J400" s="10">
        <v>47</v>
      </c>
    </row>
    <row r="401" spans="1:10" ht="57" customHeight="1">
      <c r="A401" s="1"/>
      <c r="B401" s="1"/>
      <c r="C401" s="1" t="s">
        <v>20</v>
      </c>
      <c r="D401" s="1">
        <v>35</v>
      </c>
      <c r="E401" s="17" t="s">
        <v>1842</v>
      </c>
      <c r="F401" s="17" t="s">
        <v>987</v>
      </c>
      <c r="G401" s="17" t="s">
        <v>994</v>
      </c>
      <c r="H401" s="17" t="s">
        <v>1168</v>
      </c>
      <c r="I401" s="17" t="s">
        <v>1843</v>
      </c>
      <c r="J401" s="10">
        <v>73</v>
      </c>
    </row>
    <row r="402" spans="1:10" ht="57" customHeight="1">
      <c r="A402" s="1"/>
      <c r="B402" s="1"/>
      <c r="C402" s="1" t="s">
        <v>20</v>
      </c>
      <c r="D402" s="1">
        <v>36</v>
      </c>
      <c r="E402" s="17" t="s">
        <v>1791</v>
      </c>
      <c r="F402" s="17" t="s">
        <v>998</v>
      </c>
      <c r="G402" s="17" t="s">
        <v>994</v>
      </c>
      <c r="H402" s="17" t="s">
        <v>1168</v>
      </c>
      <c r="I402" s="17" t="s">
        <v>1844</v>
      </c>
      <c r="J402" s="10">
        <v>125</v>
      </c>
    </row>
    <row r="403" spans="1:10" ht="57" customHeight="1">
      <c r="A403" s="1"/>
      <c r="B403" s="1"/>
      <c r="C403" s="1" t="s">
        <v>20</v>
      </c>
      <c r="D403" s="1">
        <v>37</v>
      </c>
      <c r="E403" s="17" t="s">
        <v>1797</v>
      </c>
      <c r="F403" s="17" t="s">
        <v>987</v>
      </c>
      <c r="G403" s="17" t="s">
        <v>994</v>
      </c>
      <c r="H403" s="17"/>
      <c r="I403" s="17" t="s">
        <v>1845</v>
      </c>
      <c r="J403" s="10">
        <v>0</v>
      </c>
    </row>
    <row r="404" spans="1:10" ht="57" customHeight="1">
      <c r="A404" s="1"/>
      <c r="B404" s="1"/>
      <c r="C404" s="1" t="s">
        <v>20</v>
      </c>
      <c r="D404" s="1">
        <v>38</v>
      </c>
      <c r="E404" s="17" t="s">
        <v>1846</v>
      </c>
      <c r="F404" s="17" t="s">
        <v>987</v>
      </c>
      <c r="G404" s="17" t="s">
        <v>994</v>
      </c>
      <c r="H404" s="17"/>
      <c r="I404" s="17" t="s">
        <v>1847</v>
      </c>
      <c r="J404" s="10">
        <v>0</v>
      </c>
    </row>
    <row r="405" spans="1:10" ht="57" customHeight="1">
      <c r="A405" s="1"/>
      <c r="B405" s="1"/>
      <c r="C405" s="1" t="s">
        <v>20</v>
      </c>
      <c r="D405" s="1">
        <v>39</v>
      </c>
      <c r="E405" s="17" t="s">
        <v>1848</v>
      </c>
      <c r="F405" s="17" t="s">
        <v>998</v>
      </c>
      <c r="G405" s="17" t="s">
        <v>994</v>
      </c>
      <c r="H405" s="17" t="s">
        <v>1168</v>
      </c>
      <c r="I405" s="17" t="s">
        <v>1849</v>
      </c>
      <c r="J405" s="10">
        <v>42</v>
      </c>
    </row>
    <row r="406" spans="1:10" ht="57" customHeight="1">
      <c r="A406" s="1"/>
      <c r="B406" s="1"/>
      <c r="C406" s="1" t="s">
        <v>20</v>
      </c>
      <c r="D406" s="1">
        <v>40</v>
      </c>
      <c r="E406" s="17" t="s">
        <v>1850</v>
      </c>
      <c r="F406" s="17" t="s">
        <v>998</v>
      </c>
      <c r="G406" s="17" t="s">
        <v>988</v>
      </c>
      <c r="H406" s="17" t="s">
        <v>995</v>
      </c>
      <c r="I406" s="17" t="s">
        <v>1851</v>
      </c>
      <c r="J406" s="10">
        <v>26</v>
      </c>
    </row>
    <row r="407" spans="1:10" ht="57" customHeight="1">
      <c r="A407" s="1"/>
      <c r="B407" s="1"/>
      <c r="C407" s="1" t="s">
        <v>20</v>
      </c>
      <c r="D407" s="1">
        <v>41</v>
      </c>
      <c r="E407" s="17" t="s">
        <v>1852</v>
      </c>
      <c r="F407" s="17" t="s">
        <v>998</v>
      </c>
      <c r="G407" s="17" t="s">
        <v>988</v>
      </c>
      <c r="H407" s="17" t="s">
        <v>1168</v>
      </c>
      <c r="I407" s="17" t="s">
        <v>1853</v>
      </c>
      <c r="J407" s="10">
        <v>56</v>
      </c>
    </row>
    <row r="408" spans="1:10" ht="57" customHeight="1">
      <c r="A408" s="1"/>
      <c r="B408" s="1"/>
      <c r="C408" s="1" t="s">
        <v>20</v>
      </c>
      <c r="D408" s="1">
        <v>42</v>
      </c>
      <c r="E408" s="17" t="s">
        <v>1854</v>
      </c>
      <c r="F408" s="17" t="s">
        <v>987</v>
      </c>
      <c r="G408" s="17" t="s">
        <v>988</v>
      </c>
      <c r="H408" s="17"/>
      <c r="I408" s="17" t="s">
        <v>1855</v>
      </c>
      <c r="J408" s="10">
        <v>0</v>
      </c>
    </row>
    <row r="409" spans="1:10" ht="57" customHeight="1">
      <c r="A409" s="1"/>
      <c r="B409" s="1"/>
      <c r="C409" s="1" t="s">
        <v>20</v>
      </c>
      <c r="D409" s="1">
        <v>43</v>
      </c>
      <c r="E409" s="17" t="s">
        <v>1801</v>
      </c>
      <c r="F409" s="17" t="s">
        <v>998</v>
      </c>
      <c r="G409" s="17" t="s">
        <v>988</v>
      </c>
      <c r="H409" s="17"/>
      <c r="I409" s="17" t="s">
        <v>1856</v>
      </c>
      <c r="J409" s="10">
        <v>0</v>
      </c>
    </row>
    <row r="410" spans="1:10" ht="57" customHeight="1">
      <c r="A410" s="1"/>
      <c r="B410" s="1"/>
      <c r="C410" s="1" t="s">
        <v>20</v>
      </c>
      <c r="D410" s="1">
        <v>44</v>
      </c>
      <c r="E410" s="17" t="s">
        <v>1854</v>
      </c>
      <c r="F410" s="17" t="s">
        <v>987</v>
      </c>
      <c r="G410" s="17" t="s">
        <v>988</v>
      </c>
      <c r="H410" s="17"/>
      <c r="I410" s="17" t="s">
        <v>1857</v>
      </c>
      <c r="J410" s="10">
        <v>0</v>
      </c>
    </row>
    <row r="411" spans="1:10" ht="57" customHeight="1">
      <c r="A411" s="1"/>
      <c r="B411" s="1"/>
      <c r="C411" s="1" t="s">
        <v>20</v>
      </c>
      <c r="D411" s="1">
        <v>45</v>
      </c>
      <c r="E411" s="17" t="s">
        <v>1801</v>
      </c>
      <c r="F411" s="17" t="s">
        <v>998</v>
      </c>
      <c r="G411" s="17" t="s">
        <v>988</v>
      </c>
      <c r="H411" s="17" t="s">
        <v>1168</v>
      </c>
      <c r="I411" s="17" t="s">
        <v>1858</v>
      </c>
      <c r="J411" s="10">
        <v>38</v>
      </c>
    </row>
    <row r="412" spans="1:10" ht="57" customHeight="1">
      <c r="A412" s="1"/>
      <c r="B412" s="1"/>
      <c r="C412" s="1" t="s">
        <v>20</v>
      </c>
      <c r="D412" s="1">
        <v>46</v>
      </c>
      <c r="E412" s="17" t="s">
        <v>1854</v>
      </c>
      <c r="F412" s="17" t="s">
        <v>987</v>
      </c>
      <c r="G412" s="17" t="s">
        <v>988</v>
      </c>
      <c r="H412" s="17"/>
      <c r="I412" s="17" t="s">
        <v>1859</v>
      </c>
      <c r="J412" s="10">
        <v>0</v>
      </c>
    </row>
    <row r="413" spans="1:10" ht="57" customHeight="1">
      <c r="A413" s="1"/>
      <c r="B413" s="1"/>
      <c r="C413" s="1" t="s">
        <v>20</v>
      </c>
      <c r="D413" s="1">
        <v>47</v>
      </c>
      <c r="E413" s="17" t="s">
        <v>1801</v>
      </c>
      <c r="F413" s="17" t="s">
        <v>998</v>
      </c>
      <c r="G413" s="17" t="s">
        <v>988</v>
      </c>
      <c r="H413" s="17" t="s">
        <v>1168</v>
      </c>
      <c r="I413" s="17" t="s">
        <v>1860</v>
      </c>
      <c r="J413" s="10">
        <v>141</v>
      </c>
    </row>
    <row r="414" spans="1:10" ht="57" customHeight="1">
      <c r="A414" s="1"/>
      <c r="B414" s="1"/>
      <c r="C414" s="1" t="s">
        <v>20</v>
      </c>
      <c r="D414" s="1">
        <v>48</v>
      </c>
      <c r="E414" s="17" t="s">
        <v>1861</v>
      </c>
      <c r="F414" s="17" t="s">
        <v>987</v>
      </c>
      <c r="G414" s="17" t="s">
        <v>988</v>
      </c>
      <c r="H414" s="17"/>
      <c r="I414" s="17" t="s">
        <v>1862</v>
      </c>
      <c r="J414" s="10">
        <v>0</v>
      </c>
    </row>
    <row r="415" spans="1:10" ht="57" customHeight="1">
      <c r="A415" s="1"/>
      <c r="B415" s="1"/>
      <c r="C415" s="1" t="s">
        <v>20</v>
      </c>
      <c r="D415" s="1">
        <v>49</v>
      </c>
      <c r="E415" s="17" t="s">
        <v>1801</v>
      </c>
      <c r="F415" s="17" t="s">
        <v>998</v>
      </c>
      <c r="G415" s="17" t="s">
        <v>988</v>
      </c>
      <c r="H415" s="17" t="s">
        <v>1168</v>
      </c>
      <c r="I415" s="17" t="s">
        <v>1863</v>
      </c>
      <c r="J415" s="10">
        <v>44</v>
      </c>
    </row>
    <row r="416" spans="1:10" ht="57" customHeight="1">
      <c r="A416" s="1"/>
      <c r="B416" s="1"/>
      <c r="C416" s="1" t="s">
        <v>20</v>
      </c>
      <c r="D416" s="1">
        <v>50</v>
      </c>
      <c r="E416" s="17" t="s">
        <v>1864</v>
      </c>
      <c r="F416" s="17" t="s">
        <v>987</v>
      </c>
      <c r="G416" s="17" t="s">
        <v>988</v>
      </c>
      <c r="H416" s="17" t="s">
        <v>1168</v>
      </c>
      <c r="I416" s="17" t="s">
        <v>1865</v>
      </c>
      <c r="J416" s="10">
        <v>290</v>
      </c>
    </row>
    <row r="417" spans="1:10" ht="57" customHeight="1">
      <c r="A417" s="1"/>
      <c r="B417" s="1"/>
      <c r="C417" s="1" t="s">
        <v>20</v>
      </c>
      <c r="D417" s="1">
        <v>51</v>
      </c>
      <c r="E417" s="17" t="s">
        <v>1866</v>
      </c>
      <c r="F417" s="17" t="s">
        <v>987</v>
      </c>
      <c r="G417" s="17" t="s">
        <v>988</v>
      </c>
      <c r="H417" s="17" t="s">
        <v>1168</v>
      </c>
      <c r="I417" s="17" t="s">
        <v>1867</v>
      </c>
      <c r="J417" s="10">
        <v>11</v>
      </c>
    </row>
    <row r="418" spans="1:10" ht="57" customHeight="1">
      <c r="A418" s="1"/>
      <c r="B418" s="1"/>
      <c r="C418" s="1" t="s">
        <v>20</v>
      </c>
      <c r="D418" s="1">
        <v>52</v>
      </c>
      <c r="E418" s="17" t="s">
        <v>1868</v>
      </c>
      <c r="F418" s="17" t="s">
        <v>998</v>
      </c>
      <c r="G418" s="17" t="s">
        <v>988</v>
      </c>
      <c r="H418" s="17"/>
      <c r="I418" s="17" t="s">
        <v>1869</v>
      </c>
      <c r="J418" s="10">
        <v>0</v>
      </c>
    </row>
    <row r="419" spans="1:10" ht="57" customHeight="1">
      <c r="A419" s="1"/>
      <c r="B419" s="1"/>
      <c r="C419" s="1" t="s">
        <v>20</v>
      </c>
      <c r="D419" s="1">
        <v>53</v>
      </c>
      <c r="E419" s="17" t="s">
        <v>1870</v>
      </c>
      <c r="F419" s="17" t="s">
        <v>998</v>
      </c>
      <c r="G419" s="17" t="s">
        <v>994</v>
      </c>
      <c r="H419" s="17" t="s">
        <v>1173</v>
      </c>
      <c r="I419" s="17" t="s">
        <v>1871</v>
      </c>
      <c r="J419" s="10">
        <v>22</v>
      </c>
    </row>
    <row r="420" spans="1:10" ht="57" customHeight="1">
      <c r="A420" s="1"/>
      <c r="B420" s="1"/>
      <c r="C420" s="1" t="s">
        <v>20</v>
      </c>
      <c r="D420" s="1">
        <v>54</v>
      </c>
      <c r="E420" s="17" t="s">
        <v>1872</v>
      </c>
      <c r="F420" s="17" t="s">
        <v>987</v>
      </c>
      <c r="G420" s="17" t="s">
        <v>994</v>
      </c>
      <c r="H420" s="17" t="s">
        <v>1173</v>
      </c>
      <c r="I420" s="17" t="s">
        <v>1873</v>
      </c>
      <c r="J420" s="10">
        <v>13</v>
      </c>
    </row>
    <row r="421" spans="1:10" ht="57" customHeight="1">
      <c r="A421" s="1"/>
      <c r="B421" s="1"/>
      <c r="C421" s="1" t="s">
        <v>20</v>
      </c>
      <c r="D421" s="1">
        <v>55</v>
      </c>
      <c r="E421" s="17" t="s">
        <v>1874</v>
      </c>
      <c r="F421" s="17" t="s">
        <v>987</v>
      </c>
      <c r="G421" s="17" t="s">
        <v>994</v>
      </c>
      <c r="H421" s="17" t="s">
        <v>995</v>
      </c>
      <c r="I421" s="17" t="s">
        <v>1875</v>
      </c>
      <c r="J421" s="10">
        <v>14</v>
      </c>
    </row>
    <row r="422" spans="1:10" ht="57" customHeight="1">
      <c r="A422" s="1"/>
      <c r="B422" s="1"/>
      <c r="C422" s="1" t="s">
        <v>20</v>
      </c>
      <c r="D422" s="1">
        <v>56</v>
      </c>
      <c r="E422" s="17" t="s">
        <v>1876</v>
      </c>
      <c r="F422" s="17" t="s">
        <v>987</v>
      </c>
      <c r="G422" s="17" t="s">
        <v>988</v>
      </c>
      <c r="H422" s="17"/>
      <c r="I422" s="17" t="s">
        <v>1877</v>
      </c>
      <c r="J422" s="10">
        <v>0</v>
      </c>
    </row>
    <row r="423" spans="1:10" ht="57" customHeight="1">
      <c r="A423" s="1"/>
      <c r="B423" s="1"/>
      <c r="C423" s="1" t="s">
        <v>20</v>
      </c>
      <c r="D423" s="1">
        <v>57</v>
      </c>
      <c r="E423" s="17" t="s">
        <v>1801</v>
      </c>
      <c r="F423" s="17" t="s">
        <v>998</v>
      </c>
      <c r="G423" s="17" t="s">
        <v>988</v>
      </c>
      <c r="H423" s="17" t="s">
        <v>1168</v>
      </c>
      <c r="I423" s="17" t="s">
        <v>1878</v>
      </c>
      <c r="J423" s="10">
        <v>74</v>
      </c>
    </row>
    <row r="424" spans="1:10" ht="57" customHeight="1">
      <c r="A424" s="1"/>
      <c r="B424" s="1"/>
      <c r="C424" s="1" t="s">
        <v>20</v>
      </c>
      <c r="D424" s="1">
        <v>58</v>
      </c>
      <c r="E424" s="17" t="s">
        <v>1879</v>
      </c>
      <c r="F424" s="17" t="s">
        <v>987</v>
      </c>
      <c r="G424" s="17" t="s">
        <v>988</v>
      </c>
      <c r="H424" s="17" t="s">
        <v>1880</v>
      </c>
      <c r="I424" s="17" t="s">
        <v>1881</v>
      </c>
      <c r="J424" s="10">
        <v>41</v>
      </c>
    </row>
    <row r="425" spans="1:10" ht="57" customHeight="1">
      <c r="A425" s="1"/>
      <c r="B425" s="1"/>
      <c r="C425" s="1" t="s">
        <v>20</v>
      </c>
      <c r="D425" s="1">
        <v>59</v>
      </c>
      <c r="E425" s="17" t="s">
        <v>1882</v>
      </c>
      <c r="F425" s="17" t="s">
        <v>987</v>
      </c>
      <c r="G425" s="17" t="s">
        <v>988</v>
      </c>
      <c r="H425" s="17"/>
      <c r="I425" s="17" t="s">
        <v>1883</v>
      </c>
      <c r="J425" s="10">
        <v>0</v>
      </c>
    </row>
    <row r="426" spans="1:10" ht="57" customHeight="1">
      <c r="A426" s="1"/>
      <c r="B426" s="1"/>
      <c r="C426" s="1" t="s">
        <v>20</v>
      </c>
      <c r="D426" s="1">
        <v>60</v>
      </c>
      <c r="E426" s="17" t="s">
        <v>1882</v>
      </c>
      <c r="F426" s="17" t="s">
        <v>987</v>
      </c>
      <c r="G426" s="17" t="s">
        <v>988</v>
      </c>
      <c r="H426" s="17" t="s">
        <v>995</v>
      </c>
      <c r="I426" s="17" t="s">
        <v>1884</v>
      </c>
      <c r="J426" s="10">
        <v>5</v>
      </c>
    </row>
    <row r="427" spans="1:10" ht="57" customHeight="1">
      <c r="A427" s="1"/>
      <c r="B427" s="1"/>
      <c r="C427" s="1" t="s">
        <v>20</v>
      </c>
      <c r="D427" s="1">
        <v>61</v>
      </c>
      <c r="E427" s="17" t="s">
        <v>1885</v>
      </c>
      <c r="F427" s="17" t="s">
        <v>987</v>
      </c>
      <c r="G427" s="17" t="s">
        <v>988</v>
      </c>
      <c r="H427" s="17" t="s">
        <v>1168</v>
      </c>
      <c r="I427" s="17" t="s">
        <v>1886</v>
      </c>
      <c r="J427" s="10">
        <v>42</v>
      </c>
    </row>
    <row r="428" spans="1:10" ht="57" customHeight="1">
      <c r="A428" s="1"/>
      <c r="B428" s="1"/>
      <c r="C428" s="1" t="s">
        <v>20</v>
      </c>
      <c r="D428" s="1">
        <v>62</v>
      </c>
      <c r="E428" s="17" t="s">
        <v>1887</v>
      </c>
      <c r="F428" s="17" t="s">
        <v>998</v>
      </c>
      <c r="G428" s="17" t="s">
        <v>988</v>
      </c>
      <c r="H428" s="17" t="s">
        <v>1168</v>
      </c>
      <c r="I428" s="17" t="s">
        <v>1888</v>
      </c>
      <c r="J428" s="10">
        <v>42</v>
      </c>
    </row>
    <row r="429" spans="1:10" ht="57" customHeight="1">
      <c r="A429" s="1"/>
      <c r="B429" s="1"/>
      <c r="C429" s="1" t="s">
        <v>20</v>
      </c>
      <c r="D429" s="1">
        <v>63</v>
      </c>
      <c r="E429" s="17" t="s">
        <v>1889</v>
      </c>
      <c r="F429" s="17" t="s">
        <v>998</v>
      </c>
      <c r="G429" s="17" t="s">
        <v>988</v>
      </c>
      <c r="H429" s="17" t="s">
        <v>1173</v>
      </c>
      <c r="I429" s="17" t="s">
        <v>1890</v>
      </c>
      <c r="J429" s="10">
        <v>54</v>
      </c>
    </row>
    <row r="430" spans="1:10" ht="57" customHeight="1">
      <c r="A430" s="1"/>
      <c r="B430" s="1"/>
      <c r="C430" s="1" t="s">
        <v>20</v>
      </c>
      <c r="D430" s="1">
        <v>64</v>
      </c>
      <c r="E430" s="17" t="s">
        <v>1891</v>
      </c>
      <c r="F430" s="17" t="s">
        <v>987</v>
      </c>
      <c r="G430" s="17" t="s">
        <v>994</v>
      </c>
      <c r="H430" s="17"/>
      <c r="I430" s="17" t="s">
        <v>1892</v>
      </c>
      <c r="J430" s="10">
        <v>0</v>
      </c>
    </row>
    <row r="431" spans="1:10" ht="57" customHeight="1">
      <c r="A431" s="1"/>
      <c r="B431" s="1"/>
      <c r="C431" s="1" t="s">
        <v>20</v>
      </c>
      <c r="D431" s="1">
        <v>65</v>
      </c>
      <c r="E431" s="17" t="s">
        <v>1893</v>
      </c>
      <c r="F431" s="17" t="s">
        <v>998</v>
      </c>
      <c r="G431" s="17" t="s">
        <v>994</v>
      </c>
      <c r="H431" s="17" t="s">
        <v>1168</v>
      </c>
      <c r="I431" s="17" t="s">
        <v>1894</v>
      </c>
      <c r="J431" s="10">
        <v>5</v>
      </c>
    </row>
    <row r="432" spans="1:10" ht="57" customHeight="1">
      <c r="A432" s="1"/>
      <c r="B432" s="1"/>
      <c r="C432" s="1" t="s">
        <v>20</v>
      </c>
      <c r="D432" s="1">
        <v>66</v>
      </c>
      <c r="E432" s="17" t="s">
        <v>1895</v>
      </c>
      <c r="F432" s="17" t="s">
        <v>987</v>
      </c>
      <c r="G432" s="17" t="s">
        <v>994</v>
      </c>
      <c r="H432" s="17" t="s">
        <v>1168</v>
      </c>
      <c r="I432" s="17" t="s">
        <v>1896</v>
      </c>
      <c r="J432" s="10">
        <v>4</v>
      </c>
    </row>
    <row r="433" spans="1:10" ht="57" customHeight="1">
      <c r="A433" s="1"/>
      <c r="B433" s="1"/>
      <c r="C433" s="1" t="s">
        <v>20</v>
      </c>
      <c r="D433" s="1">
        <v>67</v>
      </c>
      <c r="E433" s="17" t="s">
        <v>1897</v>
      </c>
      <c r="F433" s="17" t="s">
        <v>987</v>
      </c>
      <c r="G433" s="17" t="s">
        <v>994</v>
      </c>
      <c r="H433" s="17" t="s">
        <v>1173</v>
      </c>
      <c r="I433" s="17" t="s">
        <v>1898</v>
      </c>
      <c r="J433" s="10">
        <v>53</v>
      </c>
    </row>
    <row r="434" spans="1:10" ht="57" customHeight="1">
      <c r="A434" s="1"/>
      <c r="B434" s="1"/>
      <c r="C434" s="1" t="s">
        <v>20</v>
      </c>
      <c r="D434" s="1">
        <v>68</v>
      </c>
      <c r="E434" s="17" t="s">
        <v>1899</v>
      </c>
      <c r="F434" s="17" t="s">
        <v>987</v>
      </c>
      <c r="G434" s="17" t="s">
        <v>988</v>
      </c>
      <c r="H434" s="17" t="s">
        <v>1173</v>
      </c>
      <c r="I434" s="17" t="s">
        <v>1900</v>
      </c>
      <c r="J434" s="10">
        <v>113</v>
      </c>
    </row>
    <row r="435" spans="1:10" ht="57" customHeight="1">
      <c r="A435" s="1"/>
      <c r="B435" s="1"/>
      <c r="C435" s="1" t="s">
        <v>20</v>
      </c>
      <c r="D435" s="1">
        <v>69</v>
      </c>
      <c r="E435" s="17" t="s">
        <v>1901</v>
      </c>
      <c r="F435" s="17" t="s">
        <v>987</v>
      </c>
      <c r="G435" s="17" t="s">
        <v>988</v>
      </c>
      <c r="H435" s="17"/>
      <c r="I435" s="17" t="s">
        <v>1902</v>
      </c>
      <c r="J435" s="10">
        <v>0</v>
      </c>
    </row>
    <row r="436" spans="1:10" ht="57" customHeight="1">
      <c r="A436" s="1"/>
      <c r="B436" s="1"/>
      <c r="C436" s="1" t="s">
        <v>20</v>
      </c>
      <c r="D436" s="1">
        <v>70</v>
      </c>
      <c r="E436" s="17" t="s">
        <v>1903</v>
      </c>
      <c r="F436" s="17" t="s">
        <v>987</v>
      </c>
      <c r="G436" s="17" t="s">
        <v>988</v>
      </c>
      <c r="H436" s="17" t="s">
        <v>1173</v>
      </c>
      <c r="I436" s="17" t="s">
        <v>1904</v>
      </c>
      <c r="J436" s="10">
        <v>25</v>
      </c>
    </row>
    <row r="437" spans="1:10" ht="57" customHeight="1">
      <c r="A437" s="1"/>
      <c r="B437" s="1"/>
      <c r="C437" s="1" t="s">
        <v>20</v>
      </c>
      <c r="D437" s="1">
        <v>71</v>
      </c>
      <c r="E437" s="17" t="s">
        <v>1905</v>
      </c>
      <c r="F437" s="17" t="s">
        <v>987</v>
      </c>
      <c r="G437" s="17" t="s">
        <v>988</v>
      </c>
      <c r="H437" s="17" t="s">
        <v>1168</v>
      </c>
      <c r="I437" s="17" t="s">
        <v>1906</v>
      </c>
      <c r="J437" s="10">
        <v>72</v>
      </c>
    </row>
    <row r="438" spans="1:10" ht="57" customHeight="1">
      <c r="A438" s="1"/>
      <c r="B438" s="1"/>
      <c r="C438" s="1" t="s">
        <v>20</v>
      </c>
      <c r="D438" s="1">
        <v>72</v>
      </c>
      <c r="E438" s="17" t="s">
        <v>1907</v>
      </c>
      <c r="F438" s="17" t="s">
        <v>987</v>
      </c>
      <c r="G438" s="17" t="s">
        <v>988</v>
      </c>
      <c r="H438" s="17" t="s">
        <v>1168</v>
      </c>
      <c r="I438" s="17" t="s">
        <v>1908</v>
      </c>
      <c r="J438" s="10">
        <v>56</v>
      </c>
    </row>
    <row r="439" spans="1:10" ht="57" customHeight="1">
      <c r="A439" s="1"/>
      <c r="B439" s="1"/>
      <c r="C439" s="1" t="s">
        <v>20</v>
      </c>
      <c r="D439" s="1">
        <v>73</v>
      </c>
      <c r="E439" s="17" t="s">
        <v>1909</v>
      </c>
      <c r="F439" s="17" t="s">
        <v>987</v>
      </c>
      <c r="G439" s="17" t="s">
        <v>988</v>
      </c>
      <c r="H439" s="17"/>
      <c r="I439" s="17" t="s">
        <v>1910</v>
      </c>
      <c r="J439" s="10">
        <v>0</v>
      </c>
    </row>
    <row r="440" spans="1:10" ht="57" customHeight="1">
      <c r="A440" s="1"/>
      <c r="B440" s="1"/>
      <c r="C440" s="1" t="s">
        <v>20</v>
      </c>
      <c r="D440" s="1">
        <v>74</v>
      </c>
      <c r="E440" s="17" t="s">
        <v>1911</v>
      </c>
      <c r="F440" s="17" t="s">
        <v>987</v>
      </c>
      <c r="G440" s="17" t="s">
        <v>988</v>
      </c>
      <c r="H440" s="17" t="s">
        <v>1173</v>
      </c>
      <c r="I440" s="17" t="s">
        <v>1912</v>
      </c>
      <c r="J440" s="10">
        <v>6</v>
      </c>
    </row>
    <row r="441" spans="1:10" ht="57" customHeight="1">
      <c r="A441" s="1"/>
      <c r="B441" s="1"/>
      <c r="C441" s="1" t="s">
        <v>20</v>
      </c>
      <c r="D441" s="1">
        <v>75</v>
      </c>
      <c r="E441" s="17" t="s">
        <v>1909</v>
      </c>
      <c r="F441" s="17" t="s">
        <v>987</v>
      </c>
      <c r="G441" s="17" t="s">
        <v>988</v>
      </c>
      <c r="H441" s="17" t="s">
        <v>1168</v>
      </c>
      <c r="I441" s="17" t="s">
        <v>1913</v>
      </c>
      <c r="J441" s="10">
        <v>64</v>
      </c>
    </row>
    <row r="442" spans="1:10" ht="57" customHeight="1">
      <c r="A442" s="1"/>
      <c r="B442" s="1"/>
      <c r="C442" s="1" t="s">
        <v>20</v>
      </c>
      <c r="D442" s="1">
        <v>76</v>
      </c>
      <c r="E442" s="17" t="s">
        <v>1914</v>
      </c>
      <c r="F442" s="17" t="s">
        <v>987</v>
      </c>
      <c r="G442" s="17" t="s">
        <v>988</v>
      </c>
      <c r="H442" s="17" t="s">
        <v>1005</v>
      </c>
      <c r="I442" s="17" t="s">
        <v>1915</v>
      </c>
      <c r="J442" s="10">
        <v>7</v>
      </c>
    </row>
    <row r="443" spans="1:10" ht="57" customHeight="1">
      <c r="A443" s="1"/>
      <c r="B443" s="1"/>
      <c r="C443" s="1" t="s">
        <v>20</v>
      </c>
      <c r="D443" s="1">
        <v>77</v>
      </c>
      <c r="E443" s="17" t="s">
        <v>1916</v>
      </c>
      <c r="F443" s="17" t="s">
        <v>987</v>
      </c>
      <c r="G443" s="17" t="s">
        <v>988</v>
      </c>
      <c r="H443" s="17"/>
      <c r="I443" s="17" t="s">
        <v>1917</v>
      </c>
      <c r="J443" s="10">
        <v>0</v>
      </c>
    </row>
    <row r="444" spans="1:10" ht="57" customHeight="1">
      <c r="A444" s="1"/>
      <c r="B444" s="1"/>
      <c r="C444" s="1" t="s">
        <v>20</v>
      </c>
      <c r="D444" s="1">
        <v>78</v>
      </c>
      <c r="E444" s="17" t="s">
        <v>1918</v>
      </c>
      <c r="F444" s="17" t="s">
        <v>987</v>
      </c>
      <c r="G444" s="17" t="s">
        <v>988</v>
      </c>
      <c r="H444" s="17" t="s">
        <v>1168</v>
      </c>
      <c r="I444" s="17" t="s">
        <v>1919</v>
      </c>
      <c r="J444" s="10">
        <v>82</v>
      </c>
    </row>
    <row r="445" spans="1:10" ht="57" customHeight="1">
      <c r="A445" s="1"/>
      <c r="B445" s="1"/>
      <c r="C445" s="1" t="s">
        <v>20</v>
      </c>
      <c r="D445" s="1">
        <v>79</v>
      </c>
      <c r="E445" s="17" t="s">
        <v>1920</v>
      </c>
      <c r="F445" s="17" t="s">
        <v>987</v>
      </c>
      <c r="G445" s="17" t="s">
        <v>988</v>
      </c>
      <c r="H445" s="17" t="s">
        <v>1168</v>
      </c>
      <c r="I445" s="17" t="s">
        <v>1921</v>
      </c>
      <c r="J445" s="10">
        <v>98</v>
      </c>
    </row>
    <row r="446" spans="1:10" ht="57" customHeight="1">
      <c r="A446" s="1"/>
      <c r="B446" s="1"/>
      <c r="C446" s="1" t="s">
        <v>20</v>
      </c>
      <c r="D446" s="1">
        <v>80</v>
      </c>
      <c r="E446" s="17" t="s">
        <v>1922</v>
      </c>
      <c r="F446" s="17" t="s">
        <v>998</v>
      </c>
      <c r="G446" s="17" t="s">
        <v>988</v>
      </c>
      <c r="H446" s="17" t="s">
        <v>1923</v>
      </c>
      <c r="I446" s="17" t="s">
        <v>1924</v>
      </c>
      <c r="J446" s="10">
        <v>74</v>
      </c>
    </row>
    <row r="447" spans="1:10" ht="57" customHeight="1">
      <c r="A447" s="1"/>
      <c r="B447" s="1"/>
      <c r="C447" s="1" t="s">
        <v>20</v>
      </c>
      <c r="D447" s="1">
        <v>81</v>
      </c>
      <c r="E447" s="17" t="s">
        <v>1925</v>
      </c>
      <c r="F447" s="17" t="s">
        <v>998</v>
      </c>
      <c r="G447" s="17" t="s">
        <v>988</v>
      </c>
      <c r="H447" s="17" t="s">
        <v>1923</v>
      </c>
      <c r="I447" s="17" t="s">
        <v>1926</v>
      </c>
      <c r="J447" s="10">
        <v>23</v>
      </c>
    </row>
    <row r="448" spans="1:10" ht="57" customHeight="1">
      <c r="A448" s="1"/>
      <c r="B448" s="1"/>
      <c r="C448" s="1" t="s">
        <v>22</v>
      </c>
      <c r="D448" s="1">
        <v>1</v>
      </c>
      <c r="E448" s="17" t="s">
        <v>1927</v>
      </c>
      <c r="F448" s="17" t="s">
        <v>987</v>
      </c>
      <c r="G448" s="17" t="s">
        <v>988</v>
      </c>
      <c r="H448" s="17"/>
      <c r="I448" s="17" t="s">
        <v>1928</v>
      </c>
      <c r="J448" s="10">
        <v>0</v>
      </c>
    </row>
    <row r="449" spans="1:10" ht="57" customHeight="1">
      <c r="A449" s="1"/>
      <c r="B449" s="1"/>
      <c r="C449" s="1" t="s">
        <v>22</v>
      </c>
      <c r="D449" s="1">
        <v>2</v>
      </c>
      <c r="E449" s="17" t="s">
        <v>1929</v>
      </c>
      <c r="F449" s="17" t="s">
        <v>998</v>
      </c>
      <c r="G449" s="17" t="s">
        <v>988</v>
      </c>
      <c r="H449" s="17" t="s">
        <v>1168</v>
      </c>
      <c r="I449" s="17" t="s">
        <v>1930</v>
      </c>
      <c r="J449" s="10">
        <v>43</v>
      </c>
    </row>
    <row r="450" spans="1:10" ht="57" customHeight="1">
      <c r="A450" s="1"/>
      <c r="B450" s="1"/>
      <c r="C450" s="1" t="s">
        <v>22</v>
      </c>
      <c r="D450" s="1">
        <v>3</v>
      </c>
      <c r="E450" s="17" t="s">
        <v>1931</v>
      </c>
      <c r="F450" s="17" t="s">
        <v>987</v>
      </c>
      <c r="G450" s="17" t="s">
        <v>988</v>
      </c>
      <c r="H450" s="17"/>
      <c r="I450" s="17" t="s">
        <v>1932</v>
      </c>
      <c r="J450" s="10">
        <v>0</v>
      </c>
    </row>
    <row r="451" spans="1:10" ht="57" customHeight="1">
      <c r="A451" s="1"/>
      <c r="B451" s="1"/>
      <c r="C451" s="1" t="s">
        <v>22</v>
      </c>
      <c r="D451" s="1">
        <v>4</v>
      </c>
      <c r="E451" s="17" t="s">
        <v>1933</v>
      </c>
      <c r="F451" s="17" t="s">
        <v>998</v>
      </c>
      <c r="G451" s="17" t="s">
        <v>988</v>
      </c>
      <c r="H451" s="17" t="s">
        <v>1173</v>
      </c>
      <c r="I451" s="17" t="s">
        <v>1934</v>
      </c>
      <c r="J451" s="10">
        <v>43</v>
      </c>
    </row>
    <row r="452" spans="1:10" ht="57" customHeight="1">
      <c r="A452" s="1"/>
      <c r="B452" s="1"/>
      <c r="C452" s="1" t="s">
        <v>22</v>
      </c>
      <c r="D452" s="1">
        <v>5</v>
      </c>
      <c r="E452" s="17" t="s">
        <v>1935</v>
      </c>
      <c r="F452" s="17" t="s">
        <v>987</v>
      </c>
      <c r="G452" s="17" t="s">
        <v>988</v>
      </c>
      <c r="H452" s="17"/>
      <c r="I452" s="17" t="s">
        <v>1936</v>
      </c>
      <c r="J452" s="10">
        <v>0</v>
      </c>
    </row>
    <row r="453" spans="1:10" ht="57" customHeight="1">
      <c r="A453" s="1"/>
      <c r="B453" s="1"/>
      <c r="C453" s="1" t="s">
        <v>22</v>
      </c>
      <c r="D453" s="1">
        <v>6</v>
      </c>
      <c r="E453" s="17" t="s">
        <v>1937</v>
      </c>
      <c r="F453" s="17" t="s">
        <v>987</v>
      </c>
      <c r="G453" s="17" t="s">
        <v>988</v>
      </c>
      <c r="H453" s="17" t="s">
        <v>1938</v>
      </c>
      <c r="I453" s="17" t="s">
        <v>1939</v>
      </c>
      <c r="J453" s="10">
        <v>51</v>
      </c>
    </row>
    <row r="454" spans="1:10" ht="57" customHeight="1">
      <c r="A454" s="1"/>
      <c r="B454" s="1"/>
      <c r="C454" s="1" t="s">
        <v>22</v>
      </c>
      <c r="D454" s="1">
        <v>7</v>
      </c>
      <c r="E454" s="17" t="s">
        <v>1940</v>
      </c>
      <c r="F454" s="17" t="s">
        <v>987</v>
      </c>
      <c r="G454" s="17" t="s">
        <v>988</v>
      </c>
      <c r="H454" s="17" t="s">
        <v>1173</v>
      </c>
      <c r="I454" s="17" t="s">
        <v>1941</v>
      </c>
      <c r="J454" s="10">
        <v>21</v>
      </c>
    </row>
    <row r="455" spans="1:10" ht="57" customHeight="1">
      <c r="A455" s="1"/>
      <c r="B455" s="1"/>
      <c r="C455" s="1" t="s">
        <v>22</v>
      </c>
      <c r="D455" s="1">
        <v>8</v>
      </c>
      <c r="E455" s="17" t="s">
        <v>1942</v>
      </c>
      <c r="F455" s="17" t="s">
        <v>987</v>
      </c>
      <c r="G455" s="17" t="s">
        <v>988</v>
      </c>
      <c r="H455" s="17"/>
      <c r="I455" s="17" t="s">
        <v>1943</v>
      </c>
      <c r="J455" s="10">
        <v>0</v>
      </c>
    </row>
    <row r="456" spans="1:10" ht="57" customHeight="1">
      <c r="A456" s="1"/>
      <c r="B456" s="1"/>
      <c r="C456" s="1" t="s">
        <v>22</v>
      </c>
      <c r="D456" s="1">
        <v>9</v>
      </c>
      <c r="E456" s="17" t="s">
        <v>1944</v>
      </c>
      <c r="F456" s="17" t="s">
        <v>987</v>
      </c>
      <c r="G456" s="17" t="s">
        <v>988</v>
      </c>
      <c r="H456" s="17"/>
      <c r="I456" s="17" t="s">
        <v>1945</v>
      </c>
      <c r="J456" s="10">
        <v>0</v>
      </c>
    </row>
    <row r="457" spans="1:10" ht="57" customHeight="1">
      <c r="A457" s="1"/>
      <c r="B457" s="1"/>
      <c r="C457" s="1" t="s">
        <v>22</v>
      </c>
      <c r="D457" s="1">
        <v>10</v>
      </c>
      <c r="E457" s="17" t="s">
        <v>1946</v>
      </c>
      <c r="F457" s="17" t="s">
        <v>987</v>
      </c>
      <c r="G457" s="17" t="s">
        <v>988</v>
      </c>
      <c r="H457" s="17" t="s">
        <v>1168</v>
      </c>
      <c r="I457" s="17" t="s">
        <v>1947</v>
      </c>
      <c r="J457" s="10">
        <v>82</v>
      </c>
    </row>
    <row r="458" spans="1:10" ht="57" customHeight="1">
      <c r="A458" s="1"/>
      <c r="B458" s="1"/>
      <c r="C458" s="1" t="s">
        <v>22</v>
      </c>
      <c r="D458" s="1">
        <v>11</v>
      </c>
      <c r="E458" s="17" t="s">
        <v>1948</v>
      </c>
      <c r="F458" s="17" t="s">
        <v>987</v>
      </c>
      <c r="G458" s="17" t="s">
        <v>988</v>
      </c>
      <c r="H458" s="17" t="s">
        <v>1949</v>
      </c>
      <c r="I458" s="17" t="s">
        <v>1950</v>
      </c>
      <c r="J458" s="10">
        <v>47</v>
      </c>
    </row>
    <row r="459" spans="1:10" ht="57" customHeight="1">
      <c r="A459" s="1"/>
      <c r="B459" s="1"/>
      <c r="C459" s="1" t="s">
        <v>22</v>
      </c>
      <c r="D459" s="1">
        <v>12</v>
      </c>
      <c r="E459" s="17" t="s">
        <v>1951</v>
      </c>
      <c r="F459" s="17" t="s">
        <v>987</v>
      </c>
      <c r="G459" s="17" t="s">
        <v>988</v>
      </c>
      <c r="H459" s="17" t="s">
        <v>1952</v>
      </c>
      <c r="I459" s="17" t="s">
        <v>1953</v>
      </c>
      <c r="J459" s="10">
        <v>3</v>
      </c>
    </row>
    <row r="460" spans="1:10" ht="57" customHeight="1">
      <c r="A460" s="1"/>
      <c r="B460" s="1"/>
      <c r="C460" s="1" t="s">
        <v>22</v>
      </c>
      <c r="D460" s="1">
        <v>13</v>
      </c>
      <c r="E460" s="17" t="s">
        <v>1954</v>
      </c>
      <c r="F460" s="17" t="s">
        <v>987</v>
      </c>
      <c r="G460" s="17" t="s">
        <v>988</v>
      </c>
      <c r="H460" s="17" t="s">
        <v>1173</v>
      </c>
      <c r="I460" s="17" t="s">
        <v>1955</v>
      </c>
      <c r="J460" s="10">
        <v>25</v>
      </c>
    </row>
    <row r="461" spans="1:10" ht="57" customHeight="1">
      <c r="A461" s="1"/>
      <c r="B461" s="1"/>
      <c r="C461" s="1" t="s">
        <v>22</v>
      </c>
      <c r="D461" s="1">
        <v>14</v>
      </c>
      <c r="E461" s="17" t="s">
        <v>1956</v>
      </c>
      <c r="F461" s="17" t="s">
        <v>987</v>
      </c>
      <c r="G461" s="17" t="s">
        <v>988</v>
      </c>
      <c r="H461" s="17" t="s">
        <v>1168</v>
      </c>
      <c r="I461" s="17" t="s">
        <v>1957</v>
      </c>
      <c r="J461" s="10">
        <v>162</v>
      </c>
    </row>
    <row r="462" spans="1:10" ht="57" customHeight="1">
      <c r="A462" s="1"/>
      <c r="B462" s="1"/>
      <c r="C462" s="1" t="s">
        <v>22</v>
      </c>
      <c r="D462" s="1">
        <v>15</v>
      </c>
      <c r="E462" s="17" t="s">
        <v>1958</v>
      </c>
      <c r="F462" s="17" t="s">
        <v>987</v>
      </c>
      <c r="G462" s="17" t="s">
        <v>994</v>
      </c>
      <c r="H462" s="17" t="s">
        <v>1168</v>
      </c>
      <c r="I462" s="17" t="s">
        <v>1959</v>
      </c>
      <c r="J462" s="10">
        <v>2</v>
      </c>
    </row>
    <row r="463" spans="1:10" ht="57" customHeight="1">
      <c r="A463" s="1"/>
      <c r="B463" s="1"/>
      <c r="C463" s="1" t="s">
        <v>22</v>
      </c>
      <c r="D463" s="1">
        <v>16</v>
      </c>
      <c r="E463" s="17" t="s">
        <v>1960</v>
      </c>
      <c r="F463" s="17" t="s">
        <v>987</v>
      </c>
      <c r="G463" s="17" t="s">
        <v>988</v>
      </c>
      <c r="H463" s="17"/>
      <c r="I463" s="17" t="s">
        <v>1961</v>
      </c>
      <c r="J463" s="10">
        <v>0</v>
      </c>
    </row>
    <row r="464" spans="1:10" ht="57" customHeight="1">
      <c r="A464" s="1"/>
      <c r="B464" s="1"/>
      <c r="C464" s="1" t="s">
        <v>22</v>
      </c>
      <c r="D464" s="1">
        <v>17</v>
      </c>
      <c r="E464" s="17" t="s">
        <v>1962</v>
      </c>
      <c r="F464" s="17" t="s">
        <v>987</v>
      </c>
      <c r="G464" s="17" t="s">
        <v>988</v>
      </c>
      <c r="H464" s="17" t="s">
        <v>1173</v>
      </c>
      <c r="I464" s="17" t="s">
        <v>1963</v>
      </c>
      <c r="J464" s="10">
        <v>22</v>
      </c>
    </row>
    <row r="465" spans="1:10" ht="57" customHeight="1">
      <c r="A465" s="1"/>
      <c r="B465" s="1"/>
      <c r="C465" s="1" t="s">
        <v>22</v>
      </c>
      <c r="D465" s="1">
        <v>18</v>
      </c>
      <c r="E465" s="17" t="s">
        <v>1964</v>
      </c>
      <c r="F465" s="17" t="s">
        <v>987</v>
      </c>
      <c r="G465" s="17" t="s">
        <v>988</v>
      </c>
      <c r="H465" s="17" t="s">
        <v>1005</v>
      </c>
      <c r="I465" s="17" t="s">
        <v>1965</v>
      </c>
      <c r="J465" s="10">
        <v>1</v>
      </c>
    </row>
    <row r="466" spans="1:10" ht="57" customHeight="1">
      <c r="A466" s="1"/>
      <c r="B466" s="1"/>
      <c r="C466" s="1" t="s">
        <v>22</v>
      </c>
      <c r="D466" s="1">
        <v>19</v>
      </c>
      <c r="E466" s="17" t="s">
        <v>1966</v>
      </c>
      <c r="F466" s="17" t="s">
        <v>987</v>
      </c>
      <c r="G466" s="17" t="s">
        <v>994</v>
      </c>
      <c r="H466" s="17"/>
      <c r="I466" s="17" t="s">
        <v>1967</v>
      </c>
      <c r="J466" s="10">
        <v>0</v>
      </c>
    </row>
    <row r="467" spans="1:10" ht="57" customHeight="1">
      <c r="A467" s="1"/>
      <c r="B467" s="1"/>
      <c r="C467" s="1" t="s">
        <v>22</v>
      </c>
      <c r="D467" s="1">
        <v>20</v>
      </c>
      <c r="E467" s="17" t="s">
        <v>1968</v>
      </c>
      <c r="F467" s="17" t="s">
        <v>987</v>
      </c>
      <c r="G467" s="17" t="s">
        <v>988</v>
      </c>
      <c r="H467" s="17" t="s">
        <v>1168</v>
      </c>
      <c r="I467" s="17" t="s">
        <v>1969</v>
      </c>
      <c r="J467" s="10">
        <v>4</v>
      </c>
    </row>
    <row r="468" spans="1:10" ht="57" customHeight="1">
      <c r="A468" s="1"/>
      <c r="B468" s="1"/>
      <c r="C468" s="1" t="s">
        <v>22</v>
      </c>
      <c r="D468" s="1">
        <v>21</v>
      </c>
      <c r="E468" s="17" t="s">
        <v>1970</v>
      </c>
      <c r="F468" s="17" t="s">
        <v>998</v>
      </c>
      <c r="G468" s="17" t="s">
        <v>988</v>
      </c>
      <c r="H468" s="17" t="s">
        <v>1168</v>
      </c>
      <c r="I468" s="17" t="s">
        <v>1971</v>
      </c>
      <c r="J468" s="10">
        <v>85</v>
      </c>
    </row>
    <row r="469" spans="1:10" ht="57" customHeight="1">
      <c r="A469" s="1"/>
      <c r="B469" s="1"/>
      <c r="C469" s="1" t="s">
        <v>22</v>
      </c>
      <c r="D469" s="1">
        <v>22</v>
      </c>
      <c r="E469" s="17" t="s">
        <v>1972</v>
      </c>
      <c r="F469" s="17" t="s">
        <v>998</v>
      </c>
      <c r="G469" s="17" t="s">
        <v>994</v>
      </c>
      <c r="H469" s="17"/>
      <c r="I469" s="17" t="s">
        <v>1973</v>
      </c>
      <c r="J469" s="10">
        <v>0</v>
      </c>
    </row>
    <row r="470" spans="1:10" ht="57" customHeight="1">
      <c r="A470" s="1"/>
      <c r="B470" s="1"/>
      <c r="C470" s="1" t="s">
        <v>22</v>
      </c>
      <c r="D470" s="1">
        <v>23</v>
      </c>
      <c r="E470" s="17" t="s">
        <v>1974</v>
      </c>
      <c r="F470" s="17" t="s">
        <v>987</v>
      </c>
      <c r="G470" s="17" t="s">
        <v>994</v>
      </c>
      <c r="H470" s="17" t="s">
        <v>1949</v>
      </c>
      <c r="I470" s="17" t="s">
        <v>1975</v>
      </c>
      <c r="J470" s="10">
        <v>80</v>
      </c>
    </row>
    <row r="471" spans="1:10" ht="57" customHeight="1">
      <c r="A471" s="1"/>
      <c r="B471" s="1"/>
      <c r="C471" s="1" t="s">
        <v>22</v>
      </c>
      <c r="D471" s="1">
        <v>24</v>
      </c>
      <c r="E471" s="17" t="s">
        <v>1976</v>
      </c>
      <c r="F471" s="17" t="s">
        <v>987</v>
      </c>
      <c r="G471" s="17" t="s">
        <v>988</v>
      </c>
      <c r="H471" s="17" t="s">
        <v>1005</v>
      </c>
      <c r="I471" s="17" t="s">
        <v>1977</v>
      </c>
      <c r="J471" s="10">
        <v>2</v>
      </c>
    </row>
    <row r="472" spans="1:10" ht="57" customHeight="1">
      <c r="A472" s="1"/>
      <c r="B472" s="1"/>
      <c r="C472" s="1" t="s">
        <v>22</v>
      </c>
      <c r="D472" s="1">
        <v>25</v>
      </c>
      <c r="E472" s="17" t="s">
        <v>1960</v>
      </c>
      <c r="F472" s="17" t="s">
        <v>987</v>
      </c>
      <c r="G472" s="17" t="s">
        <v>988</v>
      </c>
      <c r="H472" s="17"/>
      <c r="I472" s="17" t="s">
        <v>1978</v>
      </c>
      <c r="J472" s="10">
        <v>0</v>
      </c>
    </row>
    <row r="473" spans="1:10" ht="57" customHeight="1">
      <c r="A473" s="1"/>
      <c r="B473" s="1"/>
      <c r="C473" s="1" t="s">
        <v>22</v>
      </c>
      <c r="D473" s="1">
        <v>26</v>
      </c>
      <c r="E473" s="17" t="s">
        <v>1979</v>
      </c>
      <c r="F473" s="17" t="s">
        <v>987</v>
      </c>
      <c r="G473" s="17" t="s">
        <v>988</v>
      </c>
      <c r="H473" s="17" t="s">
        <v>1949</v>
      </c>
      <c r="I473" s="17" t="s">
        <v>1980</v>
      </c>
      <c r="J473" s="10">
        <v>13</v>
      </c>
    </row>
    <row r="474" spans="1:10" ht="57" customHeight="1">
      <c r="A474" s="1"/>
      <c r="B474" s="1"/>
      <c r="C474" s="1" t="s">
        <v>22</v>
      </c>
      <c r="D474" s="1">
        <v>27</v>
      </c>
      <c r="E474" s="17" t="s">
        <v>1976</v>
      </c>
      <c r="F474" s="17" t="s">
        <v>987</v>
      </c>
      <c r="G474" s="17" t="s">
        <v>988</v>
      </c>
      <c r="H474" s="17" t="s">
        <v>1168</v>
      </c>
      <c r="I474" s="17" t="s">
        <v>1981</v>
      </c>
      <c r="J474" s="10">
        <v>34</v>
      </c>
    </row>
    <row r="475" spans="1:10" ht="57" customHeight="1">
      <c r="A475" s="1"/>
      <c r="B475" s="1"/>
      <c r="C475" s="1" t="s">
        <v>22</v>
      </c>
      <c r="D475" s="1">
        <v>28</v>
      </c>
      <c r="E475" s="17" t="s">
        <v>1979</v>
      </c>
      <c r="F475" s="17" t="s">
        <v>987</v>
      </c>
      <c r="G475" s="17" t="s">
        <v>988</v>
      </c>
      <c r="H475" s="17" t="s">
        <v>1952</v>
      </c>
      <c r="I475" s="17" t="s">
        <v>1982</v>
      </c>
      <c r="J475" s="10">
        <v>2</v>
      </c>
    </row>
    <row r="476" spans="1:10" ht="57" customHeight="1">
      <c r="A476" s="1"/>
      <c r="B476" s="1"/>
      <c r="C476" s="1" t="s">
        <v>22</v>
      </c>
      <c r="D476" s="1">
        <v>29</v>
      </c>
      <c r="E476" s="17" t="s">
        <v>1976</v>
      </c>
      <c r="F476" s="17" t="s">
        <v>987</v>
      </c>
      <c r="G476" s="17" t="s">
        <v>988</v>
      </c>
      <c r="H476" s="17" t="s">
        <v>1173</v>
      </c>
      <c r="I476" s="17" t="s">
        <v>1983</v>
      </c>
      <c r="J476" s="10">
        <v>26</v>
      </c>
    </row>
    <row r="477" spans="1:10" ht="57" customHeight="1">
      <c r="A477" s="1"/>
      <c r="B477" s="1"/>
      <c r="C477" s="1" t="s">
        <v>22</v>
      </c>
      <c r="D477" s="1">
        <v>30</v>
      </c>
      <c r="E477" s="17" t="s">
        <v>1979</v>
      </c>
      <c r="F477" s="17" t="s">
        <v>987</v>
      </c>
      <c r="G477" s="17" t="s">
        <v>988</v>
      </c>
      <c r="H477" s="17" t="s">
        <v>1952</v>
      </c>
      <c r="I477" s="17" t="s">
        <v>1984</v>
      </c>
      <c r="J477" s="10">
        <v>8</v>
      </c>
    </row>
    <row r="478" spans="1:10" ht="57" customHeight="1">
      <c r="A478" s="1"/>
      <c r="B478" s="1"/>
      <c r="C478" s="1" t="s">
        <v>22</v>
      </c>
      <c r="D478" s="1">
        <v>31</v>
      </c>
      <c r="E478" s="17" t="s">
        <v>1985</v>
      </c>
      <c r="F478" s="17" t="s">
        <v>987</v>
      </c>
      <c r="G478" s="17" t="s">
        <v>994</v>
      </c>
      <c r="H478" s="17" t="s">
        <v>1168</v>
      </c>
      <c r="I478" s="17" t="s">
        <v>1986</v>
      </c>
      <c r="J478" s="10">
        <v>52</v>
      </c>
    </row>
    <row r="479" spans="1:10" ht="57" customHeight="1">
      <c r="A479" s="1"/>
      <c r="B479" s="1"/>
      <c r="C479" s="1" t="s">
        <v>22</v>
      </c>
      <c r="D479" s="1">
        <v>32</v>
      </c>
      <c r="E479" s="17" t="s">
        <v>1987</v>
      </c>
      <c r="F479" s="17" t="s">
        <v>987</v>
      </c>
      <c r="G479" s="17" t="s">
        <v>994</v>
      </c>
      <c r="H479" s="17" t="s">
        <v>1168</v>
      </c>
      <c r="I479" s="17" t="s">
        <v>1988</v>
      </c>
      <c r="J479" s="10">
        <v>15</v>
      </c>
    </row>
    <row r="480" spans="1:10" ht="57" customHeight="1">
      <c r="A480" s="1"/>
      <c r="B480" s="1"/>
      <c r="C480" s="1" t="s">
        <v>22</v>
      </c>
      <c r="D480" s="1">
        <v>33</v>
      </c>
      <c r="E480" s="17" t="s">
        <v>1989</v>
      </c>
      <c r="F480" s="17" t="s">
        <v>987</v>
      </c>
      <c r="G480" s="17" t="s">
        <v>994</v>
      </c>
      <c r="H480" s="17" t="s">
        <v>1168</v>
      </c>
      <c r="I480" s="17" t="s">
        <v>1990</v>
      </c>
      <c r="J480" s="10">
        <v>10</v>
      </c>
    </row>
    <row r="481" spans="1:10" ht="57" customHeight="1">
      <c r="A481" s="1"/>
      <c r="B481" s="1"/>
      <c r="C481" s="1" t="s">
        <v>22</v>
      </c>
      <c r="D481" s="1">
        <v>34</v>
      </c>
      <c r="E481" s="17" t="s">
        <v>1991</v>
      </c>
      <c r="F481" s="17" t="s">
        <v>987</v>
      </c>
      <c r="G481" s="17" t="s">
        <v>994</v>
      </c>
      <c r="H481" s="17" t="s">
        <v>1168</v>
      </c>
      <c r="I481" s="17" t="s">
        <v>1992</v>
      </c>
      <c r="J481" s="10">
        <v>24</v>
      </c>
    </row>
    <row r="482" spans="1:10" ht="57" customHeight="1">
      <c r="A482" s="1"/>
      <c r="B482" s="1"/>
      <c r="C482" s="1" t="s">
        <v>22</v>
      </c>
      <c r="D482" s="1">
        <v>35</v>
      </c>
      <c r="E482" s="17" t="s">
        <v>1993</v>
      </c>
      <c r="F482" s="17" t="s">
        <v>987</v>
      </c>
      <c r="G482" s="17" t="s">
        <v>994</v>
      </c>
      <c r="H482" s="17" t="s">
        <v>1938</v>
      </c>
      <c r="I482" s="17" t="s">
        <v>1994</v>
      </c>
      <c r="J482" s="10">
        <v>32</v>
      </c>
    </row>
    <row r="483" spans="1:10" ht="57" customHeight="1">
      <c r="A483" s="1"/>
      <c r="B483" s="1"/>
      <c r="C483" s="1" t="s">
        <v>22</v>
      </c>
      <c r="D483" s="1">
        <v>36</v>
      </c>
      <c r="E483" s="17" t="s">
        <v>1995</v>
      </c>
      <c r="F483" s="17" t="s">
        <v>987</v>
      </c>
      <c r="G483" s="17" t="s">
        <v>994</v>
      </c>
      <c r="H483" s="17" t="s">
        <v>1996</v>
      </c>
      <c r="I483" s="17" t="s">
        <v>1997</v>
      </c>
      <c r="J483" s="10">
        <v>55</v>
      </c>
    </row>
    <row r="484" spans="1:10" ht="57" customHeight="1">
      <c r="A484" s="1"/>
      <c r="B484" s="1"/>
      <c r="C484" s="1" t="s">
        <v>22</v>
      </c>
      <c r="D484" s="1">
        <v>37</v>
      </c>
      <c r="E484" s="17" t="s">
        <v>1998</v>
      </c>
      <c r="F484" s="17" t="s">
        <v>987</v>
      </c>
      <c r="G484" s="17" t="s">
        <v>994</v>
      </c>
      <c r="H484" s="17"/>
      <c r="I484" s="17" t="s">
        <v>1999</v>
      </c>
      <c r="J484" s="10">
        <v>0</v>
      </c>
    </row>
    <row r="485" spans="1:10" ht="57" customHeight="1">
      <c r="A485" s="1"/>
      <c r="B485" s="1"/>
      <c r="C485" s="1" t="s">
        <v>22</v>
      </c>
      <c r="D485" s="1">
        <v>38</v>
      </c>
      <c r="E485" s="17" t="s">
        <v>2000</v>
      </c>
      <c r="F485" s="17" t="s">
        <v>998</v>
      </c>
      <c r="G485" s="17" t="s">
        <v>988</v>
      </c>
      <c r="H485" s="17" t="s">
        <v>995</v>
      </c>
      <c r="I485" s="17" t="s">
        <v>2001</v>
      </c>
      <c r="J485" s="10">
        <v>5</v>
      </c>
    </row>
    <row r="486" spans="1:10" ht="57" customHeight="1">
      <c r="A486" s="1"/>
      <c r="B486" s="1"/>
      <c r="C486" s="1" t="s">
        <v>22</v>
      </c>
      <c r="D486" s="1">
        <v>39</v>
      </c>
      <c r="E486" s="17" t="s">
        <v>2002</v>
      </c>
      <c r="F486" s="17" t="s">
        <v>987</v>
      </c>
      <c r="G486" s="17" t="s">
        <v>988</v>
      </c>
      <c r="H486" s="17" t="s">
        <v>1173</v>
      </c>
      <c r="I486" s="17" t="s">
        <v>2003</v>
      </c>
      <c r="J486" s="10">
        <v>97</v>
      </c>
    </row>
    <row r="487" spans="1:10" ht="57" customHeight="1">
      <c r="A487" s="1"/>
      <c r="B487" s="1"/>
      <c r="C487" s="1" t="s">
        <v>22</v>
      </c>
      <c r="D487" s="1">
        <v>40</v>
      </c>
      <c r="E487" s="17" t="s">
        <v>2004</v>
      </c>
      <c r="F487" s="17" t="s">
        <v>987</v>
      </c>
      <c r="G487" s="17" t="s">
        <v>988</v>
      </c>
      <c r="H487" s="17" t="s">
        <v>1005</v>
      </c>
      <c r="I487" s="17" t="s">
        <v>2005</v>
      </c>
      <c r="J487" s="10">
        <v>1</v>
      </c>
    </row>
    <row r="488" spans="1:10" ht="57" customHeight="1">
      <c r="A488" s="1"/>
      <c r="B488" s="1"/>
      <c r="C488" s="1" t="s">
        <v>22</v>
      </c>
      <c r="D488" s="1">
        <v>41</v>
      </c>
      <c r="E488" s="17" t="s">
        <v>2006</v>
      </c>
      <c r="F488" s="17" t="s">
        <v>987</v>
      </c>
      <c r="G488" s="17" t="s">
        <v>988</v>
      </c>
      <c r="H488" s="17" t="s">
        <v>1168</v>
      </c>
      <c r="I488" s="17" t="s">
        <v>2007</v>
      </c>
      <c r="J488" s="10">
        <v>54</v>
      </c>
    </row>
    <row r="489" spans="1:10" ht="57" customHeight="1">
      <c r="A489" s="1"/>
      <c r="B489" s="1"/>
      <c r="C489" s="1" t="s">
        <v>22</v>
      </c>
      <c r="D489" s="1">
        <v>42</v>
      </c>
      <c r="E489" s="17" t="s">
        <v>2008</v>
      </c>
      <c r="F489" s="17" t="s">
        <v>987</v>
      </c>
      <c r="G489" s="17" t="s">
        <v>988</v>
      </c>
      <c r="H489" s="17" t="s">
        <v>1168</v>
      </c>
      <c r="I489" s="17" t="s">
        <v>2009</v>
      </c>
      <c r="J489" s="10">
        <v>193</v>
      </c>
    </row>
    <row r="490" spans="1:10" ht="57" customHeight="1">
      <c r="A490" s="1"/>
      <c r="B490" s="1"/>
      <c r="C490" s="1" t="s">
        <v>22</v>
      </c>
      <c r="D490" s="1">
        <v>43</v>
      </c>
      <c r="E490" s="17" t="s">
        <v>2010</v>
      </c>
      <c r="F490" s="17" t="s">
        <v>987</v>
      </c>
      <c r="G490" s="17" t="s">
        <v>988</v>
      </c>
      <c r="H490" s="17" t="s">
        <v>2011</v>
      </c>
      <c r="I490" s="17" t="s">
        <v>2012</v>
      </c>
      <c r="J490" s="10">
        <v>94</v>
      </c>
    </row>
    <row r="491" spans="1:10" ht="57" customHeight="1">
      <c r="A491" s="1"/>
      <c r="B491" s="1"/>
      <c r="C491" s="1" t="s">
        <v>22</v>
      </c>
      <c r="D491" s="1">
        <v>44</v>
      </c>
      <c r="E491" s="17" t="s">
        <v>2013</v>
      </c>
      <c r="F491" s="17" t="s">
        <v>987</v>
      </c>
      <c r="G491" s="17" t="s">
        <v>988</v>
      </c>
      <c r="H491" s="17" t="s">
        <v>1168</v>
      </c>
      <c r="I491" s="17" t="s">
        <v>2014</v>
      </c>
      <c r="J491" s="10">
        <v>31</v>
      </c>
    </row>
    <row r="492" spans="1:10" ht="57" customHeight="1">
      <c r="A492" s="1"/>
      <c r="B492" s="1"/>
      <c r="C492" s="1" t="s">
        <v>22</v>
      </c>
      <c r="D492" s="1">
        <v>45</v>
      </c>
      <c r="E492" s="17" t="s">
        <v>1944</v>
      </c>
      <c r="F492" s="17" t="s">
        <v>987</v>
      </c>
      <c r="G492" s="17" t="s">
        <v>988</v>
      </c>
      <c r="H492" s="17" t="s">
        <v>1173</v>
      </c>
      <c r="I492" s="17" t="s">
        <v>2015</v>
      </c>
      <c r="J492" s="10">
        <v>79</v>
      </c>
    </row>
    <row r="493" spans="1:10" ht="57" customHeight="1">
      <c r="A493" s="1"/>
      <c r="B493" s="1"/>
      <c r="C493" s="1" t="s">
        <v>22</v>
      </c>
      <c r="D493" s="1">
        <v>46</v>
      </c>
      <c r="E493" s="17" t="s">
        <v>2016</v>
      </c>
      <c r="F493" s="17" t="s">
        <v>987</v>
      </c>
      <c r="G493" s="17" t="s">
        <v>988</v>
      </c>
      <c r="H493" s="17" t="s">
        <v>2017</v>
      </c>
      <c r="I493" s="17" t="s">
        <v>2018</v>
      </c>
      <c r="J493" s="10">
        <v>41</v>
      </c>
    </row>
    <row r="494" spans="1:10" ht="57" customHeight="1">
      <c r="A494" s="1"/>
      <c r="B494" s="1"/>
      <c r="C494" s="1" t="s">
        <v>22</v>
      </c>
      <c r="D494" s="1">
        <v>47</v>
      </c>
      <c r="E494" s="17" t="s">
        <v>2019</v>
      </c>
      <c r="F494" s="17" t="s">
        <v>987</v>
      </c>
      <c r="G494" s="17" t="s">
        <v>988</v>
      </c>
      <c r="H494" s="17" t="s">
        <v>2020</v>
      </c>
      <c r="I494" s="17" t="s">
        <v>2021</v>
      </c>
      <c r="J494" s="10">
        <v>27</v>
      </c>
    </row>
    <row r="495" spans="1:10" ht="57" customHeight="1">
      <c r="A495" s="1"/>
      <c r="B495" s="1"/>
      <c r="C495" s="1" t="s">
        <v>22</v>
      </c>
      <c r="D495" s="1">
        <v>48</v>
      </c>
      <c r="E495" s="17" t="s">
        <v>2022</v>
      </c>
      <c r="F495" s="17" t="s">
        <v>987</v>
      </c>
      <c r="G495" s="17" t="s">
        <v>988</v>
      </c>
      <c r="H495" s="17" t="s">
        <v>1168</v>
      </c>
      <c r="I495" s="17" t="s">
        <v>2023</v>
      </c>
      <c r="J495" s="10">
        <v>155</v>
      </c>
    </row>
    <row r="496" spans="1:10" ht="57" customHeight="1">
      <c r="A496" s="1"/>
      <c r="B496" s="1"/>
      <c r="C496" s="1" t="s">
        <v>22</v>
      </c>
      <c r="D496" s="1">
        <v>49</v>
      </c>
      <c r="E496" s="17" t="s">
        <v>2024</v>
      </c>
      <c r="F496" s="17" t="s">
        <v>987</v>
      </c>
      <c r="G496" s="17" t="s">
        <v>988</v>
      </c>
      <c r="H496" s="17" t="s">
        <v>1173</v>
      </c>
      <c r="I496" s="17" t="s">
        <v>2025</v>
      </c>
      <c r="J496" s="10">
        <v>49</v>
      </c>
    </row>
    <row r="497" spans="1:10" ht="57" customHeight="1">
      <c r="A497" s="1"/>
      <c r="B497" s="1"/>
      <c r="C497" s="1" t="s">
        <v>22</v>
      </c>
      <c r="D497" s="1">
        <v>50</v>
      </c>
      <c r="E497" s="17" t="s">
        <v>2026</v>
      </c>
      <c r="F497" s="17" t="s">
        <v>987</v>
      </c>
      <c r="G497" s="17" t="s">
        <v>988</v>
      </c>
      <c r="H497" s="17" t="s">
        <v>1168</v>
      </c>
      <c r="I497" s="17" t="s">
        <v>2027</v>
      </c>
      <c r="J497" s="10">
        <v>17</v>
      </c>
    </row>
    <row r="498" spans="1:10" ht="57" customHeight="1">
      <c r="A498" s="1"/>
      <c r="B498" s="1"/>
      <c r="C498" s="1" t="s">
        <v>22</v>
      </c>
      <c r="D498" s="1">
        <v>51</v>
      </c>
      <c r="E498" s="17" t="s">
        <v>2028</v>
      </c>
      <c r="F498" s="17" t="s">
        <v>987</v>
      </c>
      <c r="G498" s="17" t="s">
        <v>988</v>
      </c>
      <c r="H498" s="17" t="s">
        <v>1173</v>
      </c>
      <c r="I498" s="17" t="s">
        <v>2029</v>
      </c>
      <c r="J498" s="10">
        <v>13</v>
      </c>
    </row>
    <row r="499" spans="1:10" ht="57" customHeight="1">
      <c r="A499" s="1"/>
      <c r="B499" s="1"/>
      <c r="C499" s="1" t="s">
        <v>22</v>
      </c>
      <c r="D499" s="1">
        <v>52</v>
      </c>
      <c r="E499" s="17" t="s">
        <v>2030</v>
      </c>
      <c r="F499" s="17" t="s">
        <v>987</v>
      </c>
      <c r="G499" s="17" t="s">
        <v>988</v>
      </c>
      <c r="H499" s="17"/>
      <c r="I499" s="17" t="s">
        <v>2031</v>
      </c>
      <c r="J499" s="10">
        <v>0</v>
      </c>
    </row>
    <row r="500" spans="1:10" ht="57" customHeight="1">
      <c r="A500" s="1"/>
      <c r="B500" s="1"/>
      <c r="C500" s="1" t="s">
        <v>22</v>
      </c>
      <c r="D500" s="1">
        <v>53</v>
      </c>
      <c r="E500" s="17" t="s">
        <v>2032</v>
      </c>
      <c r="F500" s="17" t="s">
        <v>987</v>
      </c>
      <c r="G500" s="17" t="s">
        <v>988</v>
      </c>
      <c r="H500" s="17" t="s">
        <v>1173</v>
      </c>
      <c r="I500" s="17" t="s">
        <v>2033</v>
      </c>
      <c r="J500" s="10">
        <v>33</v>
      </c>
    </row>
    <row r="501" spans="1:10" ht="57" customHeight="1">
      <c r="A501" s="1"/>
      <c r="B501" s="1"/>
      <c r="C501" s="1" t="s">
        <v>22</v>
      </c>
      <c r="D501" s="1">
        <v>54</v>
      </c>
      <c r="E501" s="17" t="s">
        <v>2034</v>
      </c>
      <c r="F501" s="17" t="s">
        <v>987</v>
      </c>
      <c r="G501" s="17" t="s">
        <v>988</v>
      </c>
      <c r="H501" s="17" t="s">
        <v>1173</v>
      </c>
      <c r="I501" s="17" t="s">
        <v>2035</v>
      </c>
      <c r="J501" s="10">
        <v>28</v>
      </c>
    </row>
    <row r="502" spans="1:10" ht="57" customHeight="1">
      <c r="A502" s="1"/>
      <c r="B502" s="1"/>
      <c r="C502" s="1" t="s">
        <v>22</v>
      </c>
      <c r="D502" s="1">
        <v>55</v>
      </c>
      <c r="E502" s="17" t="s">
        <v>2036</v>
      </c>
      <c r="F502" s="17" t="s">
        <v>987</v>
      </c>
      <c r="G502" s="17" t="s">
        <v>988</v>
      </c>
      <c r="H502" s="17" t="s">
        <v>1168</v>
      </c>
      <c r="I502" s="17" t="s">
        <v>2037</v>
      </c>
      <c r="J502" s="10">
        <v>50</v>
      </c>
    </row>
    <row r="503" spans="1:10" ht="57" customHeight="1">
      <c r="A503" s="1"/>
      <c r="B503" s="1"/>
      <c r="C503" s="1" t="s">
        <v>22</v>
      </c>
      <c r="D503" s="1">
        <v>56</v>
      </c>
      <c r="E503" s="17" t="s">
        <v>2036</v>
      </c>
      <c r="F503" s="17" t="s">
        <v>987</v>
      </c>
      <c r="G503" s="17" t="s">
        <v>988</v>
      </c>
      <c r="H503" s="17" t="s">
        <v>1168</v>
      </c>
      <c r="I503" s="17" t="s">
        <v>2038</v>
      </c>
      <c r="J503" s="10">
        <v>88</v>
      </c>
    </row>
    <row r="504" spans="1:10" ht="57" customHeight="1">
      <c r="A504" s="1"/>
      <c r="B504" s="1"/>
      <c r="C504" s="1" t="s">
        <v>22</v>
      </c>
      <c r="D504" s="1">
        <v>57</v>
      </c>
      <c r="E504" s="17" t="s">
        <v>2036</v>
      </c>
      <c r="F504" s="17" t="s">
        <v>987</v>
      </c>
      <c r="G504" s="17" t="s">
        <v>988</v>
      </c>
      <c r="H504" s="17" t="s">
        <v>1168</v>
      </c>
      <c r="I504" s="17" t="s">
        <v>2039</v>
      </c>
      <c r="J504" s="10">
        <v>13</v>
      </c>
    </row>
    <row r="505" spans="1:10" ht="57" customHeight="1">
      <c r="A505" s="1"/>
      <c r="B505" s="1"/>
      <c r="C505" s="1" t="s">
        <v>22</v>
      </c>
      <c r="D505" s="1">
        <v>58</v>
      </c>
      <c r="E505" s="17" t="s">
        <v>2040</v>
      </c>
      <c r="F505" s="17" t="s">
        <v>987</v>
      </c>
      <c r="G505" s="17" t="s">
        <v>988</v>
      </c>
      <c r="H505" s="17" t="s">
        <v>1168</v>
      </c>
      <c r="I505" s="17" t="s">
        <v>2041</v>
      </c>
      <c r="J505" s="10">
        <v>12</v>
      </c>
    </row>
    <row r="506" spans="1:10" ht="57" customHeight="1">
      <c r="A506" s="1"/>
      <c r="B506" s="1"/>
      <c r="C506" s="1" t="s">
        <v>22</v>
      </c>
      <c r="D506" s="1">
        <v>59</v>
      </c>
      <c r="E506" s="17" t="s">
        <v>2040</v>
      </c>
      <c r="F506" s="17" t="s">
        <v>987</v>
      </c>
      <c r="G506" s="17" t="s">
        <v>988</v>
      </c>
      <c r="H506" s="17" t="s">
        <v>1168</v>
      </c>
      <c r="I506" s="17" t="s">
        <v>2042</v>
      </c>
      <c r="J506" s="10">
        <v>34</v>
      </c>
    </row>
    <row r="507" spans="1:10" ht="57" customHeight="1">
      <c r="A507" s="1"/>
      <c r="B507" s="1"/>
      <c r="C507" s="1" t="s">
        <v>22</v>
      </c>
      <c r="D507" s="1">
        <v>60</v>
      </c>
      <c r="E507" s="17" t="s">
        <v>2043</v>
      </c>
      <c r="F507" s="17" t="s">
        <v>987</v>
      </c>
      <c r="G507" s="17" t="s">
        <v>988</v>
      </c>
      <c r="H507" s="17" t="s">
        <v>2044</v>
      </c>
      <c r="I507" s="17" t="s">
        <v>2045</v>
      </c>
      <c r="J507" s="10">
        <v>578</v>
      </c>
    </row>
    <row r="508" spans="1:10" ht="57" customHeight="1">
      <c r="A508" s="1"/>
      <c r="B508" s="1"/>
      <c r="C508" s="1" t="s">
        <v>22</v>
      </c>
      <c r="D508" s="1">
        <v>61</v>
      </c>
      <c r="E508" s="17" t="s">
        <v>2046</v>
      </c>
      <c r="F508" s="17" t="s">
        <v>987</v>
      </c>
      <c r="G508" s="17" t="s">
        <v>988</v>
      </c>
      <c r="H508" s="17" t="s">
        <v>1168</v>
      </c>
      <c r="I508" s="17" t="s">
        <v>2047</v>
      </c>
      <c r="J508" s="10">
        <v>37</v>
      </c>
    </row>
    <row r="509" spans="1:10" ht="57" customHeight="1">
      <c r="A509" s="1"/>
      <c r="B509" s="1"/>
      <c r="C509" s="1" t="s">
        <v>22</v>
      </c>
      <c r="D509" s="1">
        <v>62</v>
      </c>
      <c r="E509" s="17" t="s">
        <v>2048</v>
      </c>
      <c r="F509" s="17" t="s">
        <v>998</v>
      </c>
      <c r="G509" s="17" t="s">
        <v>994</v>
      </c>
      <c r="H509" s="17" t="s">
        <v>1680</v>
      </c>
      <c r="I509" s="17" t="s">
        <v>2049</v>
      </c>
      <c r="J509" s="10">
        <v>25</v>
      </c>
    </row>
    <row r="510" spans="1:10" ht="57" customHeight="1">
      <c r="A510" s="1"/>
      <c r="B510" s="1"/>
      <c r="C510" s="1" t="s">
        <v>24</v>
      </c>
      <c r="D510" s="1">
        <v>1</v>
      </c>
      <c r="E510" s="17" t="s">
        <v>2050</v>
      </c>
      <c r="F510" s="17" t="s">
        <v>998</v>
      </c>
      <c r="G510" s="17" t="s">
        <v>988</v>
      </c>
      <c r="H510" s="17" t="s">
        <v>989</v>
      </c>
      <c r="I510" s="17" t="s">
        <v>2051</v>
      </c>
      <c r="J510" s="10">
        <v>61</v>
      </c>
    </row>
    <row r="511" spans="1:10" ht="57" customHeight="1">
      <c r="A511" s="1"/>
      <c r="B511" s="1"/>
      <c r="C511" s="1" t="s">
        <v>24</v>
      </c>
      <c r="D511" s="1">
        <v>2</v>
      </c>
      <c r="E511" s="17" t="s">
        <v>2052</v>
      </c>
      <c r="F511" s="17" t="s">
        <v>987</v>
      </c>
      <c r="G511" s="17" t="s">
        <v>988</v>
      </c>
      <c r="H511" s="17"/>
      <c r="I511" s="17" t="s">
        <v>2053</v>
      </c>
      <c r="J511" s="10">
        <v>0</v>
      </c>
    </row>
    <row r="512" spans="1:10" ht="57" customHeight="1">
      <c r="A512" s="1"/>
      <c r="B512" s="1"/>
      <c r="C512" s="1" t="s">
        <v>24</v>
      </c>
      <c r="D512" s="1">
        <v>3</v>
      </c>
      <c r="E512" s="17" t="s">
        <v>2054</v>
      </c>
      <c r="F512" s="17" t="s">
        <v>998</v>
      </c>
      <c r="G512" s="17" t="s">
        <v>988</v>
      </c>
      <c r="H512" s="17" t="s">
        <v>1168</v>
      </c>
      <c r="I512" s="17" t="s">
        <v>2055</v>
      </c>
      <c r="J512" s="10">
        <v>14</v>
      </c>
    </row>
    <row r="513" spans="1:10" ht="57" customHeight="1">
      <c r="A513" s="1"/>
      <c r="B513" s="1"/>
      <c r="C513" s="1" t="s">
        <v>24</v>
      </c>
      <c r="D513" s="1">
        <v>4</v>
      </c>
      <c r="E513" s="17" t="s">
        <v>2056</v>
      </c>
      <c r="F513" s="17" t="s">
        <v>987</v>
      </c>
      <c r="G513" s="17" t="s">
        <v>988</v>
      </c>
      <c r="H513" s="17" t="s">
        <v>2057</v>
      </c>
      <c r="I513" s="17" t="s">
        <v>2058</v>
      </c>
      <c r="J513" s="10">
        <v>213</v>
      </c>
    </row>
    <row r="514" spans="1:10" ht="57" customHeight="1">
      <c r="A514" s="1"/>
      <c r="B514" s="1"/>
      <c r="C514" s="1" t="s">
        <v>24</v>
      </c>
      <c r="D514" s="1">
        <v>5</v>
      </c>
      <c r="E514" s="17" t="s">
        <v>2059</v>
      </c>
      <c r="F514" s="17" t="s">
        <v>987</v>
      </c>
      <c r="G514" s="17" t="s">
        <v>988</v>
      </c>
      <c r="H514" s="17" t="s">
        <v>1173</v>
      </c>
      <c r="I514" s="17" t="s">
        <v>2060</v>
      </c>
      <c r="J514" s="10">
        <v>39</v>
      </c>
    </row>
    <row r="515" spans="1:10" ht="57" customHeight="1">
      <c r="A515" s="1"/>
      <c r="B515" s="1"/>
      <c r="C515" s="1" t="s">
        <v>24</v>
      </c>
      <c r="D515" s="1">
        <v>6</v>
      </c>
      <c r="E515" s="17" t="s">
        <v>2061</v>
      </c>
      <c r="F515" s="17" t="s">
        <v>987</v>
      </c>
      <c r="G515" s="17" t="s">
        <v>988</v>
      </c>
      <c r="H515" s="17" t="s">
        <v>1168</v>
      </c>
      <c r="I515" s="17" t="s">
        <v>2062</v>
      </c>
      <c r="J515" s="10">
        <v>12</v>
      </c>
    </row>
    <row r="516" spans="1:10" ht="57" customHeight="1">
      <c r="A516" s="1"/>
      <c r="B516" s="1"/>
      <c r="C516" s="1" t="s">
        <v>24</v>
      </c>
      <c r="D516" s="1">
        <v>7</v>
      </c>
      <c r="E516" s="17" t="s">
        <v>2063</v>
      </c>
      <c r="F516" s="17" t="s">
        <v>987</v>
      </c>
      <c r="G516" s="17" t="s">
        <v>988</v>
      </c>
      <c r="H516" s="17"/>
      <c r="I516" s="17" t="s">
        <v>2064</v>
      </c>
      <c r="J516" s="10">
        <v>0</v>
      </c>
    </row>
    <row r="517" spans="1:10" ht="57" customHeight="1">
      <c r="A517" s="1"/>
      <c r="B517" s="1"/>
      <c r="C517" s="1" t="s">
        <v>24</v>
      </c>
      <c r="D517" s="1">
        <v>8</v>
      </c>
      <c r="E517" s="17" t="s">
        <v>2063</v>
      </c>
      <c r="F517" s="17" t="s">
        <v>987</v>
      </c>
      <c r="G517" s="17" t="s">
        <v>988</v>
      </c>
      <c r="H517" s="17"/>
      <c r="I517" s="17" t="s">
        <v>2065</v>
      </c>
      <c r="J517" s="10">
        <v>0</v>
      </c>
    </row>
    <row r="518" spans="1:10" ht="57" customHeight="1">
      <c r="A518" s="1"/>
      <c r="B518" s="1"/>
      <c r="C518" s="1" t="s">
        <v>24</v>
      </c>
      <c r="D518" s="1">
        <v>9</v>
      </c>
      <c r="E518" s="17" t="s">
        <v>2066</v>
      </c>
      <c r="F518" s="17" t="s">
        <v>987</v>
      </c>
      <c r="G518" s="17" t="s">
        <v>988</v>
      </c>
      <c r="H518" s="17" t="s">
        <v>2067</v>
      </c>
      <c r="I518" s="17" t="s">
        <v>2068</v>
      </c>
      <c r="J518" s="10">
        <v>29</v>
      </c>
    </row>
    <row r="519" spans="1:10" ht="57" customHeight="1">
      <c r="A519" s="1"/>
      <c r="B519" s="1"/>
      <c r="C519" s="1" t="s">
        <v>24</v>
      </c>
      <c r="D519" s="1">
        <v>10</v>
      </c>
      <c r="E519" s="17" t="s">
        <v>2069</v>
      </c>
      <c r="F519" s="17" t="s">
        <v>987</v>
      </c>
      <c r="G519" s="17" t="s">
        <v>988</v>
      </c>
      <c r="H519" s="17" t="s">
        <v>2070</v>
      </c>
      <c r="I519" s="17" t="s">
        <v>2071</v>
      </c>
      <c r="J519" s="10">
        <v>36</v>
      </c>
    </row>
    <row r="520" spans="1:10" ht="57" customHeight="1">
      <c r="A520" s="1"/>
      <c r="B520" s="1"/>
      <c r="C520" s="1" t="s">
        <v>24</v>
      </c>
      <c r="D520" s="1">
        <v>11</v>
      </c>
      <c r="E520" s="17" t="s">
        <v>2072</v>
      </c>
      <c r="F520" s="17" t="s">
        <v>987</v>
      </c>
      <c r="G520" s="17" t="s">
        <v>988</v>
      </c>
      <c r="H520" s="17" t="s">
        <v>2073</v>
      </c>
      <c r="I520" s="17" t="s">
        <v>2074</v>
      </c>
      <c r="J520" s="10">
        <v>64</v>
      </c>
    </row>
    <row r="521" spans="1:10" ht="57" customHeight="1">
      <c r="A521" s="1"/>
      <c r="B521" s="1"/>
      <c r="C521" s="1" t="s">
        <v>24</v>
      </c>
      <c r="D521" s="1">
        <v>12</v>
      </c>
      <c r="E521" s="17" t="s">
        <v>2069</v>
      </c>
      <c r="F521" s="17" t="s">
        <v>987</v>
      </c>
      <c r="G521" s="17" t="s">
        <v>988</v>
      </c>
      <c r="H521" s="17" t="s">
        <v>2070</v>
      </c>
      <c r="I521" s="17" t="s">
        <v>2075</v>
      </c>
      <c r="J521" s="10">
        <v>71</v>
      </c>
    </row>
    <row r="522" spans="1:10" ht="57" customHeight="1">
      <c r="A522" s="1"/>
      <c r="B522" s="1"/>
      <c r="C522" s="1" t="s">
        <v>24</v>
      </c>
      <c r="D522" s="1">
        <v>13</v>
      </c>
      <c r="E522" s="17" t="s">
        <v>2076</v>
      </c>
      <c r="F522" s="17" t="s">
        <v>987</v>
      </c>
      <c r="G522" s="17" t="s">
        <v>988</v>
      </c>
      <c r="H522" s="17"/>
      <c r="I522" s="17" t="s">
        <v>2077</v>
      </c>
      <c r="J522" s="10">
        <v>0</v>
      </c>
    </row>
    <row r="523" spans="1:10" ht="57" customHeight="1">
      <c r="A523" s="1"/>
      <c r="B523" s="1"/>
      <c r="C523" s="1" t="s">
        <v>24</v>
      </c>
      <c r="D523" s="1">
        <v>14</v>
      </c>
      <c r="E523" s="17" t="s">
        <v>2078</v>
      </c>
      <c r="F523" s="17" t="s">
        <v>987</v>
      </c>
      <c r="G523" s="17" t="s">
        <v>988</v>
      </c>
      <c r="H523" s="17" t="s">
        <v>2079</v>
      </c>
      <c r="I523" s="17" t="s">
        <v>2080</v>
      </c>
      <c r="J523" s="10">
        <v>82</v>
      </c>
    </row>
    <row r="524" spans="1:10" ht="57" customHeight="1">
      <c r="A524" s="1"/>
      <c r="B524" s="1"/>
      <c r="C524" s="1" t="s">
        <v>24</v>
      </c>
      <c r="D524" s="1">
        <v>15</v>
      </c>
      <c r="E524" s="17" t="s">
        <v>2066</v>
      </c>
      <c r="F524" s="17" t="s">
        <v>987</v>
      </c>
      <c r="G524" s="17" t="s">
        <v>988</v>
      </c>
      <c r="H524" s="17" t="s">
        <v>1168</v>
      </c>
      <c r="I524" s="17" t="s">
        <v>2081</v>
      </c>
      <c r="J524" s="10">
        <v>22</v>
      </c>
    </row>
    <row r="525" spans="1:10" ht="57" customHeight="1">
      <c r="A525" s="1"/>
      <c r="B525" s="1"/>
      <c r="C525" s="1" t="s">
        <v>24</v>
      </c>
      <c r="D525" s="1">
        <v>16</v>
      </c>
      <c r="E525" s="17" t="s">
        <v>2082</v>
      </c>
      <c r="F525" s="17" t="s">
        <v>987</v>
      </c>
      <c r="G525" s="17" t="s">
        <v>988</v>
      </c>
      <c r="H525" s="17" t="s">
        <v>995</v>
      </c>
      <c r="I525" s="17" t="s">
        <v>2083</v>
      </c>
      <c r="J525" s="10">
        <v>14</v>
      </c>
    </row>
    <row r="526" spans="1:10" ht="57" customHeight="1">
      <c r="A526" s="1"/>
      <c r="B526" s="1"/>
      <c r="C526" s="1" t="s">
        <v>24</v>
      </c>
      <c r="D526" s="1">
        <v>17</v>
      </c>
      <c r="E526" s="17" t="s">
        <v>2084</v>
      </c>
      <c r="F526" s="17" t="s">
        <v>998</v>
      </c>
      <c r="G526" s="17" t="s">
        <v>988</v>
      </c>
      <c r="H526" s="17" t="s">
        <v>2085</v>
      </c>
      <c r="I526" s="17" t="s">
        <v>2086</v>
      </c>
      <c r="J526" s="10">
        <v>62</v>
      </c>
    </row>
    <row r="527" spans="1:10" ht="57" customHeight="1">
      <c r="A527" s="1"/>
      <c r="B527" s="1"/>
      <c r="C527" s="1" t="s">
        <v>24</v>
      </c>
      <c r="D527" s="1">
        <v>18</v>
      </c>
      <c r="E527" s="17" t="s">
        <v>2087</v>
      </c>
      <c r="F527" s="17" t="s">
        <v>998</v>
      </c>
      <c r="G527" s="17" t="s">
        <v>988</v>
      </c>
      <c r="H527" s="17" t="s">
        <v>1168</v>
      </c>
      <c r="I527" s="17" t="s">
        <v>2088</v>
      </c>
      <c r="J527" s="10">
        <v>2</v>
      </c>
    </row>
    <row r="528" spans="1:10" ht="57" customHeight="1">
      <c r="A528" s="1"/>
      <c r="B528" s="1"/>
      <c r="C528" s="1" t="s">
        <v>24</v>
      </c>
      <c r="D528" s="1">
        <v>19</v>
      </c>
      <c r="E528" s="17" t="s">
        <v>2089</v>
      </c>
      <c r="F528" s="17" t="s">
        <v>987</v>
      </c>
      <c r="G528" s="17" t="s">
        <v>988</v>
      </c>
      <c r="H528" s="17"/>
      <c r="I528" s="17" t="s">
        <v>2090</v>
      </c>
      <c r="J528" s="10">
        <v>0</v>
      </c>
    </row>
    <row r="529" spans="1:10" ht="57" customHeight="1">
      <c r="A529" s="1"/>
      <c r="B529" s="1"/>
      <c r="C529" s="1" t="s">
        <v>24</v>
      </c>
      <c r="D529" s="1">
        <v>20</v>
      </c>
      <c r="E529" s="17" t="s">
        <v>2084</v>
      </c>
      <c r="F529" s="17" t="s">
        <v>998</v>
      </c>
      <c r="G529" s="17" t="s">
        <v>988</v>
      </c>
      <c r="H529" s="17" t="s">
        <v>995</v>
      </c>
      <c r="I529" s="17" t="s">
        <v>2091</v>
      </c>
      <c r="J529" s="10">
        <v>10</v>
      </c>
    </row>
    <row r="530" spans="1:10" ht="57" customHeight="1">
      <c r="A530" s="1"/>
      <c r="B530" s="1"/>
      <c r="C530" s="1" t="s">
        <v>24</v>
      </c>
      <c r="D530" s="1">
        <v>21</v>
      </c>
      <c r="E530" s="17" t="s">
        <v>2092</v>
      </c>
      <c r="F530" s="17" t="s">
        <v>987</v>
      </c>
      <c r="G530" s="17" t="s">
        <v>988</v>
      </c>
      <c r="H530" s="17"/>
      <c r="I530" s="17" t="s">
        <v>2093</v>
      </c>
      <c r="J530" s="10">
        <v>0</v>
      </c>
    </row>
    <row r="531" spans="1:10" ht="57" customHeight="1">
      <c r="A531" s="1"/>
      <c r="B531" s="1"/>
      <c r="C531" s="1" t="s">
        <v>24</v>
      </c>
      <c r="D531" s="1">
        <v>22</v>
      </c>
      <c r="E531" s="17" t="s">
        <v>2094</v>
      </c>
      <c r="F531" s="17" t="s">
        <v>998</v>
      </c>
      <c r="G531" s="17" t="s">
        <v>988</v>
      </c>
      <c r="H531" s="17"/>
      <c r="I531" s="17" t="s">
        <v>2095</v>
      </c>
      <c r="J531" s="10">
        <v>0</v>
      </c>
    </row>
    <row r="532" spans="1:10" ht="57" customHeight="1">
      <c r="A532" s="1"/>
      <c r="B532" s="1"/>
      <c r="C532" s="1" t="s">
        <v>24</v>
      </c>
      <c r="D532" s="1">
        <v>23</v>
      </c>
      <c r="E532" s="17" t="s">
        <v>2096</v>
      </c>
      <c r="F532" s="17" t="s">
        <v>987</v>
      </c>
      <c r="G532" s="17" t="s">
        <v>988</v>
      </c>
      <c r="H532" s="17"/>
      <c r="I532" s="17" t="s">
        <v>2097</v>
      </c>
      <c r="J532" s="10">
        <v>0</v>
      </c>
    </row>
    <row r="533" spans="1:10" ht="57" customHeight="1">
      <c r="A533" s="1"/>
      <c r="B533" s="1"/>
      <c r="C533" s="1" t="s">
        <v>24</v>
      </c>
      <c r="D533" s="1">
        <v>24</v>
      </c>
      <c r="E533" s="17" t="s">
        <v>2094</v>
      </c>
      <c r="F533" s="17" t="s">
        <v>998</v>
      </c>
      <c r="G533" s="17" t="s">
        <v>988</v>
      </c>
      <c r="H533" s="17"/>
      <c r="I533" s="17" t="s">
        <v>2098</v>
      </c>
      <c r="J533" s="10">
        <v>0</v>
      </c>
    </row>
    <row r="534" spans="1:10" ht="57" customHeight="1">
      <c r="A534" s="1"/>
      <c r="B534" s="1"/>
      <c r="C534" s="1" t="s">
        <v>24</v>
      </c>
      <c r="D534" s="1">
        <v>25</v>
      </c>
      <c r="E534" s="17" t="s">
        <v>2099</v>
      </c>
      <c r="F534" s="17" t="s">
        <v>987</v>
      </c>
      <c r="G534" s="17" t="s">
        <v>988</v>
      </c>
      <c r="H534" s="17"/>
      <c r="I534" s="17" t="s">
        <v>2100</v>
      </c>
      <c r="J534" s="10">
        <v>0</v>
      </c>
    </row>
    <row r="535" spans="1:10" ht="57" customHeight="1">
      <c r="A535" s="1"/>
      <c r="B535" s="1"/>
      <c r="C535" s="1" t="s">
        <v>24</v>
      </c>
      <c r="D535" s="1">
        <v>26</v>
      </c>
      <c r="E535" s="17" t="s">
        <v>2094</v>
      </c>
      <c r="F535" s="17" t="s">
        <v>998</v>
      </c>
      <c r="G535" s="17" t="s">
        <v>988</v>
      </c>
      <c r="H535" s="17"/>
      <c r="I535" s="17" t="s">
        <v>2101</v>
      </c>
      <c r="J535" s="10">
        <v>0</v>
      </c>
    </row>
    <row r="536" spans="1:10" ht="57" customHeight="1">
      <c r="A536" s="1"/>
      <c r="B536" s="1"/>
      <c r="C536" s="1" t="s">
        <v>24</v>
      </c>
      <c r="D536" s="1">
        <v>27</v>
      </c>
      <c r="E536" s="17" t="s">
        <v>2102</v>
      </c>
      <c r="F536" s="17" t="s">
        <v>987</v>
      </c>
      <c r="G536" s="17" t="s">
        <v>988</v>
      </c>
      <c r="H536" s="17" t="s">
        <v>995</v>
      </c>
      <c r="I536" s="17" t="s">
        <v>2103</v>
      </c>
      <c r="J536" s="10">
        <v>1</v>
      </c>
    </row>
    <row r="537" spans="1:10" ht="57" customHeight="1">
      <c r="A537" s="1"/>
      <c r="B537" s="1"/>
      <c r="C537" s="1" t="s">
        <v>24</v>
      </c>
      <c r="D537" s="1">
        <v>28</v>
      </c>
      <c r="E537" s="17" t="s">
        <v>2104</v>
      </c>
      <c r="F537" s="17" t="s">
        <v>987</v>
      </c>
      <c r="G537" s="17" t="s">
        <v>988</v>
      </c>
      <c r="H537" s="17" t="s">
        <v>2105</v>
      </c>
      <c r="I537" s="17" t="s">
        <v>2106</v>
      </c>
      <c r="J537" s="10">
        <v>106</v>
      </c>
    </row>
    <row r="538" spans="1:10" ht="57" customHeight="1">
      <c r="A538" s="1"/>
      <c r="B538" s="1"/>
      <c r="C538" s="1" t="s">
        <v>24</v>
      </c>
      <c r="D538" s="1">
        <v>29</v>
      </c>
      <c r="E538" s="17" t="s">
        <v>2107</v>
      </c>
      <c r="F538" s="17" t="s">
        <v>987</v>
      </c>
      <c r="G538" s="17" t="s">
        <v>988</v>
      </c>
      <c r="H538" s="17" t="s">
        <v>1168</v>
      </c>
      <c r="I538" s="17" t="s">
        <v>2108</v>
      </c>
      <c r="J538" s="10">
        <v>82</v>
      </c>
    </row>
    <row r="539" spans="1:10" ht="57" customHeight="1">
      <c r="A539" s="1"/>
      <c r="B539" s="1"/>
      <c r="C539" s="1" t="s">
        <v>24</v>
      </c>
      <c r="D539" s="1">
        <v>30</v>
      </c>
      <c r="E539" s="17" t="s">
        <v>2109</v>
      </c>
      <c r="F539" s="17" t="s">
        <v>998</v>
      </c>
      <c r="G539" s="17" t="s">
        <v>988</v>
      </c>
      <c r="H539" s="17" t="s">
        <v>1005</v>
      </c>
      <c r="I539" s="17" t="s">
        <v>2110</v>
      </c>
      <c r="J539" s="10">
        <v>15</v>
      </c>
    </row>
    <row r="540" spans="1:10" ht="57" customHeight="1">
      <c r="A540" s="1"/>
      <c r="B540" s="1"/>
      <c r="C540" s="1" t="s">
        <v>24</v>
      </c>
      <c r="D540" s="1">
        <v>31</v>
      </c>
      <c r="E540" s="17" t="s">
        <v>2111</v>
      </c>
      <c r="F540" s="17" t="s">
        <v>998</v>
      </c>
      <c r="G540" s="17" t="s">
        <v>988</v>
      </c>
      <c r="H540" s="17" t="s">
        <v>995</v>
      </c>
      <c r="I540" s="17" t="s">
        <v>2112</v>
      </c>
      <c r="J540" s="10">
        <v>15</v>
      </c>
    </row>
    <row r="541" spans="1:10" ht="57" customHeight="1">
      <c r="A541" s="1"/>
      <c r="B541" s="1"/>
      <c r="C541" s="1" t="s">
        <v>24</v>
      </c>
      <c r="D541" s="1">
        <v>32</v>
      </c>
      <c r="E541" s="17" t="s">
        <v>2113</v>
      </c>
      <c r="F541" s="17" t="s">
        <v>998</v>
      </c>
      <c r="G541" s="17" t="s">
        <v>988</v>
      </c>
      <c r="H541" s="17"/>
      <c r="I541" s="17" t="s">
        <v>2114</v>
      </c>
      <c r="J541" s="10">
        <v>0</v>
      </c>
    </row>
    <row r="542" spans="1:10" ht="57" customHeight="1">
      <c r="A542" s="1"/>
      <c r="B542" s="1"/>
      <c r="C542" s="1" t="s">
        <v>24</v>
      </c>
      <c r="D542" s="1">
        <v>33</v>
      </c>
      <c r="E542" s="17" t="s">
        <v>2115</v>
      </c>
      <c r="F542" s="17" t="s">
        <v>998</v>
      </c>
      <c r="G542" s="17" t="s">
        <v>988</v>
      </c>
      <c r="H542" s="17" t="s">
        <v>2116</v>
      </c>
      <c r="I542" s="17" t="s">
        <v>2117</v>
      </c>
      <c r="J542" s="10">
        <v>148</v>
      </c>
    </row>
    <row r="543" spans="1:10" ht="57" customHeight="1">
      <c r="A543" s="1"/>
      <c r="B543" s="1"/>
      <c r="C543" s="1" t="s">
        <v>24</v>
      </c>
      <c r="D543" s="1">
        <v>34</v>
      </c>
      <c r="E543" s="17" t="s">
        <v>2115</v>
      </c>
      <c r="F543" s="17" t="s">
        <v>998</v>
      </c>
      <c r="G543" s="17" t="s">
        <v>988</v>
      </c>
      <c r="H543" s="17" t="s">
        <v>2116</v>
      </c>
      <c r="I543" s="17" t="s">
        <v>2118</v>
      </c>
      <c r="J543" s="10">
        <v>84</v>
      </c>
    </row>
    <row r="544" spans="1:10" ht="57" customHeight="1">
      <c r="A544" s="1"/>
      <c r="B544" s="1"/>
      <c r="C544" s="1" t="s">
        <v>24</v>
      </c>
      <c r="D544" s="1">
        <v>35</v>
      </c>
      <c r="E544" s="17" t="s">
        <v>2119</v>
      </c>
      <c r="F544" s="17" t="s">
        <v>987</v>
      </c>
      <c r="G544" s="17" t="s">
        <v>988</v>
      </c>
      <c r="H544" s="17"/>
      <c r="I544" s="17" t="s">
        <v>2120</v>
      </c>
      <c r="J544" s="10">
        <v>0</v>
      </c>
    </row>
    <row r="545" spans="1:10" ht="57" customHeight="1">
      <c r="A545" s="1"/>
      <c r="B545" s="1"/>
      <c r="C545" s="1" t="s">
        <v>24</v>
      </c>
      <c r="D545" s="1">
        <v>36</v>
      </c>
      <c r="E545" s="17" t="s">
        <v>2121</v>
      </c>
      <c r="F545" s="17" t="s">
        <v>998</v>
      </c>
      <c r="G545" s="17" t="s">
        <v>988</v>
      </c>
      <c r="H545" s="17"/>
      <c r="I545" s="17" t="s">
        <v>2122</v>
      </c>
      <c r="J545" s="10">
        <v>0</v>
      </c>
    </row>
    <row r="546" spans="1:10" ht="57" customHeight="1">
      <c r="A546" s="1"/>
      <c r="B546" s="1"/>
      <c r="C546" s="1" t="s">
        <v>24</v>
      </c>
      <c r="D546" s="1">
        <v>37</v>
      </c>
      <c r="E546" s="17" t="s">
        <v>2123</v>
      </c>
      <c r="F546" s="17" t="s">
        <v>998</v>
      </c>
      <c r="G546" s="17" t="s">
        <v>994</v>
      </c>
      <c r="H546" s="17" t="s">
        <v>1005</v>
      </c>
      <c r="I546" s="17" t="s">
        <v>2124</v>
      </c>
      <c r="J546" s="10">
        <v>31</v>
      </c>
    </row>
    <row r="547" spans="1:10" ht="57" customHeight="1">
      <c r="A547" s="1"/>
      <c r="B547" s="1"/>
      <c r="C547" s="1" t="s">
        <v>24</v>
      </c>
      <c r="D547" s="1">
        <v>38</v>
      </c>
      <c r="E547" s="17" t="s">
        <v>2125</v>
      </c>
      <c r="F547" s="17" t="s">
        <v>987</v>
      </c>
      <c r="G547" s="17" t="s">
        <v>988</v>
      </c>
      <c r="H547" s="17" t="s">
        <v>2126</v>
      </c>
      <c r="I547" s="17" t="s">
        <v>2127</v>
      </c>
      <c r="J547" s="10">
        <v>19</v>
      </c>
    </row>
    <row r="548" spans="1:10" ht="57" customHeight="1">
      <c r="A548" s="1"/>
      <c r="B548" s="1"/>
      <c r="C548" s="1" t="s">
        <v>24</v>
      </c>
      <c r="D548" s="1">
        <v>39</v>
      </c>
      <c r="E548" s="17" t="s">
        <v>2128</v>
      </c>
      <c r="F548" s="17" t="s">
        <v>987</v>
      </c>
      <c r="G548" s="17" t="s">
        <v>988</v>
      </c>
      <c r="H548" s="17"/>
      <c r="I548" s="17" t="s">
        <v>2129</v>
      </c>
      <c r="J548" s="10">
        <v>0</v>
      </c>
    </row>
    <row r="549" spans="1:10" ht="57" customHeight="1">
      <c r="A549" s="1"/>
      <c r="B549" s="1"/>
      <c r="C549" s="1" t="s">
        <v>24</v>
      </c>
      <c r="D549" s="1">
        <v>40</v>
      </c>
      <c r="E549" s="17" t="s">
        <v>2130</v>
      </c>
      <c r="F549" s="17" t="s">
        <v>998</v>
      </c>
      <c r="G549" s="17" t="s">
        <v>988</v>
      </c>
      <c r="H549" s="17" t="s">
        <v>2131</v>
      </c>
      <c r="I549" s="17" t="s">
        <v>2132</v>
      </c>
      <c r="J549" s="10">
        <v>291</v>
      </c>
    </row>
    <row r="550" spans="1:10" ht="57" customHeight="1">
      <c r="A550" s="1"/>
      <c r="B550" s="1"/>
      <c r="C550" s="1" t="s">
        <v>24</v>
      </c>
      <c r="D550" s="1">
        <v>41</v>
      </c>
      <c r="E550" s="17" t="s">
        <v>2133</v>
      </c>
      <c r="F550" s="17" t="s">
        <v>998</v>
      </c>
      <c r="G550" s="17" t="s">
        <v>988</v>
      </c>
      <c r="H550" s="17"/>
      <c r="I550" s="17" t="s">
        <v>2134</v>
      </c>
      <c r="J550" s="10">
        <v>0</v>
      </c>
    </row>
    <row r="551" spans="1:10" ht="57" customHeight="1">
      <c r="A551" s="1"/>
      <c r="B551" s="1"/>
      <c r="C551" s="1" t="s">
        <v>24</v>
      </c>
      <c r="D551" s="1">
        <v>42</v>
      </c>
      <c r="E551" s="17" t="s">
        <v>2135</v>
      </c>
      <c r="F551" s="17" t="s">
        <v>998</v>
      </c>
      <c r="G551" s="17" t="s">
        <v>988</v>
      </c>
      <c r="H551" s="17" t="s">
        <v>2136</v>
      </c>
      <c r="I551" s="17" t="s">
        <v>2137</v>
      </c>
      <c r="J551" s="10">
        <v>26</v>
      </c>
    </row>
    <row r="552" spans="1:10" ht="57" customHeight="1">
      <c r="A552" s="1"/>
      <c r="B552" s="1"/>
      <c r="C552" s="1" t="s">
        <v>24</v>
      </c>
      <c r="D552" s="1">
        <v>43</v>
      </c>
      <c r="E552" s="17" t="s">
        <v>2138</v>
      </c>
      <c r="F552" s="17" t="s">
        <v>998</v>
      </c>
      <c r="G552" s="17" t="s">
        <v>988</v>
      </c>
      <c r="H552" s="17" t="s">
        <v>2139</v>
      </c>
      <c r="I552" s="17" t="s">
        <v>2140</v>
      </c>
      <c r="J552" s="10">
        <v>24</v>
      </c>
    </row>
    <row r="553" spans="1:10" ht="57" customHeight="1">
      <c r="A553" s="1"/>
      <c r="B553" s="1"/>
      <c r="C553" s="1" t="s">
        <v>24</v>
      </c>
      <c r="D553" s="1">
        <v>44</v>
      </c>
      <c r="E553" s="17" t="s">
        <v>2135</v>
      </c>
      <c r="F553" s="17" t="s">
        <v>998</v>
      </c>
      <c r="G553" s="17" t="s">
        <v>988</v>
      </c>
      <c r="H553" s="17" t="s">
        <v>2141</v>
      </c>
      <c r="I553" s="17" t="s">
        <v>2142</v>
      </c>
      <c r="J553" s="10">
        <v>904</v>
      </c>
    </row>
    <row r="554" spans="1:10" ht="57" customHeight="1">
      <c r="A554" s="1"/>
      <c r="B554" s="1"/>
      <c r="C554" s="1" t="s">
        <v>24</v>
      </c>
      <c r="D554" s="1">
        <v>45</v>
      </c>
      <c r="E554" s="17" t="s">
        <v>2143</v>
      </c>
      <c r="F554" s="17" t="s">
        <v>998</v>
      </c>
      <c r="G554" s="17" t="s">
        <v>988</v>
      </c>
      <c r="H554" s="17" t="s">
        <v>995</v>
      </c>
      <c r="I554" s="17" t="s">
        <v>2144</v>
      </c>
      <c r="J554" s="10">
        <v>9</v>
      </c>
    </row>
    <row r="555" spans="1:10" ht="57" customHeight="1">
      <c r="A555" s="1"/>
      <c r="B555" s="1"/>
      <c r="C555" s="1" t="s">
        <v>24</v>
      </c>
      <c r="D555" s="1">
        <v>46</v>
      </c>
      <c r="E555" s="17" t="s">
        <v>2135</v>
      </c>
      <c r="F555" s="17" t="s">
        <v>998</v>
      </c>
      <c r="G555" s="17" t="s">
        <v>988</v>
      </c>
      <c r="H555" s="17" t="s">
        <v>995</v>
      </c>
      <c r="I555" s="17" t="s">
        <v>2145</v>
      </c>
      <c r="J555" s="10">
        <v>13</v>
      </c>
    </row>
    <row r="556" spans="1:10" ht="57" customHeight="1">
      <c r="A556" s="1"/>
      <c r="B556" s="1"/>
      <c r="C556" s="1" t="s">
        <v>24</v>
      </c>
      <c r="D556" s="1">
        <v>47</v>
      </c>
      <c r="E556" s="17" t="s">
        <v>2133</v>
      </c>
      <c r="F556" s="17" t="s">
        <v>998</v>
      </c>
      <c r="G556" s="17" t="s">
        <v>988</v>
      </c>
      <c r="H556" s="17" t="s">
        <v>995</v>
      </c>
      <c r="I556" s="17" t="s">
        <v>2146</v>
      </c>
      <c r="J556" s="10">
        <v>17</v>
      </c>
    </row>
    <row r="557" spans="1:10" ht="57" customHeight="1">
      <c r="A557" s="1"/>
      <c r="B557" s="1"/>
      <c r="C557" s="1" t="s">
        <v>24</v>
      </c>
      <c r="D557" s="1">
        <v>48</v>
      </c>
      <c r="E557" s="17" t="s">
        <v>2147</v>
      </c>
      <c r="F557" s="17" t="s">
        <v>987</v>
      </c>
      <c r="G557" s="17" t="s">
        <v>988</v>
      </c>
      <c r="H557" s="17" t="s">
        <v>995</v>
      </c>
      <c r="I557" s="17" t="s">
        <v>2148</v>
      </c>
      <c r="J557" s="10">
        <v>6</v>
      </c>
    </row>
    <row r="558" spans="1:10" ht="57" customHeight="1">
      <c r="A558" s="1"/>
      <c r="B558" s="1"/>
      <c r="C558" s="1" t="s">
        <v>24</v>
      </c>
      <c r="D558" s="1">
        <v>49</v>
      </c>
      <c r="E558" s="17" t="s">
        <v>2149</v>
      </c>
      <c r="F558" s="17" t="s">
        <v>998</v>
      </c>
      <c r="G558" s="17" t="s">
        <v>988</v>
      </c>
      <c r="H558" s="17"/>
      <c r="I558" s="17" t="s">
        <v>2150</v>
      </c>
      <c r="J558" s="10">
        <v>0</v>
      </c>
    </row>
    <row r="559" spans="1:10" ht="57" customHeight="1">
      <c r="A559" s="1"/>
      <c r="B559" s="1"/>
      <c r="C559" s="1" t="s">
        <v>24</v>
      </c>
      <c r="D559" s="1">
        <v>50</v>
      </c>
      <c r="E559" s="17" t="s">
        <v>2130</v>
      </c>
      <c r="F559" s="17" t="s">
        <v>998</v>
      </c>
      <c r="G559" s="17" t="s">
        <v>988</v>
      </c>
      <c r="H559" s="17"/>
      <c r="I559" s="17" t="s">
        <v>2151</v>
      </c>
      <c r="J559" s="10">
        <v>0</v>
      </c>
    </row>
    <row r="560" spans="1:10" ht="57" customHeight="1">
      <c r="A560" s="1"/>
      <c r="B560" s="1"/>
      <c r="C560" s="1" t="s">
        <v>24</v>
      </c>
      <c r="D560" s="1">
        <v>51</v>
      </c>
      <c r="E560" s="17" t="s">
        <v>2152</v>
      </c>
      <c r="F560" s="17" t="s">
        <v>987</v>
      </c>
      <c r="G560" s="17" t="s">
        <v>988</v>
      </c>
      <c r="H560" s="17"/>
      <c r="I560" s="17" t="s">
        <v>2153</v>
      </c>
      <c r="J560" s="10">
        <v>0</v>
      </c>
    </row>
    <row r="561" spans="1:10" ht="57" customHeight="1">
      <c r="A561" s="1"/>
      <c r="B561" s="1"/>
      <c r="C561" s="1" t="s">
        <v>24</v>
      </c>
      <c r="D561" s="1">
        <v>52</v>
      </c>
      <c r="E561" s="17" t="s">
        <v>2154</v>
      </c>
      <c r="F561" s="17" t="s">
        <v>998</v>
      </c>
      <c r="G561" s="17" t="s">
        <v>988</v>
      </c>
      <c r="H561" s="17" t="s">
        <v>2155</v>
      </c>
      <c r="I561" s="17" t="s">
        <v>2156</v>
      </c>
      <c r="J561" s="10">
        <v>75</v>
      </c>
    </row>
    <row r="562" spans="1:10" ht="57" customHeight="1">
      <c r="A562" s="1"/>
      <c r="B562" s="1"/>
      <c r="C562" s="1" t="s">
        <v>24</v>
      </c>
      <c r="D562" s="1">
        <v>53</v>
      </c>
      <c r="E562" s="17" t="s">
        <v>2157</v>
      </c>
      <c r="F562" s="17" t="s">
        <v>987</v>
      </c>
      <c r="G562" s="17" t="s">
        <v>988</v>
      </c>
      <c r="H562" s="17"/>
      <c r="I562" s="17" t="s">
        <v>2158</v>
      </c>
      <c r="J562" s="10">
        <v>0</v>
      </c>
    </row>
    <row r="563" spans="1:10" ht="57" customHeight="1">
      <c r="A563" s="1"/>
      <c r="B563" s="1"/>
      <c r="C563" s="1" t="s">
        <v>24</v>
      </c>
      <c r="D563" s="1">
        <v>54</v>
      </c>
      <c r="E563" s="17" t="s">
        <v>2154</v>
      </c>
      <c r="F563" s="17" t="s">
        <v>998</v>
      </c>
      <c r="G563" s="17" t="s">
        <v>988</v>
      </c>
      <c r="H563" s="17" t="s">
        <v>2159</v>
      </c>
      <c r="I563" s="17" t="s">
        <v>2160</v>
      </c>
      <c r="J563" s="10">
        <v>208</v>
      </c>
    </row>
    <row r="564" spans="1:10" ht="57" customHeight="1">
      <c r="A564" s="1"/>
      <c r="B564" s="1"/>
      <c r="C564" s="1" t="s">
        <v>24</v>
      </c>
      <c r="D564" s="1">
        <v>55</v>
      </c>
      <c r="E564" s="17" t="s">
        <v>2161</v>
      </c>
      <c r="F564" s="17" t="s">
        <v>987</v>
      </c>
      <c r="G564" s="17" t="s">
        <v>988</v>
      </c>
      <c r="H564" s="17"/>
      <c r="I564" s="17" t="s">
        <v>2162</v>
      </c>
      <c r="J564" s="10">
        <v>0</v>
      </c>
    </row>
    <row r="565" spans="1:10" ht="57" customHeight="1">
      <c r="A565" s="1"/>
      <c r="B565" s="1"/>
      <c r="C565" s="1" t="s">
        <v>24</v>
      </c>
      <c r="D565" s="1">
        <v>56</v>
      </c>
      <c r="E565" s="17" t="s">
        <v>2154</v>
      </c>
      <c r="F565" s="17" t="s">
        <v>998</v>
      </c>
      <c r="G565" s="17" t="s">
        <v>988</v>
      </c>
      <c r="H565" s="17" t="s">
        <v>995</v>
      </c>
      <c r="I565" s="17" t="s">
        <v>2163</v>
      </c>
      <c r="J565" s="10">
        <v>42</v>
      </c>
    </row>
    <row r="566" spans="1:10" ht="57" customHeight="1">
      <c r="A566" s="1"/>
      <c r="B566" s="1"/>
      <c r="C566" s="1" t="s">
        <v>24</v>
      </c>
      <c r="D566" s="1">
        <v>57</v>
      </c>
      <c r="E566" s="17" t="s">
        <v>2161</v>
      </c>
      <c r="F566" s="17" t="s">
        <v>987</v>
      </c>
      <c r="G566" s="17" t="s">
        <v>988</v>
      </c>
      <c r="H566" s="17"/>
      <c r="I566" s="17" t="s">
        <v>2164</v>
      </c>
      <c r="J566" s="10">
        <v>0</v>
      </c>
    </row>
    <row r="567" spans="1:10" ht="57" customHeight="1">
      <c r="A567" s="1"/>
      <c r="B567" s="1"/>
      <c r="C567" s="1" t="s">
        <v>24</v>
      </c>
      <c r="D567" s="1">
        <v>58</v>
      </c>
      <c r="E567" s="17" t="s">
        <v>2154</v>
      </c>
      <c r="F567" s="17" t="s">
        <v>998</v>
      </c>
      <c r="G567" s="17" t="s">
        <v>988</v>
      </c>
      <c r="H567" s="17" t="s">
        <v>995</v>
      </c>
      <c r="I567" s="17" t="s">
        <v>2165</v>
      </c>
      <c r="J567" s="10">
        <v>1</v>
      </c>
    </row>
    <row r="568" spans="1:10" ht="57" customHeight="1">
      <c r="A568" s="1"/>
      <c r="B568" s="1"/>
      <c r="C568" s="1" t="s">
        <v>24</v>
      </c>
      <c r="D568" s="1">
        <v>59</v>
      </c>
      <c r="E568" s="17" t="s">
        <v>2161</v>
      </c>
      <c r="F568" s="17" t="s">
        <v>987</v>
      </c>
      <c r="G568" s="17" t="s">
        <v>988</v>
      </c>
      <c r="H568" s="17"/>
      <c r="I568" s="17" t="s">
        <v>2166</v>
      </c>
      <c r="J568" s="10">
        <v>0</v>
      </c>
    </row>
    <row r="569" spans="1:10" ht="57" customHeight="1">
      <c r="A569" s="1"/>
      <c r="B569" s="1"/>
      <c r="C569" s="1" t="s">
        <v>24</v>
      </c>
      <c r="D569" s="1">
        <v>60</v>
      </c>
      <c r="E569" s="17" t="s">
        <v>2094</v>
      </c>
      <c r="F569" s="17" t="s">
        <v>998</v>
      </c>
      <c r="G569" s="17" t="s">
        <v>988</v>
      </c>
      <c r="H569" s="17"/>
      <c r="I569" s="17" t="s">
        <v>2167</v>
      </c>
      <c r="J569" s="10">
        <v>0</v>
      </c>
    </row>
    <row r="570" spans="1:10" ht="57" customHeight="1">
      <c r="A570" s="1"/>
      <c r="B570" s="1"/>
      <c r="C570" s="1" t="s">
        <v>24</v>
      </c>
      <c r="D570" s="1">
        <v>61</v>
      </c>
      <c r="E570" s="17" t="s">
        <v>2168</v>
      </c>
      <c r="F570" s="17" t="s">
        <v>987</v>
      </c>
      <c r="G570" s="17" t="s">
        <v>988</v>
      </c>
      <c r="H570" s="17"/>
      <c r="I570" s="17" t="s">
        <v>2169</v>
      </c>
      <c r="J570" s="10">
        <v>0</v>
      </c>
    </row>
    <row r="571" spans="1:10" ht="57" customHeight="1">
      <c r="A571" s="1"/>
      <c r="B571" s="1"/>
      <c r="C571" s="1" t="s">
        <v>24</v>
      </c>
      <c r="D571" s="1">
        <v>62</v>
      </c>
      <c r="E571" s="17" t="s">
        <v>2111</v>
      </c>
      <c r="F571" s="17" t="s">
        <v>998</v>
      </c>
      <c r="G571" s="17" t="s">
        <v>988</v>
      </c>
      <c r="H571" s="17" t="s">
        <v>995</v>
      </c>
      <c r="I571" s="17" t="s">
        <v>2170</v>
      </c>
      <c r="J571" s="10">
        <v>63</v>
      </c>
    </row>
    <row r="572" spans="1:10" ht="57" customHeight="1">
      <c r="A572" s="1"/>
      <c r="B572" s="1"/>
      <c r="C572" s="1" t="s">
        <v>24</v>
      </c>
      <c r="D572" s="1">
        <v>63</v>
      </c>
      <c r="E572" s="17" t="s">
        <v>2171</v>
      </c>
      <c r="F572" s="17" t="s">
        <v>987</v>
      </c>
      <c r="G572" s="17" t="s">
        <v>988</v>
      </c>
      <c r="H572" s="17" t="s">
        <v>995</v>
      </c>
      <c r="I572" s="17" t="s">
        <v>2172</v>
      </c>
      <c r="J572" s="10">
        <v>15</v>
      </c>
    </row>
    <row r="573" spans="1:10" ht="57" customHeight="1">
      <c r="A573" s="1"/>
      <c r="B573" s="1"/>
      <c r="C573" s="1" t="s">
        <v>24</v>
      </c>
      <c r="D573" s="1">
        <v>64</v>
      </c>
      <c r="E573" s="17" t="s">
        <v>2173</v>
      </c>
      <c r="F573" s="17" t="s">
        <v>998</v>
      </c>
      <c r="G573" s="17" t="s">
        <v>988</v>
      </c>
      <c r="H573" s="17"/>
      <c r="I573" s="17" t="s">
        <v>2174</v>
      </c>
      <c r="J573" s="10">
        <v>0</v>
      </c>
    </row>
    <row r="574" spans="1:10" ht="57" customHeight="1">
      <c r="A574" s="1"/>
      <c r="B574" s="1"/>
      <c r="C574" s="1" t="s">
        <v>24</v>
      </c>
      <c r="D574" s="1">
        <v>65</v>
      </c>
      <c r="E574" s="17" t="s">
        <v>2175</v>
      </c>
      <c r="F574" s="17" t="s">
        <v>987</v>
      </c>
      <c r="G574" s="17" t="s">
        <v>988</v>
      </c>
      <c r="H574" s="17"/>
      <c r="I574" s="17" t="s">
        <v>2176</v>
      </c>
      <c r="J574" s="10">
        <v>0</v>
      </c>
    </row>
    <row r="575" spans="1:10" ht="57" customHeight="1">
      <c r="A575" s="1"/>
      <c r="B575" s="1"/>
      <c r="C575" s="1" t="s">
        <v>24</v>
      </c>
      <c r="D575" s="1">
        <v>66</v>
      </c>
      <c r="E575" s="17" t="s">
        <v>2094</v>
      </c>
      <c r="F575" s="17" t="s">
        <v>998</v>
      </c>
      <c r="G575" s="17" t="s">
        <v>988</v>
      </c>
      <c r="H575" s="17" t="s">
        <v>995</v>
      </c>
      <c r="I575" s="17" t="s">
        <v>2177</v>
      </c>
      <c r="J575" s="10">
        <v>12</v>
      </c>
    </row>
    <row r="576" spans="1:10" ht="57" customHeight="1">
      <c r="A576" s="1"/>
      <c r="B576" s="1"/>
      <c r="C576" s="1" t="s">
        <v>24</v>
      </c>
      <c r="D576" s="1">
        <v>67</v>
      </c>
      <c r="E576" s="17" t="s">
        <v>2178</v>
      </c>
      <c r="F576" s="17" t="s">
        <v>987</v>
      </c>
      <c r="G576" s="17" t="s">
        <v>988</v>
      </c>
      <c r="H576" s="17"/>
      <c r="I576" s="17" t="s">
        <v>2179</v>
      </c>
      <c r="J576" s="10">
        <v>0</v>
      </c>
    </row>
    <row r="577" spans="1:10" ht="57" customHeight="1">
      <c r="A577" s="1"/>
      <c r="B577" s="1"/>
      <c r="C577" s="1" t="s">
        <v>24</v>
      </c>
      <c r="D577" s="1">
        <v>68</v>
      </c>
      <c r="E577" s="17" t="s">
        <v>2175</v>
      </c>
      <c r="F577" s="17" t="s">
        <v>987</v>
      </c>
      <c r="G577" s="17" t="s">
        <v>988</v>
      </c>
      <c r="H577" s="17"/>
      <c r="I577" s="17" t="s">
        <v>2180</v>
      </c>
      <c r="J577" s="10">
        <v>0</v>
      </c>
    </row>
    <row r="578" spans="1:10" ht="57" customHeight="1">
      <c r="A578" s="1"/>
      <c r="B578" s="1"/>
      <c r="C578" s="1" t="s">
        <v>24</v>
      </c>
      <c r="D578" s="1">
        <v>69</v>
      </c>
      <c r="E578" s="17" t="s">
        <v>2094</v>
      </c>
      <c r="F578" s="17" t="s">
        <v>998</v>
      </c>
      <c r="G578" s="17" t="s">
        <v>988</v>
      </c>
      <c r="H578" s="17"/>
      <c r="I578" s="17" t="s">
        <v>2181</v>
      </c>
      <c r="J578" s="10">
        <v>0</v>
      </c>
    </row>
    <row r="579" spans="1:10" ht="57" customHeight="1">
      <c r="A579" s="1"/>
      <c r="B579" s="1"/>
      <c r="C579" s="1" t="s">
        <v>24</v>
      </c>
      <c r="D579" s="1">
        <v>70</v>
      </c>
      <c r="E579" s="17" t="s">
        <v>2019</v>
      </c>
      <c r="F579" s="17" t="s">
        <v>987</v>
      </c>
      <c r="G579" s="17" t="s">
        <v>988</v>
      </c>
      <c r="H579" s="17"/>
      <c r="I579" s="17" t="s">
        <v>2182</v>
      </c>
      <c r="J579" s="10">
        <v>0</v>
      </c>
    </row>
    <row r="580" spans="1:10" ht="57" customHeight="1">
      <c r="A580" s="1"/>
      <c r="B580" s="1"/>
      <c r="C580" s="1" t="s">
        <v>24</v>
      </c>
      <c r="D580" s="1">
        <v>71</v>
      </c>
      <c r="E580" s="17" t="s">
        <v>2094</v>
      </c>
      <c r="F580" s="17" t="s">
        <v>998</v>
      </c>
      <c r="G580" s="17" t="s">
        <v>988</v>
      </c>
      <c r="H580" s="17" t="s">
        <v>995</v>
      </c>
      <c r="I580" s="17" t="s">
        <v>2183</v>
      </c>
      <c r="J580" s="10">
        <v>1</v>
      </c>
    </row>
    <row r="581" spans="1:10" ht="57" customHeight="1">
      <c r="A581" s="1"/>
      <c r="B581" s="1"/>
      <c r="C581" s="1" t="s">
        <v>24</v>
      </c>
      <c r="D581" s="1">
        <v>72</v>
      </c>
      <c r="E581" s="17" t="s">
        <v>2184</v>
      </c>
      <c r="F581" s="17" t="s">
        <v>987</v>
      </c>
      <c r="G581" s="17" t="s">
        <v>988</v>
      </c>
      <c r="H581" s="17" t="s">
        <v>1005</v>
      </c>
      <c r="I581" s="17" t="s">
        <v>2185</v>
      </c>
      <c r="J581" s="10">
        <v>25</v>
      </c>
    </row>
    <row r="582" spans="1:10" ht="57" customHeight="1">
      <c r="A582" s="1"/>
      <c r="B582" s="1"/>
      <c r="C582" s="1" t="s">
        <v>24</v>
      </c>
      <c r="D582" s="1">
        <v>73</v>
      </c>
      <c r="E582" s="17" t="s">
        <v>2175</v>
      </c>
      <c r="F582" s="17" t="s">
        <v>987</v>
      </c>
      <c r="G582" s="17" t="s">
        <v>988</v>
      </c>
      <c r="H582" s="17" t="s">
        <v>995</v>
      </c>
      <c r="I582" s="17" t="s">
        <v>2186</v>
      </c>
      <c r="J582" s="10">
        <v>3</v>
      </c>
    </row>
    <row r="583" spans="1:10" ht="57" customHeight="1">
      <c r="A583" s="1"/>
      <c r="B583" s="1"/>
      <c r="C583" s="1" t="s">
        <v>24</v>
      </c>
      <c r="D583" s="1">
        <v>74</v>
      </c>
      <c r="E583" s="17" t="s">
        <v>2187</v>
      </c>
      <c r="F583" s="17" t="s">
        <v>987</v>
      </c>
      <c r="G583" s="17" t="s">
        <v>988</v>
      </c>
      <c r="H583" s="17"/>
      <c r="I583" s="17" t="s">
        <v>2188</v>
      </c>
      <c r="J583" s="10">
        <v>0</v>
      </c>
    </row>
    <row r="584" spans="1:10" ht="57" customHeight="1">
      <c r="A584" s="1"/>
      <c r="B584" s="1"/>
      <c r="C584" s="1" t="s">
        <v>24</v>
      </c>
      <c r="D584" s="1">
        <v>75</v>
      </c>
      <c r="E584" s="17" t="s">
        <v>2189</v>
      </c>
      <c r="F584" s="17" t="s">
        <v>987</v>
      </c>
      <c r="G584" s="17" t="s">
        <v>988</v>
      </c>
      <c r="H584" s="17"/>
      <c r="I584" s="17" t="s">
        <v>2190</v>
      </c>
      <c r="J584" s="10">
        <v>0</v>
      </c>
    </row>
    <row r="585" spans="1:10" ht="57" customHeight="1">
      <c r="A585" s="1"/>
      <c r="B585" s="1"/>
      <c r="C585" s="1" t="s">
        <v>24</v>
      </c>
      <c r="D585" s="1">
        <v>76</v>
      </c>
      <c r="E585" s="17" t="s">
        <v>2191</v>
      </c>
      <c r="F585" s="17" t="s">
        <v>998</v>
      </c>
      <c r="G585" s="17" t="s">
        <v>988</v>
      </c>
      <c r="H585" s="17" t="s">
        <v>2192</v>
      </c>
      <c r="I585" s="17" t="s">
        <v>2193</v>
      </c>
      <c r="J585" s="10">
        <v>65</v>
      </c>
    </row>
    <row r="586" spans="1:10" ht="57" customHeight="1">
      <c r="A586" s="1"/>
      <c r="B586" s="1"/>
      <c r="C586" s="1" t="s">
        <v>24</v>
      </c>
      <c r="D586" s="1">
        <v>77</v>
      </c>
      <c r="E586" s="17" t="s">
        <v>2189</v>
      </c>
      <c r="F586" s="17" t="s">
        <v>987</v>
      </c>
      <c r="G586" s="17" t="s">
        <v>988</v>
      </c>
      <c r="H586" s="17"/>
      <c r="I586" s="17" t="s">
        <v>2194</v>
      </c>
      <c r="J586" s="10">
        <v>0</v>
      </c>
    </row>
    <row r="587" spans="1:10" ht="57" customHeight="1">
      <c r="A587" s="1"/>
      <c r="B587" s="1"/>
      <c r="C587" s="1" t="s">
        <v>24</v>
      </c>
      <c r="D587" s="1">
        <v>78</v>
      </c>
      <c r="E587" s="17" t="s">
        <v>2050</v>
      </c>
      <c r="F587" s="17" t="s">
        <v>998</v>
      </c>
      <c r="G587" s="17" t="s">
        <v>988</v>
      </c>
      <c r="H587" s="17" t="s">
        <v>989</v>
      </c>
      <c r="I587" s="17" t="s">
        <v>2195</v>
      </c>
      <c r="J587" s="10">
        <v>51</v>
      </c>
    </row>
    <row r="588" spans="1:10" ht="57" customHeight="1">
      <c r="A588" s="1"/>
      <c r="B588" s="1"/>
      <c r="C588" s="1" t="s">
        <v>26</v>
      </c>
      <c r="D588" s="1">
        <v>1</v>
      </c>
      <c r="E588" s="17" t="s">
        <v>2196</v>
      </c>
      <c r="F588" s="17" t="s">
        <v>987</v>
      </c>
      <c r="G588" s="17" t="s">
        <v>988</v>
      </c>
      <c r="H588" s="17" t="s">
        <v>995</v>
      </c>
      <c r="I588" s="17" t="s">
        <v>2197</v>
      </c>
      <c r="J588" s="10">
        <v>31</v>
      </c>
    </row>
    <row r="589" spans="1:10" ht="57" customHeight="1">
      <c r="A589" s="1"/>
      <c r="B589" s="1"/>
      <c r="C589" s="1" t="s">
        <v>26</v>
      </c>
      <c r="D589" s="1">
        <v>2</v>
      </c>
      <c r="E589" s="17" t="s">
        <v>2198</v>
      </c>
      <c r="F589" s="17" t="s">
        <v>987</v>
      </c>
      <c r="G589" s="17" t="s">
        <v>994</v>
      </c>
      <c r="H589" s="17"/>
      <c r="I589" s="17" t="s">
        <v>2199</v>
      </c>
      <c r="J589" s="10">
        <v>0</v>
      </c>
    </row>
    <row r="590" spans="1:10" ht="57" customHeight="1">
      <c r="A590" s="1"/>
      <c r="B590" s="1"/>
      <c r="C590" s="1" t="s">
        <v>26</v>
      </c>
      <c r="D590" s="1">
        <v>3</v>
      </c>
      <c r="E590" s="17" t="s">
        <v>2200</v>
      </c>
      <c r="F590" s="17" t="s">
        <v>998</v>
      </c>
      <c r="G590" s="17" t="s">
        <v>988</v>
      </c>
      <c r="H590" s="17"/>
      <c r="I590" s="17" t="s">
        <v>2201</v>
      </c>
      <c r="J590" s="10">
        <v>0</v>
      </c>
    </row>
    <row r="591" spans="1:10" ht="57" customHeight="1">
      <c r="A591" s="1"/>
      <c r="B591" s="1"/>
      <c r="C591" s="1" t="s">
        <v>26</v>
      </c>
      <c r="D591" s="1">
        <v>4</v>
      </c>
      <c r="E591" s="17" t="s">
        <v>2202</v>
      </c>
      <c r="F591" s="17" t="s">
        <v>998</v>
      </c>
      <c r="G591" s="17" t="s">
        <v>988</v>
      </c>
      <c r="H591" s="17" t="s">
        <v>2203</v>
      </c>
      <c r="I591" s="17" t="s">
        <v>2204</v>
      </c>
      <c r="J591" s="10">
        <v>37</v>
      </c>
    </row>
    <row r="592" spans="1:10" ht="57" customHeight="1">
      <c r="A592" s="1"/>
      <c r="B592" s="1"/>
      <c r="C592" s="1" t="s">
        <v>26</v>
      </c>
      <c r="D592" s="1">
        <v>5</v>
      </c>
      <c r="E592" s="17" t="s">
        <v>2205</v>
      </c>
      <c r="F592" s="17" t="s">
        <v>998</v>
      </c>
      <c r="G592" s="17" t="s">
        <v>988</v>
      </c>
      <c r="H592" s="17" t="s">
        <v>2206</v>
      </c>
      <c r="I592" s="17" t="s">
        <v>2207</v>
      </c>
      <c r="J592" s="10">
        <v>57</v>
      </c>
    </row>
    <row r="593" spans="1:10" ht="57" customHeight="1">
      <c r="A593" s="1"/>
      <c r="B593" s="1"/>
      <c r="C593" s="1" t="s">
        <v>26</v>
      </c>
      <c r="D593" s="1">
        <v>6</v>
      </c>
      <c r="E593" s="17" t="s">
        <v>2208</v>
      </c>
      <c r="F593" s="17" t="s">
        <v>987</v>
      </c>
      <c r="G593" s="17" t="s">
        <v>988</v>
      </c>
      <c r="H593" s="17" t="s">
        <v>2203</v>
      </c>
      <c r="I593" s="17" t="s">
        <v>2209</v>
      </c>
      <c r="J593" s="10">
        <v>14</v>
      </c>
    </row>
    <row r="594" spans="1:10" ht="57" customHeight="1">
      <c r="A594" s="1"/>
      <c r="B594" s="1"/>
      <c r="C594" s="1" t="s">
        <v>26</v>
      </c>
      <c r="D594" s="1">
        <v>7</v>
      </c>
      <c r="E594" s="17" t="s">
        <v>2210</v>
      </c>
      <c r="F594" s="17" t="s">
        <v>987</v>
      </c>
      <c r="G594" s="17" t="s">
        <v>988</v>
      </c>
      <c r="H594" s="17"/>
      <c r="I594" s="17" t="s">
        <v>2211</v>
      </c>
      <c r="J594" s="10">
        <v>0</v>
      </c>
    </row>
    <row r="595" spans="1:10" ht="57" customHeight="1">
      <c r="A595" s="1"/>
      <c r="B595" s="1"/>
      <c r="C595" s="1" t="s">
        <v>26</v>
      </c>
      <c r="D595" s="1">
        <v>8</v>
      </c>
      <c r="E595" s="17" t="s">
        <v>2212</v>
      </c>
      <c r="F595" s="17" t="s">
        <v>998</v>
      </c>
      <c r="G595" s="17" t="s">
        <v>988</v>
      </c>
      <c r="H595" s="17" t="s">
        <v>2203</v>
      </c>
      <c r="I595" s="17" t="s">
        <v>2213</v>
      </c>
      <c r="J595" s="10">
        <v>4</v>
      </c>
    </row>
    <row r="596" spans="1:10" ht="57" customHeight="1">
      <c r="A596" s="1"/>
      <c r="B596" s="1"/>
      <c r="C596" s="1" t="s">
        <v>26</v>
      </c>
      <c r="D596" s="1">
        <v>9</v>
      </c>
      <c r="E596" s="17" t="s">
        <v>2214</v>
      </c>
      <c r="F596" s="17" t="s">
        <v>987</v>
      </c>
      <c r="G596" s="17" t="s">
        <v>988</v>
      </c>
      <c r="H596" s="17"/>
      <c r="I596" s="17" t="s">
        <v>2215</v>
      </c>
      <c r="J596" s="10">
        <v>0</v>
      </c>
    </row>
    <row r="597" spans="1:10" ht="57" customHeight="1">
      <c r="A597" s="1"/>
      <c r="B597" s="1"/>
      <c r="C597" s="1" t="s">
        <v>26</v>
      </c>
      <c r="D597" s="1">
        <v>10</v>
      </c>
      <c r="E597" s="17" t="s">
        <v>2216</v>
      </c>
      <c r="F597" s="17" t="s">
        <v>998</v>
      </c>
      <c r="G597" s="17" t="s">
        <v>988</v>
      </c>
      <c r="H597" s="17" t="s">
        <v>2203</v>
      </c>
      <c r="I597" s="17" t="s">
        <v>2217</v>
      </c>
      <c r="J597" s="10">
        <v>7</v>
      </c>
    </row>
    <row r="598" spans="1:10" ht="57" customHeight="1">
      <c r="A598" s="1"/>
      <c r="B598" s="1"/>
      <c r="C598" s="1" t="s">
        <v>26</v>
      </c>
      <c r="D598" s="1">
        <v>11</v>
      </c>
      <c r="E598" s="17" t="s">
        <v>2218</v>
      </c>
      <c r="F598" s="17" t="s">
        <v>987</v>
      </c>
      <c r="G598" s="17" t="s">
        <v>988</v>
      </c>
      <c r="H598" s="17"/>
      <c r="I598" s="17" t="s">
        <v>2219</v>
      </c>
      <c r="J598" s="10">
        <v>0</v>
      </c>
    </row>
    <row r="599" spans="1:10" ht="57" customHeight="1">
      <c r="A599" s="1"/>
      <c r="B599" s="1"/>
      <c r="C599" s="1" t="s">
        <v>26</v>
      </c>
      <c r="D599" s="1">
        <v>12</v>
      </c>
      <c r="E599" s="17" t="s">
        <v>2216</v>
      </c>
      <c r="F599" s="17" t="s">
        <v>998</v>
      </c>
      <c r="G599" s="17" t="s">
        <v>988</v>
      </c>
      <c r="H599" s="17" t="s">
        <v>2203</v>
      </c>
      <c r="I599" s="17" t="s">
        <v>2220</v>
      </c>
      <c r="J599" s="10">
        <v>2</v>
      </c>
    </row>
    <row r="600" spans="1:10" ht="57" customHeight="1">
      <c r="A600" s="1"/>
      <c r="B600" s="1"/>
      <c r="C600" s="1" t="s">
        <v>26</v>
      </c>
      <c r="D600" s="1">
        <v>13</v>
      </c>
      <c r="E600" s="17" t="s">
        <v>2221</v>
      </c>
      <c r="F600" s="17" t="s">
        <v>987</v>
      </c>
      <c r="G600" s="17" t="s">
        <v>988</v>
      </c>
      <c r="H600" s="17" t="s">
        <v>2203</v>
      </c>
      <c r="I600" s="17" t="s">
        <v>2222</v>
      </c>
      <c r="J600" s="10">
        <v>6</v>
      </c>
    </row>
    <row r="601" spans="1:10" ht="57" customHeight="1">
      <c r="A601" s="1"/>
      <c r="B601" s="1"/>
      <c r="C601" s="1" t="s">
        <v>26</v>
      </c>
      <c r="D601" s="1">
        <v>14</v>
      </c>
      <c r="E601" s="17" t="s">
        <v>2223</v>
      </c>
      <c r="F601" s="17" t="s">
        <v>987</v>
      </c>
      <c r="G601" s="17" t="s">
        <v>988</v>
      </c>
      <c r="H601" s="17"/>
      <c r="I601" s="17" t="s">
        <v>2224</v>
      </c>
      <c r="J601" s="10">
        <v>0</v>
      </c>
    </row>
    <row r="602" spans="1:10" ht="57" customHeight="1">
      <c r="A602" s="1"/>
      <c r="B602" s="1"/>
      <c r="C602" s="1" t="s">
        <v>26</v>
      </c>
      <c r="D602" s="1">
        <v>15</v>
      </c>
      <c r="E602" s="17" t="s">
        <v>2216</v>
      </c>
      <c r="F602" s="17" t="s">
        <v>998</v>
      </c>
      <c r="G602" s="17" t="s">
        <v>988</v>
      </c>
      <c r="H602" s="17"/>
      <c r="I602" s="17" t="s">
        <v>2225</v>
      </c>
      <c r="J602" s="10">
        <v>0</v>
      </c>
    </row>
    <row r="603" spans="1:10" ht="57" customHeight="1">
      <c r="A603" s="1"/>
      <c r="B603" s="1"/>
      <c r="C603" s="1" t="s">
        <v>26</v>
      </c>
      <c r="D603" s="1">
        <v>16</v>
      </c>
      <c r="E603" s="17" t="s">
        <v>2226</v>
      </c>
      <c r="F603" s="17" t="s">
        <v>987</v>
      </c>
      <c r="G603" s="17" t="s">
        <v>988</v>
      </c>
      <c r="H603" s="17"/>
      <c r="I603" s="17" t="s">
        <v>2227</v>
      </c>
      <c r="J603" s="10">
        <v>0</v>
      </c>
    </row>
    <row r="604" spans="1:10" ht="57" customHeight="1">
      <c r="A604" s="1"/>
      <c r="B604" s="1"/>
      <c r="C604" s="1" t="s">
        <v>26</v>
      </c>
      <c r="D604" s="1">
        <v>17</v>
      </c>
      <c r="E604" s="17" t="s">
        <v>2228</v>
      </c>
      <c r="F604" s="17" t="s">
        <v>987</v>
      </c>
      <c r="G604" s="17" t="s">
        <v>988</v>
      </c>
      <c r="H604" s="17" t="s">
        <v>2229</v>
      </c>
      <c r="I604" s="17" t="s">
        <v>2230</v>
      </c>
      <c r="J604" s="10">
        <v>71</v>
      </c>
    </row>
    <row r="605" spans="1:10" ht="57" customHeight="1">
      <c r="A605" s="1"/>
      <c r="B605" s="1"/>
      <c r="C605" s="1" t="s">
        <v>26</v>
      </c>
      <c r="D605" s="1">
        <v>18</v>
      </c>
      <c r="E605" s="17" t="s">
        <v>2175</v>
      </c>
      <c r="F605" s="17" t="s">
        <v>987</v>
      </c>
      <c r="G605" s="17" t="s">
        <v>988</v>
      </c>
      <c r="H605" s="17" t="s">
        <v>995</v>
      </c>
      <c r="I605" s="17" t="s">
        <v>2231</v>
      </c>
      <c r="J605" s="10">
        <v>20</v>
      </c>
    </row>
    <row r="606" spans="1:10" ht="57" customHeight="1">
      <c r="A606" s="1"/>
      <c r="B606" s="1"/>
      <c r="C606" s="1" t="s">
        <v>26</v>
      </c>
      <c r="D606" s="1">
        <v>19</v>
      </c>
      <c r="E606" s="17" t="s">
        <v>2232</v>
      </c>
      <c r="F606" s="17" t="s">
        <v>987</v>
      </c>
      <c r="G606" s="17" t="s">
        <v>988</v>
      </c>
      <c r="H606" s="17" t="s">
        <v>2233</v>
      </c>
      <c r="I606" s="17" t="s">
        <v>2234</v>
      </c>
      <c r="J606" s="10">
        <v>121</v>
      </c>
    </row>
    <row r="607" spans="1:10" ht="57" customHeight="1">
      <c r="A607" s="1"/>
      <c r="B607" s="1"/>
      <c r="C607" s="1" t="s">
        <v>26</v>
      </c>
      <c r="D607" s="1">
        <v>20</v>
      </c>
      <c r="E607" s="17" t="s">
        <v>2235</v>
      </c>
      <c r="F607" s="17" t="s">
        <v>998</v>
      </c>
      <c r="G607" s="17" t="s">
        <v>988</v>
      </c>
      <c r="H607" s="17" t="s">
        <v>1383</v>
      </c>
      <c r="I607" s="17" t="s">
        <v>2236</v>
      </c>
      <c r="J607" s="10">
        <v>37</v>
      </c>
    </row>
    <row r="608" spans="1:10" ht="57" customHeight="1">
      <c r="A608" s="1"/>
      <c r="B608" s="1"/>
      <c r="C608" s="1" t="s">
        <v>26</v>
      </c>
      <c r="D608" s="1">
        <v>21</v>
      </c>
      <c r="E608" s="17" t="s">
        <v>2237</v>
      </c>
      <c r="F608" s="17" t="s">
        <v>998</v>
      </c>
      <c r="G608" s="17" t="s">
        <v>988</v>
      </c>
      <c r="H608" s="17" t="s">
        <v>2238</v>
      </c>
      <c r="I608" s="17" t="s">
        <v>2239</v>
      </c>
      <c r="J608" s="10">
        <v>166</v>
      </c>
    </row>
    <row r="609" spans="1:10" ht="57" customHeight="1">
      <c r="A609" s="1"/>
      <c r="B609" s="1"/>
      <c r="C609" s="1" t="s">
        <v>26</v>
      </c>
      <c r="D609" s="1">
        <v>22</v>
      </c>
      <c r="E609" s="17" t="s">
        <v>1247</v>
      </c>
      <c r="F609" s="17" t="s">
        <v>998</v>
      </c>
      <c r="G609" s="17" t="s">
        <v>988</v>
      </c>
      <c r="H609" s="17" t="s">
        <v>1383</v>
      </c>
      <c r="I609" s="17" t="s">
        <v>2240</v>
      </c>
      <c r="J609" s="10">
        <v>102</v>
      </c>
    </row>
    <row r="610" spans="1:10" ht="57" customHeight="1">
      <c r="A610" s="1"/>
      <c r="B610" s="1"/>
      <c r="C610" s="1" t="s">
        <v>26</v>
      </c>
      <c r="D610" s="1">
        <v>23</v>
      </c>
      <c r="E610" s="17" t="s">
        <v>1564</v>
      </c>
      <c r="F610" s="17" t="s">
        <v>998</v>
      </c>
      <c r="G610" s="17" t="s">
        <v>988</v>
      </c>
      <c r="H610" s="17" t="s">
        <v>1327</v>
      </c>
      <c r="I610" s="17" t="s">
        <v>2241</v>
      </c>
      <c r="J610" s="10">
        <v>39</v>
      </c>
    </row>
    <row r="611" spans="1:10" ht="57" customHeight="1">
      <c r="A611" s="1"/>
      <c r="B611" s="1"/>
      <c r="C611" s="1" t="s">
        <v>26</v>
      </c>
      <c r="D611" s="1">
        <v>24</v>
      </c>
      <c r="E611" s="17" t="s">
        <v>2242</v>
      </c>
      <c r="F611" s="17" t="s">
        <v>987</v>
      </c>
      <c r="G611" s="17" t="s">
        <v>988</v>
      </c>
      <c r="H611" s="17"/>
      <c r="I611" s="17" t="s">
        <v>2243</v>
      </c>
      <c r="J611" s="10">
        <v>0</v>
      </c>
    </row>
    <row r="612" spans="1:10" ht="57" customHeight="1">
      <c r="A612" s="1"/>
      <c r="B612" s="1"/>
      <c r="C612" s="1" t="s">
        <v>26</v>
      </c>
      <c r="D612" s="1">
        <v>25</v>
      </c>
      <c r="E612" s="17" t="s">
        <v>2244</v>
      </c>
      <c r="F612" s="17" t="s">
        <v>987</v>
      </c>
      <c r="G612" s="17" t="s">
        <v>988</v>
      </c>
      <c r="H612" s="17" t="s">
        <v>2203</v>
      </c>
      <c r="I612" s="17" t="s">
        <v>2245</v>
      </c>
      <c r="J612" s="10">
        <v>4</v>
      </c>
    </row>
    <row r="613" spans="1:10" ht="57" customHeight="1">
      <c r="A613" s="1"/>
      <c r="B613" s="1"/>
      <c r="C613" s="1" t="s">
        <v>26</v>
      </c>
      <c r="D613" s="1">
        <v>26</v>
      </c>
      <c r="E613" s="17" t="s">
        <v>2246</v>
      </c>
      <c r="F613" s="17" t="s">
        <v>987</v>
      </c>
      <c r="G613" s="17" t="s">
        <v>988</v>
      </c>
      <c r="H613" s="17" t="s">
        <v>2203</v>
      </c>
      <c r="I613" s="17" t="s">
        <v>2247</v>
      </c>
      <c r="J613" s="10">
        <v>1</v>
      </c>
    </row>
    <row r="614" spans="1:10" ht="57" customHeight="1">
      <c r="A614" s="1"/>
      <c r="B614" s="1"/>
      <c r="C614" s="1" t="s">
        <v>26</v>
      </c>
      <c r="D614" s="1">
        <v>27</v>
      </c>
      <c r="E614" s="17" t="s">
        <v>2248</v>
      </c>
      <c r="F614" s="17" t="s">
        <v>987</v>
      </c>
      <c r="G614" s="17" t="s">
        <v>988</v>
      </c>
      <c r="H614" s="17"/>
      <c r="I614" s="17" t="s">
        <v>2249</v>
      </c>
      <c r="J614" s="10">
        <v>0</v>
      </c>
    </row>
    <row r="615" spans="1:10" ht="57" customHeight="1">
      <c r="A615" s="1"/>
      <c r="B615" s="1"/>
      <c r="C615" s="1" t="s">
        <v>26</v>
      </c>
      <c r="D615" s="1">
        <v>28</v>
      </c>
      <c r="E615" s="17" t="s">
        <v>2250</v>
      </c>
      <c r="F615" s="17" t="s">
        <v>987</v>
      </c>
      <c r="G615" s="17" t="s">
        <v>988</v>
      </c>
      <c r="H615" s="17" t="s">
        <v>2203</v>
      </c>
      <c r="I615" s="17" t="s">
        <v>2251</v>
      </c>
      <c r="J615" s="10">
        <v>6</v>
      </c>
    </row>
    <row r="616" spans="1:10" ht="57" customHeight="1">
      <c r="A616" s="1"/>
      <c r="B616" s="1"/>
      <c r="C616" s="1" t="s">
        <v>26</v>
      </c>
      <c r="D616" s="1">
        <v>29</v>
      </c>
      <c r="E616" s="17" t="s">
        <v>2252</v>
      </c>
      <c r="F616" s="17" t="s">
        <v>987</v>
      </c>
      <c r="G616" s="17" t="s">
        <v>988</v>
      </c>
      <c r="H616" s="17"/>
      <c r="I616" s="17" t="s">
        <v>2253</v>
      </c>
      <c r="J616" s="10">
        <v>0</v>
      </c>
    </row>
    <row r="617" spans="1:10" ht="57" customHeight="1">
      <c r="A617" s="1"/>
      <c r="B617" s="1"/>
      <c r="C617" s="1" t="s">
        <v>26</v>
      </c>
      <c r="D617" s="1">
        <v>30</v>
      </c>
      <c r="E617" s="17" t="s">
        <v>2254</v>
      </c>
      <c r="F617" s="17" t="s">
        <v>998</v>
      </c>
      <c r="G617" s="17" t="s">
        <v>988</v>
      </c>
      <c r="H617" s="17" t="s">
        <v>2255</v>
      </c>
      <c r="I617" s="17" t="s">
        <v>2256</v>
      </c>
      <c r="J617" s="10">
        <v>9</v>
      </c>
    </row>
    <row r="618" spans="1:10" ht="57" customHeight="1">
      <c r="A618" s="1"/>
      <c r="B618" s="1"/>
      <c r="C618" s="1" t="s">
        <v>26</v>
      </c>
      <c r="D618" s="1">
        <v>31</v>
      </c>
      <c r="E618" s="17" t="s">
        <v>2257</v>
      </c>
      <c r="F618" s="17" t="s">
        <v>998</v>
      </c>
      <c r="G618" s="17" t="s">
        <v>988</v>
      </c>
      <c r="H618" s="17"/>
      <c r="I618" s="17" t="s">
        <v>2258</v>
      </c>
      <c r="J618" s="10">
        <v>0</v>
      </c>
    </row>
    <row r="619" spans="1:10" ht="57" customHeight="1">
      <c r="A619" s="1"/>
      <c r="B619" s="1"/>
      <c r="C619" s="1" t="s">
        <v>26</v>
      </c>
      <c r="D619" s="1">
        <v>32</v>
      </c>
      <c r="E619" s="17" t="s">
        <v>2259</v>
      </c>
      <c r="F619" s="17" t="s">
        <v>998</v>
      </c>
      <c r="G619" s="17" t="s">
        <v>988</v>
      </c>
      <c r="H619" s="17" t="s">
        <v>2255</v>
      </c>
      <c r="I619" s="17" t="s">
        <v>2260</v>
      </c>
      <c r="J619" s="10">
        <v>5</v>
      </c>
    </row>
    <row r="620" spans="1:10" ht="57" customHeight="1">
      <c r="A620" s="1"/>
      <c r="B620" s="1"/>
      <c r="C620" s="1" t="s">
        <v>26</v>
      </c>
      <c r="D620" s="1">
        <v>33</v>
      </c>
      <c r="E620" s="17" t="s">
        <v>2261</v>
      </c>
      <c r="F620" s="17" t="s">
        <v>987</v>
      </c>
      <c r="G620" s="17" t="s">
        <v>988</v>
      </c>
      <c r="H620" s="17" t="s">
        <v>2203</v>
      </c>
      <c r="I620" s="17" t="s">
        <v>2262</v>
      </c>
      <c r="J620" s="10">
        <v>3</v>
      </c>
    </row>
    <row r="621" spans="1:10" ht="57" customHeight="1">
      <c r="A621" s="1"/>
      <c r="B621" s="1"/>
      <c r="C621" s="1" t="s">
        <v>26</v>
      </c>
      <c r="D621" s="1">
        <v>34</v>
      </c>
      <c r="E621" s="17" t="s">
        <v>2263</v>
      </c>
      <c r="F621" s="17" t="s">
        <v>998</v>
      </c>
      <c r="G621" s="17" t="s">
        <v>988</v>
      </c>
      <c r="H621" s="17" t="s">
        <v>2203</v>
      </c>
      <c r="I621" s="17" t="s">
        <v>2264</v>
      </c>
      <c r="J621" s="10">
        <v>15</v>
      </c>
    </row>
    <row r="622" spans="1:10" ht="57" customHeight="1">
      <c r="A622" s="1"/>
      <c r="B622" s="1"/>
      <c r="C622" s="1" t="s">
        <v>26</v>
      </c>
      <c r="D622" s="1">
        <v>35</v>
      </c>
      <c r="E622" s="17" t="s">
        <v>2265</v>
      </c>
      <c r="F622" s="17" t="s">
        <v>987</v>
      </c>
      <c r="G622" s="17" t="s">
        <v>988</v>
      </c>
      <c r="H622" s="17"/>
      <c r="I622" s="17" t="s">
        <v>2266</v>
      </c>
      <c r="J622" s="10">
        <v>0</v>
      </c>
    </row>
    <row r="623" spans="1:10" ht="57" customHeight="1">
      <c r="A623" s="1"/>
      <c r="B623" s="1"/>
      <c r="C623" s="1" t="s">
        <v>26</v>
      </c>
      <c r="D623" s="1">
        <v>36</v>
      </c>
      <c r="E623" s="17" t="s">
        <v>2026</v>
      </c>
      <c r="F623" s="17" t="s">
        <v>987</v>
      </c>
      <c r="G623" s="17" t="s">
        <v>988</v>
      </c>
      <c r="H623" s="17" t="s">
        <v>995</v>
      </c>
      <c r="I623" s="17" t="s">
        <v>2267</v>
      </c>
      <c r="J623" s="10">
        <v>14</v>
      </c>
    </row>
    <row r="624" spans="1:10" ht="57" customHeight="1">
      <c r="A624" s="1"/>
      <c r="B624" s="1"/>
      <c r="C624" s="1" t="s">
        <v>26</v>
      </c>
      <c r="D624" s="1">
        <v>37</v>
      </c>
      <c r="E624" s="17" t="s">
        <v>2268</v>
      </c>
      <c r="F624" s="17" t="s">
        <v>987</v>
      </c>
      <c r="G624" s="17" t="s">
        <v>994</v>
      </c>
      <c r="H624" s="17" t="s">
        <v>995</v>
      </c>
      <c r="I624" s="17" t="s">
        <v>2269</v>
      </c>
      <c r="J624" s="10">
        <v>7</v>
      </c>
    </row>
    <row r="625" spans="1:10" ht="57" customHeight="1">
      <c r="A625" s="1"/>
      <c r="B625" s="1"/>
      <c r="C625" s="1" t="s">
        <v>26</v>
      </c>
      <c r="D625" s="1">
        <v>38</v>
      </c>
      <c r="E625" s="17" t="s">
        <v>2270</v>
      </c>
      <c r="F625" s="17" t="s">
        <v>987</v>
      </c>
      <c r="G625" s="17" t="s">
        <v>988</v>
      </c>
      <c r="H625" s="17" t="s">
        <v>995</v>
      </c>
      <c r="I625" s="17" t="s">
        <v>2271</v>
      </c>
      <c r="J625" s="10">
        <v>23</v>
      </c>
    </row>
    <row r="626" spans="1:10" ht="57" customHeight="1">
      <c r="A626" s="1"/>
      <c r="B626" s="1"/>
      <c r="C626" s="1" t="s">
        <v>26</v>
      </c>
      <c r="D626" s="1">
        <v>39</v>
      </c>
      <c r="E626" s="17" t="s">
        <v>2272</v>
      </c>
      <c r="F626" s="17" t="s">
        <v>987</v>
      </c>
      <c r="G626" s="17" t="s">
        <v>994</v>
      </c>
      <c r="H626" s="17"/>
      <c r="I626" s="17" t="s">
        <v>2273</v>
      </c>
      <c r="J626" s="10">
        <v>0</v>
      </c>
    </row>
    <row r="627" spans="1:10" ht="57" customHeight="1">
      <c r="A627" s="1"/>
      <c r="B627" s="1"/>
      <c r="C627" s="1" t="s">
        <v>26</v>
      </c>
      <c r="D627" s="1">
        <v>40</v>
      </c>
      <c r="E627" s="17" t="s">
        <v>2274</v>
      </c>
      <c r="F627" s="17" t="s">
        <v>987</v>
      </c>
      <c r="G627" s="17" t="s">
        <v>994</v>
      </c>
      <c r="H627" s="17" t="s">
        <v>995</v>
      </c>
      <c r="I627" s="17" t="s">
        <v>2275</v>
      </c>
      <c r="J627" s="10">
        <v>14</v>
      </c>
    </row>
    <row r="628" spans="1:10" ht="57" customHeight="1">
      <c r="A628" s="1"/>
      <c r="B628" s="1"/>
      <c r="C628" s="1" t="s">
        <v>26</v>
      </c>
      <c r="D628" s="1">
        <v>41</v>
      </c>
      <c r="E628" s="17" t="s">
        <v>2019</v>
      </c>
      <c r="F628" s="17" t="s">
        <v>987</v>
      </c>
      <c r="G628" s="17" t="s">
        <v>988</v>
      </c>
      <c r="H628" s="17" t="s">
        <v>995</v>
      </c>
      <c r="I628" s="17" t="s">
        <v>2276</v>
      </c>
      <c r="J628" s="10">
        <v>6</v>
      </c>
    </row>
    <row r="629" spans="1:10" ht="57" customHeight="1">
      <c r="A629" s="1"/>
      <c r="B629" s="1"/>
      <c r="C629" s="1" t="s">
        <v>26</v>
      </c>
      <c r="D629" s="1">
        <v>42</v>
      </c>
      <c r="E629" s="17" t="s">
        <v>2277</v>
      </c>
      <c r="F629" s="17" t="s">
        <v>987</v>
      </c>
      <c r="G629" s="17" t="s">
        <v>994</v>
      </c>
      <c r="H629" s="17" t="s">
        <v>995</v>
      </c>
      <c r="I629" s="17" t="s">
        <v>2278</v>
      </c>
      <c r="J629" s="10">
        <v>6</v>
      </c>
    </row>
    <row r="630" spans="1:10" ht="57" customHeight="1">
      <c r="A630" s="1"/>
      <c r="B630" s="1"/>
      <c r="C630" s="1" t="s">
        <v>26</v>
      </c>
      <c r="D630" s="1">
        <v>43</v>
      </c>
      <c r="E630" s="17" t="s">
        <v>2279</v>
      </c>
      <c r="F630" s="17" t="s">
        <v>987</v>
      </c>
      <c r="G630" s="17" t="s">
        <v>988</v>
      </c>
      <c r="H630" s="17"/>
      <c r="I630" s="17" t="s">
        <v>2280</v>
      </c>
      <c r="J630" s="10">
        <v>0</v>
      </c>
    </row>
    <row r="631" spans="1:10" ht="57" customHeight="1">
      <c r="A631" s="1"/>
      <c r="B631" s="1"/>
      <c r="C631" s="1" t="s">
        <v>26</v>
      </c>
      <c r="D631" s="1">
        <v>44</v>
      </c>
      <c r="E631" s="17" t="s">
        <v>2281</v>
      </c>
      <c r="F631" s="17" t="s">
        <v>987</v>
      </c>
      <c r="G631" s="17" t="s">
        <v>994</v>
      </c>
      <c r="H631" s="17" t="s">
        <v>995</v>
      </c>
      <c r="I631" s="17" t="s">
        <v>2282</v>
      </c>
      <c r="J631" s="10">
        <v>11</v>
      </c>
    </row>
    <row r="632" spans="1:10" ht="57" customHeight="1">
      <c r="A632" s="1"/>
      <c r="B632" s="1"/>
      <c r="C632" s="1" t="s">
        <v>26</v>
      </c>
      <c r="D632" s="1">
        <v>45</v>
      </c>
      <c r="E632" s="17" t="s">
        <v>2283</v>
      </c>
      <c r="F632" s="17" t="s">
        <v>987</v>
      </c>
      <c r="G632" s="17" t="s">
        <v>994</v>
      </c>
      <c r="H632" s="17" t="s">
        <v>995</v>
      </c>
      <c r="I632" s="17" t="s">
        <v>2284</v>
      </c>
      <c r="J632" s="10">
        <v>22</v>
      </c>
    </row>
    <row r="633" spans="1:10" ht="57" customHeight="1">
      <c r="A633" s="1"/>
      <c r="B633" s="1"/>
      <c r="C633" s="1" t="s">
        <v>26</v>
      </c>
      <c r="D633" s="1">
        <v>46</v>
      </c>
      <c r="E633" s="17" t="s">
        <v>2285</v>
      </c>
      <c r="F633" s="17" t="s">
        <v>998</v>
      </c>
      <c r="G633" s="17" t="s">
        <v>994</v>
      </c>
      <c r="H633" s="17"/>
      <c r="I633" s="17" t="s">
        <v>2286</v>
      </c>
      <c r="J633" s="10">
        <v>0</v>
      </c>
    </row>
    <row r="634" spans="1:10" ht="57" customHeight="1">
      <c r="A634" s="1"/>
      <c r="B634" s="1"/>
      <c r="C634" s="1" t="s">
        <v>26</v>
      </c>
      <c r="D634" s="1">
        <v>47</v>
      </c>
      <c r="E634" s="17" t="s">
        <v>2287</v>
      </c>
      <c r="F634" s="17" t="s">
        <v>987</v>
      </c>
      <c r="G634" s="17" t="s">
        <v>994</v>
      </c>
      <c r="H634" s="17" t="s">
        <v>995</v>
      </c>
      <c r="I634" s="17" t="s">
        <v>2288</v>
      </c>
      <c r="J634" s="10">
        <v>23</v>
      </c>
    </row>
    <row r="635" spans="1:10" ht="57" customHeight="1">
      <c r="A635" s="1"/>
      <c r="B635" s="1"/>
      <c r="C635" s="1" t="s">
        <v>26</v>
      </c>
      <c r="D635" s="1">
        <v>48</v>
      </c>
      <c r="E635" s="17" t="s">
        <v>2289</v>
      </c>
      <c r="F635" s="17" t="s">
        <v>998</v>
      </c>
      <c r="G635" s="17" t="s">
        <v>988</v>
      </c>
      <c r="H635" s="17" t="s">
        <v>2290</v>
      </c>
      <c r="I635" s="17" t="s">
        <v>2291</v>
      </c>
      <c r="J635" s="10">
        <v>235</v>
      </c>
    </row>
    <row r="636" spans="1:10" ht="57" customHeight="1">
      <c r="A636" s="1"/>
      <c r="B636" s="1"/>
      <c r="C636" s="1" t="s">
        <v>26</v>
      </c>
      <c r="D636" s="1">
        <v>49</v>
      </c>
      <c r="E636" s="17" t="s">
        <v>2292</v>
      </c>
      <c r="F636" s="17" t="s">
        <v>998</v>
      </c>
      <c r="G636" s="17" t="s">
        <v>994</v>
      </c>
      <c r="H636" s="17" t="s">
        <v>2293</v>
      </c>
      <c r="I636" s="17" t="s">
        <v>2294</v>
      </c>
      <c r="J636" s="10">
        <v>19</v>
      </c>
    </row>
    <row r="637" spans="1:10" ht="57" customHeight="1">
      <c r="A637" s="1"/>
      <c r="B637" s="1"/>
      <c r="C637" s="1" t="s">
        <v>26</v>
      </c>
      <c r="D637" s="1">
        <v>50</v>
      </c>
      <c r="E637" s="17" t="s">
        <v>2295</v>
      </c>
      <c r="F637" s="17" t="s">
        <v>987</v>
      </c>
      <c r="G637" s="17" t="s">
        <v>988</v>
      </c>
      <c r="H637" s="17"/>
      <c r="I637" s="17" t="s">
        <v>2296</v>
      </c>
      <c r="J637" s="10">
        <v>0</v>
      </c>
    </row>
    <row r="638" spans="1:10" ht="57" customHeight="1">
      <c r="A638" s="1"/>
      <c r="B638" s="1"/>
      <c r="C638" s="1" t="s">
        <v>26</v>
      </c>
      <c r="D638" s="1">
        <v>51</v>
      </c>
      <c r="E638" s="17" t="s">
        <v>2295</v>
      </c>
      <c r="F638" s="17" t="s">
        <v>987</v>
      </c>
      <c r="G638" s="17" t="s">
        <v>988</v>
      </c>
      <c r="H638" s="17" t="s">
        <v>995</v>
      </c>
      <c r="I638" s="17" t="s">
        <v>2297</v>
      </c>
      <c r="J638" s="10">
        <v>7</v>
      </c>
    </row>
    <row r="639" spans="1:10" ht="57" customHeight="1">
      <c r="A639" s="1"/>
      <c r="B639" s="1"/>
      <c r="C639" s="1" t="s">
        <v>26</v>
      </c>
      <c r="D639" s="1">
        <v>52</v>
      </c>
      <c r="E639" s="17" t="s">
        <v>2298</v>
      </c>
      <c r="F639" s="17" t="s">
        <v>987</v>
      </c>
      <c r="G639" s="17" t="s">
        <v>988</v>
      </c>
      <c r="H639" s="17" t="s">
        <v>2299</v>
      </c>
      <c r="I639" s="17" t="s">
        <v>2300</v>
      </c>
      <c r="J639" s="10">
        <v>13</v>
      </c>
    </row>
    <row r="640" spans="1:10" ht="57" customHeight="1">
      <c r="A640" s="1"/>
      <c r="B640" s="1"/>
      <c r="C640" s="1" t="s">
        <v>26</v>
      </c>
      <c r="D640" s="1">
        <v>53</v>
      </c>
      <c r="E640" s="17" t="s">
        <v>2301</v>
      </c>
      <c r="F640" s="17" t="s">
        <v>998</v>
      </c>
      <c r="G640" s="17" t="s">
        <v>994</v>
      </c>
      <c r="H640" s="17"/>
      <c r="I640" s="17" t="s">
        <v>2302</v>
      </c>
      <c r="J640" s="10">
        <v>0</v>
      </c>
    </row>
    <row r="641" spans="1:10" ht="57" customHeight="1">
      <c r="A641" s="1"/>
      <c r="B641" s="1"/>
      <c r="C641" s="1" t="s">
        <v>26</v>
      </c>
      <c r="D641" s="1">
        <v>54</v>
      </c>
      <c r="E641" s="17" t="s">
        <v>2303</v>
      </c>
      <c r="F641" s="17" t="s">
        <v>987</v>
      </c>
      <c r="G641" s="17" t="s">
        <v>988</v>
      </c>
      <c r="H641" s="17" t="s">
        <v>2304</v>
      </c>
      <c r="I641" s="17" t="s">
        <v>2305</v>
      </c>
      <c r="J641" s="10">
        <v>98</v>
      </c>
    </row>
    <row r="642" spans="1:10" ht="57" customHeight="1">
      <c r="A642" s="1"/>
      <c r="B642" s="1"/>
      <c r="C642" s="1" t="s">
        <v>26</v>
      </c>
      <c r="D642" s="1">
        <v>55</v>
      </c>
      <c r="E642" s="17" t="s">
        <v>2306</v>
      </c>
      <c r="F642" s="17" t="s">
        <v>987</v>
      </c>
      <c r="G642" s="17" t="s">
        <v>988</v>
      </c>
      <c r="H642" s="17" t="s">
        <v>2307</v>
      </c>
      <c r="I642" s="17" t="s">
        <v>2308</v>
      </c>
      <c r="J642" s="10">
        <v>81</v>
      </c>
    </row>
    <row r="643" spans="1:10" ht="57" customHeight="1">
      <c r="A643" s="1"/>
      <c r="B643" s="1"/>
      <c r="C643" s="1" t="s">
        <v>26</v>
      </c>
      <c r="D643" s="1">
        <v>56</v>
      </c>
      <c r="E643" s="17" t="s">
        <v>2309</v>
      </c>
      <c r="F643" s="17" t="s">
        <v>987</v>
      </c>
      <c r="G643" s="17" t="s">
        <v>988</v>
      </c>
      <c r="H643" s="17" t="s">
        <v>2310</v>
      </c>
      <c r="I643" s="17" t="s">
        <v>2311</v>
      </c>
      <c r="J643" s="10">
        <v>4</v>
      </c>
    </row>
    <row r="644" spans="1:10" ht="57" customHeight="1">
      <c r="A644" s="1"/>
      <c r="B644" s="1"/>
      <c r="C644" s="1" t="s">
        <v>26</v>
      </c>
      <c r="D644" s="1">
        <v>57</v>
      </c>
      <c r="E644" s="17" t="s">
        <v>2312</v>
      </c>
      <c r="F644" s="17" t="s">
        <v>998</v>
      </c>
      <c r="G644" s="17" t="s">
        <v>988</v>
      </c>
      <c r="H644" s="17" t="s">
        <v>2313</v>
      </c>
      <c r="I644" s="17" t="s">
        <v>2314</v>
      </c>
      <c r="J644" s="10">
        <v>40</v>
      </c>
    </row>
    <row r="645" spans="1:10" ht="57" customHeight="1">
      <c r="A645" s="1"/>
      <c r="B645" s="1"/>
      <c r="C645" s="1" t="s">
        <v>26</v>
      </c>
      <c r="D645" s="1">
        <v>58</v>
      </c>
      <c r="E645" s="17" t="s">
        <v>2315</v>
      </c>
      <c r="F645" s="17" t="s">
        <v>998</v>
      </c>
      <c r="G645" s="17" t="s">
        <v>994</v>
      </c>
      <c r="H645" s="17"/>
      <c r="I645" s="17" t="s">
        <v>2316</v>
      </c>
      <c r="J645" s="10">
        <v>0</v>
      </c>
    </row>
    <row r="646" spans="1:10" ht="57" customHeight="1">
      <c r="A646" s="1"/>
      <c r="B646" s="1"/>
      <c r="C646" s="1" t="s">
        <v>26</v>
      </c>
      <c r="D646" s="1">
        <v>59</v>
      </c>
      <c r="E646" s="17" t="s">
        <v>2317</v>
      </c>
      <c r="F646" s="17" t="s">
        <v>987</v>
      </c>
      <c r="G646" s="17" t="s">
        <v>988</v>
      </c>
      <c r="H646" s="17" t="s">
        <v>2116</v>
      </c>
      <c r="I646" s="17" t="s">
        <v>2318</v>
      </c>
      <c r="J646" s="10">
        <v>43</v>
      </c>
    </row>
    <row r="647" spans="1:10" ht="57" customHeight="1">
      <c r="A647" s="1"/>
      <c r="B647" s="1"/>
      <c r="C647" s="1" t="s">
        <v>26</v>
      </c>
      <c r="D647" s="1">
        <v>60</v>
      </c>
      <c r="E647" s="17" t="s">
        <v>2319</v>
      </c>
      <c r="F647" s="17" t="s">
        <v>998</v>
      </c>
      <c r="G647" s="17" t="s">
        <v>988</v>
      </c>
      <c r="H647" s="17" t="s">
        <v>2116</v>
      </c>
      <c r="I647" s="17" t="s">
        <v>2320</v>
      </c>
      <c r="J647" s="10">
        <v>136</v>
      </c>
    </row>
    <row r="648" spans="1:10" ht="57" customHeight="1">
      <c r="A648" s="1"/>
      <c r="B648" s="1"/>
      <c r="C648" s="1" t="s">
        <v>26</v>
      </c>
      <c r="D648" s="1">
        <v>61</v>
      </c>
      <c r="E648" s="17" t="s">
        <v>2321</v>
      </c>
      <c r="F648" s="17" t="s">
        <v>998</v>
      </c>
      <c r="G648" s="17" t="s">
        <v>994</v>
      </c>
      <c r="H648" s="17" t="s">
        <v>995</v>
      </c>
      <c r="I648" s="17" t="s">
        <v>2322</v>
      </c>
      <c r="J648" s="10">
        <v>5</v>
      </c>
    </row>
    <row r="649" spans="1:10" ht="57" customHeight="1">
      <c r="A649" s="1"/>
      <c r="B649" s="1"/>
      <c r="C649" s="1" t="s">
        <v>26</v>
      </c>
      <c r="D649" s="1">
        <v>62</v>
      </c>
      <c r="E649" s="17" t="s">
        <v>2323</v>
      </c>
      <c r="F649" s="17" t="s">
        <v>998</v>
      </c>
      <c r="G649" s="17" t="s">
        <v>994</v>
      </c>
      <c r="H649" s="17" t="s">
        <v>2324</v>
      </c>
      <c r="I649" s="17" t="s">
        <v>2325</v>
      </c>
      <c r="J649" s="10">
        <v>54</v>
      </c>
    </row>
    <row r="650" spans="1:10" ht="57" customHeight="1">
      <c r="A650" s="1"/>
      <c r="B650" s="1"/>
      <c r="C650" s="1" t="s">
        <v>26</v>
      </c>
      <c r="D650" s="1">
        <v>63</v>
      </c>
      <c r="E650" s="17" t="s">
        <v>2326</v>
      </c>
      <c r="F650" s="17" t="s">
        <v>998</v>
      </c>
      <c r="G650" s="17" t="s">
        <v>994</v>
      </c>
      <c r="H650" s="17" t="s">
        <v>995</v>
      </c>
      <c r="I650" s="17" t="s">
        <v>2327</v>
      </c>
      <c r="J650" s="10">
        <v>1</v>
      </c>
    </row>
    <row r="651" spans="1:10" ht="57" customHeight="1">
      <c r="A651" s="1"/>
      <c r="B651" s="1"/>
      <c r="C651" s="1" t="s">
        <v>26</v>
      </c>
      <c r="D651" s="1">
        <v>64</v>
      </c>
      <c r="E651" s="17" t="s">
        <v>2328</v>
      </c>
      <c r="F651" s="17" t="s">
        <v>987</v>
      </c>
      <c r="G651" s="17" t="s">
        <v>988</v>
      </c>
      <c r="H651" s="17"/>
      <c r="I651" s="17" t="s">
        <v>2329</v>
      </c>
      <c r="J651" s="10">
        <v>0</v>
      </c>
    </row>
    <row r="652" spans="1:10" ht="57" customHeight="1">
      <c r="A652" s="1"/>
      <c r="B652" s="1"/>
      <c r="C652" s="1" t="s">
        <v>26</v>
      </c>
      <c r="D652" s="1">
        <v>65</v>
      </c>
      <c r="E652" s="17" t="s">
        <v>2330</v>
      </c>
      <c r="F652" s="17" t="s">
        <v>998</v>
      </c>
      <c r="G652" s="17" t="s">
        <v>988</v>
      </c>
      <c r="H652" s="17" t="s">
        <v>2116</v>
      </c>
      <c r="I652" s="17" t="s">
        <v>2331</v>
      </c>
      <c r="J652" s="10">
        <v>39</v>
      </c>
    </row>
    <row r="653" spans="1:10" ht="57" customHeight="1">
      <c r="A653" s="1"/>
      <c r="B653" s="1"/>
      <c r="C653" s="1" t="s">
        <v>26</v>
      </c>
      <c r="D653" s="1">
        <v>66</v>
      </c>
      <c r="E653" s="17" t="s">
        <v>2332</v>
      </c>
      <c r="F653" s="17" t="s">
        <v>987</v>
      </c>
      <c r="G653" s="17" t="s">
        <v>988</v>
      </c>
      <c r="H653" s="17"/>
      <c r="I653" s="17" t="s">
        <v>2333</v>
      </c>
      <c r="J653" s="10">
        <v>0</v>
      </c>
    </row>
    <row r="654" spans="1:10" ht="57" customHeight="1">
      <c r="A654" s="1"/>
      <c r="B654" s="1"/>
      <c r="C654" s="1" t="s">
        <v>26</v>
      </c>
      <c r="D654" s="1">
        <v>67</v>
      </c>
      <c r="E654" s="17" t="s">
        <v>2334</v>
      </c>
      <c r="F654" s="17" t="s">
        <v>987</v>
      </c>
      <c r="G654" s="17" t="s">
        <v>988</v>
      </c>
      <c r="H654" s="17" t="s">
        <v>2116</v>
      </c>
      <c r="I654" s="17" t="s">
        <v>2335</v>
      </c>
      <c r="J654" s="10">
        <v>56</v>
      </c>
    </row>
    <row r="655" spans="1:10" ht="57" customHeight="1">
      <c r="A655" s="1"/>
      <c r="B655" s="1"/>
      <c r="C655" s="1" t="s">
        <v>26</v>
      </c>
      <c r="D655" s="1">
        <v>68</v>
      </c>
      <c r="E655" s="17" t="s">
        <v>2336</v>
      </c>
      <c r="F655" s="17" t="s">
        <v>987</v>
      </c>
      <c r="G655" s="17" t="s">
        <v>988</v>
      </c>
      <c r="H655" s="17" t="s">
        <v>1005</v>
      </c>
      <c r="I655" s="17" t="s">
        <v>2337</v>
      </c>
      <c r="J655" s="10">
        <v>3</v>
      </c>
    </row>
    <row r="656" spans="1:10" ht="57" customHeight="1">
      <c r="A656" s="1"/>
      <c r="B656" s="1"/>
      <c r="C656" s="1" t="s">
        <v>26</v>
      </c>
      <c r="D656" s="1">
        <v>69</v>
      </c>
      <c r="E656" s="17" t="s">
        <v>2312</v>
      </c>
      <c r="F656" s="17" t="s">
        <v>998</v>
      </c>
      <c r="G656" s="17" t="s">
        <v>988</v>
      </c>
      <c r="H656" s="17"/>
      <c r="I656" s="17" t="s">
        <v>2338</v>
      </c>
      <c r="J656" s="10">
        <v>0</v>
      </c>
    </row>
    <row r="657" spans="1:10" ht="57" customHeight="1">
      <c r="A657" s="1"/>
      <c r="B657" s="1"/>
      <c r="C657" s="1" t="s">
        <v>26</v>
      </c>
      <c r="D657" s="1">
        <v>70</v>
      </c>
      <c r="E657" s="17" t="s">
        <v>2309</v>
      </c>
      <c r="F657" s="17" t="s">
        <v>987</v>
      </c>
      <c r="G657" s="17" t="s">
        <v>988</v>
      </c>
      <c r="H657" s="17" t="s">
        <v>2339</v>
      </c>
      <c r="I657" s="17" t="s">
        <v>2340</v>
      </c>
      <c r="J657" s="10">
        <v>2</v>
      </c>
    </row>
    <row r="658" spans="1:10" ht="57" customHeight="1">
      <c r="A658" s="1"/>
      <c r="B658" s="1"/>
      <c r="C658" s="1" t="s">
        <v>26</v>
      </c>
      <c r="D658" s="1">
        <v>71</v>
      </c>
      <c r="E658" s="17" t="s">
        <v>2341</v>
      </c>
      <c r="F658" s="17" t="s">
        <v>998</v>
      </c>
      <c r="G658" s="17" t="s">
        <v>988</v>
      </c>
      <c r="H658" s="17"/>
      <c r="I658" s="17" t="s">
        <v>2342</v>
      </c>
      <c r="J658" s="10">
        <v>0</v>
      </c>
    </row>
    <row r="659" spans="1:10" ht="57" customHeight="1">
      <c r="A659" s="1"/>
      <c r="B659" s="1"/>
      <c r="C659" s="1" t="s">
        <v>26</v>
      </c>
      <c r="D659" s="1">
        <v>72</v>
      </c>
      <c r="E659" s="17" t="s">
        <v>2309</v>
      </c>
      <c r="F659" s="17" t="s">
        <v>987</v>
      </c>
      <c r="G659" s="17" t="s">
        <v>988</v>
      </c>
      <c r="H659" s="17"/>
      <c r="I659" s="17" t="s">
        <v>2343</v>
      </c>
      <c r="J659" s="10">
        <v>0</v>
      </c>
    </row>
    <row r="660" spans="1:10" ht="57" customHeight="1">
      <c r="A660" s="1"/>
      <c r="B660" s="1"/>
      <c r="C660" s="1" t="s">
        <v>26</v>
      </c>
      <c r="D660" s="1">
        <v>73</v>
      </c>
      <c r="E660" s="17" t="s">
        <v>2344</v>
      </c>
      <c r="F660" s="17" t="s">
        <v>998</v>
      </c>
      <c r="G660" s="17" t="s">
        <v>988</v>
      </c>
      <c r="H660" s="17" t="s">
        <v>2345</v>
      </c>
      <c r="I660" s="17" t="s">
        <v>2346</v>
      </c>
      <c r="J660" s="10">
        <v>48</v>
      </c>
    </row>
    <row r="661" spans="1:10" ht="57" customHeight="1">
      <c r="A661" s="1"/>
      <c r="B661" s="1"/>
      <c r="C661" s="1" t="s">
        <v>26</v>
      </c>
      <c r="D661" s="1">
        <v>74</v>
      </c>
      <c r="E661" s="17" t="s">
        <v>2347</v>
      </c>
      <c r="F661" s="17" t="s">
        <v>987</v>
      </c>
      <c r="G661" s="17" t="s">
        <v>994</v>
      </c>
      <c r="H661" s="17"/>
      <c r="I661" s="17" t="s">
        <v>2348</v>
      </c>
      <c r="J661" s="10">
        <v>0</v>
      </c>
    </row>
    <row r="662" spans="1:10" ht="57" customHeight="1">
      <c r="A662" s="1"/>
      <c r="B662" s="1"/>
      <c r="C662" s="1" t="s">
        <v>26</v>
      </c>
      <c r="D662" s="1">
        <v>75</v>
      </c>
      <c r="E662" s="17" t="s">
        <v>2349</v>
      </c>
      <c r="F662" s="17" t="s">
        <v>987</v>
      </c>
      <c r="G662" s="17" t="s">
        <v>988</v>
      </c>
      <c r="H662" s="17" t="s">
        <v>1005</v>
      </c>
      <c r="I662" s="17" t="s">
        <v>2350</v>
      </c>
      <c r="J662" s="10">
        <v>18</v>
      </c>
    </row>
    <row r="663" spans="1:10" ht="57" customHeight="1">
      <c r="A663" s="1"/>
      <c r="B663" s="1"/>
      <c r="C663" s="1" t="s">
        <v>26</v>
      </c>
      <c r="D663" s="1">
        <v>76</v>
      </c>
      <c r="E663" s="17" t="s">
        <v>2351</v>
      </c>
      <c r="F663" s="17" t="s">
        <v>998</v>
      </c>
      <c r="G663" s="17" t="s">
        <v>988</v>
      </c>
      <c r="H663" s="17" t="s">
        <v>1005</v>
      </c>
      <c r="I663" s="17" t="s">
        <v>2352</v>
      </c>
      <c r="J663" s="10">
        <v>36</v>
      </c>
    </row>
    <row r="664" spans="1:10" ht="57" customHeight="1">
      <c r="A664" s="1"/>
      <c r="B664" s="1"/>
      <c r="C664" s="1" t="s">
        <v>28</v>
      </c>
      <c r="D664" s="1">
        <v>1</v>
      </c>
      <c r="E664" s="17" t="s">
        <v>2353</v>
      </c>
      <c r="F664" s="17" t="s">
        <v>998</v>
      </c>
      <c r="G664" s="17" t="s">
        <v>994</v>
      </c>
      <c r="H664" s="17" t="s">
        <v>2307</v>
      </c>
      <c r="I664" s="17" t="s">
        <v>2354</v>
      </c>
      <c r="J664" s="10">
        <v>26</v>
      </c>
    </row>
    <row r="665" spans="1:10" ht="57" customHeight="1">
      <c r="A665" s="1"/>
      <c r="B665" s="1"/>
      <c r="C665" s="1" t="s">
        <v>28</v>
      </c>
      <c r="D665" s="1">
        <v>2</v>
      </c>
      <c r="E665" s="17" t="s">
        <v>2355</v>
      </c>
      <c r="F665" s="17" t="s">
        <v>987</v>
      </c>
      <c r="G665" s="17" t="s">
        <v>988</v>
      </c>
      <c r="H665" s="17" t="s">
        <v>995</v>
      </c>
      <c r="I665" s="17" t="s">
        <v>2356</v>
      </c>
      <c r="J665" s="10">
        <v>15</v>
      </c>
    </row>
    <row r="666" spans="1:10" ht="57" customHeight="1">
      <c r="A666" s="1"/>
      <c r="B666" s="1"/>
      <c r="C666" s="1" t="s">
        <v>28</v>
      </c>
      <c r="D666" s="1">
        <v>3</v>
      </c>
      <c r="E666" s="17" t="s">
        <v>2357</v>
      </c>
      <c r="F666" s="17" t="s">
        <v>998</v>
      </c>
      <c r="G666" s="17" t="s">
        <v>988</v>
      </c>
      <c r="H666" s="17" t="s">
        <v>2313</v>
      </c>
      <c r="I666" s="17" t="s">
        <v>2358</v>
      </c>
      <c r="J666" s="10">
        <v>195</v>
      </c>
    </row>
    <row r="667" spans="1:10" ht="57" customHeight="1">
      <c r="A667" s="1"/>
      <c r="B667" s="1"/>
      <c r="C667" s="1" t="s">
        <v>28</v>
      </c>
      <c r="D667" s="1">
        <v>4</v>
      </c>
      <c r="E667" s="17" t="s">
        <v>2312</v>
      </c>
      <c r="F667" s="17" t="s">
        <v>998</v>
      </c>
      <c r="G667" s="17" t="s">
        <v>988</v>
      </c>
      <c r="H667" s="17" t="s">
        <v>2359</v>
      </c>
      <c r="I667" s="17" t="s">
        <v>2360</v>
      </c>
      <c r="J667" s="10">
        <v>114</v>
      </c>
    </row>
    <row r="668" spans="1:10" ht="57" customHeight="1">
      <c r="A668" s="1"/>
      <c r="B668" s="1"/>
      <c r="C668" s="1" t="s">
        <v>28</v>
      </c>
      <c r="D668" s="1">
        <v>5</v>
      </c>
      <c r="E668" s="17" t="s">
        <v>2361</v>
      </c>
      <c r="F668" s="17" t="s">
        <v>987</v>
      </c>
      <c r="G668" s="17" t="s">
        <v>988</v>
      </c>
      <c r="H668" s="17" t="s">
        <v>2299</v>
      </c>
      <c r="I668" s="17" t="s">
        <v>2362</v>
      </c>
      <c r="J668" s="10">
        <v>16</v>
      </c>
    </row>
    <row r="669" spans="1:10" ht="57" customHeight="1">
      <c r="A669" s="1"/>
      <c r="B669" s="1"/>
      <c r="C669" s="1" t="s">
        <v>28</v>
      </c>
      <c r="D669" s="1">
        <v>6</v>
      </c>
      <c r="E669" s="17" t="s">
        <v>2363</v>
      </c>
      <c r="F669" s="17" t="s">
        <v>987</v>
      </c>
      <c r="G669" s="17" t="s">
        <v>988</v>
      </c>
      <c r="H669" s="17"/>
      <c r="I669" s="17" t="s">
        <v>2364</v>
      </c>
      <c r="J669" s="10">
        <v>0</v>
      </c>
    </row>
    <row r="670" spans="1:10" ht="57" customHeight="1">
      <c r="A670" s="1"/>
      <c r="B670" s="1"/>
      <c r="C670" s="1" t="s">
        <v>28</v>
      </c>
      <c r="D670" s="1">
        <v>7</v>
      </c>
      <c r="E670" s="17" t="s">
        <v>2365</v>
      </c>
      <c r="F670" s="17" t="s">
        <v>998</v>
      </c>
      <c r="G670" s="17" t="s">
        <v>988</v>
      </c>
      <c r="H670" s="17" t="s">
        <v>1005</v>
      </c>
      <c r="I670" s="17" t="s">
        <v>2366</v>
      </c>
      <c r="J670" s="10">
        <v>16</v>
      </c>
    </row>
    <row r="671" spans="1:10" ht="57" customHeight="1">
      <c r="A671" s="1"/>
      <c r="B671" s="1"/>
      <c r="C671" s="1" t="s">
        <v>28</v>
      </c>
      <c r="D671" s="1">
        <v>8</v>
      </c>
      <c r="E671" s="17" t="s">
        <v>2367</v>
      </c>
      <c r="F671" s="17" t="s">
        <v>987</v>
      </c>
      <c r="G671" s="17" t="s">
        <v>988</v>
      </c>
      <c r="H671" s="17"/>
      <c r="I671" s="17" t="s">
        <v>2368</v>
      </c>
      <c r="J671" s="10">
        <v>0</v>
      </c>
    </row>
    <row r="672" spans="1:10" ht="57" customHeight="1">
      <c r="A672" s="1"/>
      <c r="B672" s="1"/>
      <c r="C672" s="1" t="s">
        <v>28</v>
      </c>
      <c r="D672" s="1">
        <v>9</v>
      </c>
      <c r="E672" s="17" t="s">
        <v>2369</v>
      </c>
      <c r="F672" s="17" t="s">
        <v>998</v>
      </c>
      <c r="G672" s="17" t="s">
        <v>988</v>
      </c>
      <c r="H672" s="17" t="s">
        <v>1005</v>
      </c>
      <c r="I672" s="17" t="s">
        <v>2370</v>
      </c>
      <c r="J672" s="10">
        <v>8</v>
      </c>
    </row>
    <row r="673" spans="1:10" ht="57" customHeight="1">
      <c r="A673" s="1"/>
      <c r="B673" s="1"/>
      <c r="C673" s="1" t="s">
        <v>28</v>
      </c>
      <c r="D673" s="1">
        <v>10</v>
      </c>
      <c r="E673" s="17" t="s">
        <v>2371</v>
      </c>
      <c r="F673" s="17" t="s">
        <v>987</v>
      </c>
      <c r="G673" s="17" t="s">
        <v>988</v>
      </c>
      <c r="H673" s="17" t="s">
        <v>2372</v>
      </c>
      <c r="I673" s="17" t="s">
        <v>2373</v>
      </c>
      <c r="J673" s="10">
        <v>149</v>
      </c>
    </row>
    <row r="674" spans="1:10" ht="57" customHeight="1">
      <c r="A674" s="1"/>
      <c r="B674" s="1"/>
      <c r="C674" s="1" t="s">
        <v>28</v>
      </c>
      <c r="D674" s="1">
        <v>11</v>
      </c>
      <c r="E674" s="17" t="s">
        <v>2374</v>
      </c>
      <c r="F674" s="17" t="s">
        <v>987</v>
      </c>
      <c r="G674" s="17" t="s">
        <v>988</v>
      </c>
      <c r="H674" s="17"/>
      <c r="I674" s="17" t="s">
        <v>2375</v>
      </c>
      <c r="J674" s="10">
        <v>0</v>
      </c>
    </row>
    <row r="675" spans="1:10" ht="57" customHeight="1">
      <c r="A675" s="1"/>
      <c r="B675" s="1"/>
      <c r="C675" s="1" t="s">
        <v>28</v>
      </c>
      <c r="D675" s="1">
        <v>12</v>
      </c>
      <c r="E675" s="17" t="s">
        <v>2376</v>
      </c>
      <c r="F675" s="17" t="s">
        <v>998</v>
      </c>
      <c r="G675" s="17" t="s">
        <v>988</v>
      </c>
      <c r="H675" s="17"/>
      <c r="I675" s="17" t="s">
        <v>2377</v>
      </c>
      <c r="J675" s="10">
        <v>0</v>
      </c>
    </row>
    <row r="676" spans="1:10" ht="57" customHeight="1">
      <c r="A676" s="1"/>
      <c r="B676" s="1"/>
      <c r="C676" s="1" t="s">
        <v>28</v>
      </c>
      <c r="D676" s="1">
        <v>13</v>
      </c>
      <c r="E676" s="17" t="s">
        <v>2378</v>
      </c>
      <c r="F676" s="17" t="s">
        <v>998</v>
      </c>
      <c r="G676" s="17" t="s">
        <v>994</v>
      </c>
      <c r="H676" s="17" t="s">
        <v>1005</v>
      </c>
      <c r="I676" s="17" t="s">
        <v>2379</v>
      </c>
      <c r="J676" s="10">
        <v>31</v>
      </c>
    </row>
    <row r="677" spans="1:10" ht="57" customHeight="1">
      <c r="A677" s="1"/>
      <c r="B677" s="1"/>
      <c r="C677" s="1" t="s">
        <v>28</v>
      </c>
      <c r="D677" s="1">
        <v>14</v>
      </c>
      <c r="E677" s="17" t="s">
        <v>2380</v>
      </c>
      <c r="F677" s="17" t="s">
        <v>998</v>
      </c>
      <c r="G677" s="17" t="s">
        <v>994</v>
      </c>
      <c r="H677" s="17" t="s">
        <v>1005</v>
      </c>
      <c r="I677" s="17" t="s">
        <v>2381</v>
      </c>
      <c r="J677" s="10">
        <v>3</v>
      </c>
    </row>
    <row r="678" spans="1:10" ht="57" customHeight="1">
      <c r="A678" s="1"/>
      <c r="B678" s="1"/>
      <c r="C678" s="1" t="s">
        <v>28</v>
      </c>
      <c r="D678" s="1">
        <v>15</v>
      </c>
      <c r="E678" s="17" t="s">
        <v>2382</v>
      </c>
      <c r="F678" s="17" t="s">
        <v>998</v>
      </c>
      <c r="G678" s="17" t="s">
        <v>994</v>
      </c>
      <c r="H678" s="17"/>
      <c r="I678" s="17" t="s">
        <v>2383</v>
      </c>
      <c r="J678" s="10">
        <v>0</v>
      </c>
    </row>
    <row r="679" spans="1:10" ht="57" customHeight="1">
      <c r="A679" s="1"/>
      <c r="B679" s="1"/>
      <c r="C679" s="1" t="s">
        <v>28</v>
      </c>
      <c r="D679" s="1">
        <v>16</v>
      </c>
      <c r="E679" s="17" t="s">
        <v>2382</v>
      </c>
      <c r="F679" s="17" t="s">
        <v>998</v>
      </c>
      <c r="G679" s="17" t="s">
        <v>994</v>
      </c>
      <c r="H679" s="17" t="s">
        <v>1005</v>
      </c>
      <c r="I679" s="17" t="s">
        <v>2384</v>
      </c>
      <c r="J679" s="10">
        <v>18</v>
      </c>
    </row>
    <row r="680" spans="1:10" ht="57" customHeight="1">
      <c r="A680" s="1"/>
      <c r="B680" s="1"/>
      <c r="C680" s="1" t="s">
        <v>28</v>
      </c>
      <c r="D680" s="1">
        <v>17</v>
      </c>
      <c r="E680" s="17" t="s">
        <v>2385</v>
      </c>
      <c r="F680" s="17" t="s">
        <v>998</v>
      </c>
      <c r="G680" s="17" t="s">
        <v>994</v>
      </c>
      <c r="H680" s="17" t="s">
        <v>2299</v>
      </c>
      <c r="I680" s="17" t="s">
        <v>2386</v>
      </c>
      <c r="J680" s="10">
        <v>315</v>
      </c>
    </row>
    <row r="681" spans="1:10" ht="57" customHeight="1">
      <c r="A681" s="1"/>
      <c r="B681" s="1"/>
      <c r="C681" s="1" t="s">
        <v>28</v>
      </c>
      <c r="D681" s="1">
        <v>18</v>
      </c>
      <c r="E681" s="17" t="s">
        <v>2387</v>
      </c>
      <c r="F681" s="17" t="s">
        <v>998</v>
      </c>
      <c r="G681" s="17" t="s">
        <v>994</v>
      </c>
      <c r="H681" s="17" t="s">
        <v>2388</v>
      </c>
      <c r="I681" s="17" t="s">
        <v>2389</v>
      </c>
      <c r="J681" s="10">
        <v>29</v>
      </c>
    </row>
    <row r="682" spans="1:10" ht="57" customHeight="1">
      <c r="A682" s="1"/>
      <c r="B682" s="1"/>
      <c r="C682" s="1" t="s">
        <v>28</v>
      </c>
      <c r="D682" s="1">
        <v>19</v>
      </c>
      <c r="E682" s="17" t="s">
        <v>2390</v>
      </c>
      <c r="F682" s="17" t="s">
        <v>998</v>
      </c>
      <c r="G682" s="17" t="s">
        <v>988</v>
      </c>
      <c r="H682" s="17" t="s">
        <v>2388</v>
      </c>
      <c r="I682" s="17" t="s">
        <v>2391</v>
      </c>
      <c r="J682" s="10">
        <v>28</v>
      </c>
    </row>
    <row r="683" spans="1:10" ht="57" customHeight="1">
      <c r="A683" s="1"/>
      <c r="B683" s="1"/>
      <c r="C683" s="1" t="s">
        <v>28</v>
      </c>
      <c r="D683" s="1">
        <v>20</v>
      </c>
      <c r="E683" s="17" t="s">
        <v>2392</v>
      </c>
      <c r="F683" s="17" t="s">
        <v>998</v>
      </c>
      <c r="G683" s="17" t="s">
        <v>988</v>
      </c>
      <c r="H683" s="17" t="s">
        <v>2203</v>
      </c>
      <c r="I683" s="17" t="s">
        <v>2393</v>
      </c>
      <c r="J683" s="10">
        <v>3</v>
      </c>
    </row>
    <row r="684" spans="1:10" ht="57" customHeight="1">
      <c r="A684" s="1"/>
      <c r="B684" s="1"/>
      <c r="C684" s="1" t="s">
        <v>28</v>
      </c>
      <c r="D684" s="1">
        <v>21</v>
      </c>
      <c r="E684" s="17" t="s">
        <v>2394</v>
      </c>
      <c r="F684" s="17" t="s">
        <v>987</v>
      </c>
      <c r="G684" s="17" t="s">
        <v>988</v>
      </c>
      <c r="H684" s="17" t="s">
        <v>2307</v>
      </c>
      <c r="I684" s="17" t="s">
        <v>2395</v>
      </c>
      <c r="J684" s="10">
        <v>107</v>
      </c>
    </row>
    <row r="685" spans="1:10" ht="57" customHeight="1">
      <c r="A685" s="1"/>
      <c r="B685" s="1"/>
      <c r="C685" s="1" t="s">
        <v>28</v>
      </c>
      <c r="D685" s="1">
        <v>22</v>
      </c>
      <c r="E685" s="17" t="s">
        <v>2396</v>
      </c>
      <c r="F685" s="17" t="s">
        <v>987</v>
      </c>
      <c r="G685" s="17" t="s">
        <v>988</v>
      </c>
      <c r="H685" s="17" t="s">
        <v>2299</v>
      </c>
      <c r="I685" s="17" t="s">
        <v>2397</v>
      </c>
      <c r="J685" s="10">
        <v>182</v>
      </c>
    </row>
    <row r="686" spans="1:10" ht="57" customHeight="1">
      <c r="A686" s="1"/>
      <c r="B686" s="1"/>
      <c r="C686" s="1" t="s">
        <v>28</v>
      </c>
      <c r="D686" s="1">
        <v>23</v>
      </c>
      <c r="E686" s="17" t="s">
        <v>2398</v>
      </c>
      <c r="F686" s="17" t="s">
        <v>998</v>
      </c>
      <c r="G686" s="17" t="s">
        <v>988</v>
      </c>
      <c r="H686" s="17" t="s">
        <v>2399</v>
      </c>
      <c r="I686" s="17" t="s">
        <v>2400</v>
      </c>
      <c r="J686" s="10">
        <v>204</v>
      </c>
    </row>
    <row r="687" spans="1:10" ht="57" customHeight="1">
      <c r="A687" s="1"/>
      <c r="B687" s="1"/>
      <c r="C687" s="1" t="s">
        <v>28</v>
      </c>
      <c r="D687" s="1">
        <v>24</v>
      </c>
      <c r="E687" s="17" t="s">
        <v>2401</v>
      </c>
      <c r="F687" s="17" t="s">
        <v>987</v>
      </c>
      <c r="G687" s="17" t="s">
        <v>988</v>
      </c>
      <c r="H687" s="17"/>
      <c r="I687" s="17" t="s">
        <v>2402</v>
      </c>
      <c r="J687" s="10">
        <v>0</v>
      </c>
    </row>
    <row r="688" spans="1:10" ht="57" customHeight="1">
      <c r="A688" s="1"/>
      <c r="B688" s="1"/>
      <c r="C688" s="1" t="s">
        <v>28</v>
      </c>
      <c r="D688" s="1">
        <v>25</v>
      </c>
      <c r="E688" s="17" t="s">
        <v>2403</v>
      </c>
      <c r="F688" s="17" t="s">
        <v>987</v>
      </c>
      <c r="G688" s="17" t="s">
        <v>988</v>
      </c>
      <c r="H688" s="17"/>
      <c r="I688" s="17" t="s">
        <v>2404</v>
      </c>
      <c r="J688" s="10">
        <v>0</v>
      </c>
    </row>
    <row r="689" spans="1:10" ht="57" customHeight="1">
      <c r="A689" s="1"/>
      <c r="B689" s="1"/>
      <c r="C689" s="1" t="s">
        <v>28</v>
      </c>
      <c r="D689" s="1">
        <v>26</v>
      </c>
      <c r="E689" s="17" t="s">
        <v>2405</v>
      </c>
      <c r="F689" s="17" t="s">
        <v>987</v>
      </c>
      <c r="G689" s="17" t="s">
        <v>988</v>
      </c>
      <c r="H689" s="17"/>
      <c r="I689" s="17" t="s">
        <v>2406</v>
      </c>
      <c r="J689" s="10">
        <v>0</v>
      </c>
    </row>
    <row r="690" spans="1:10" ht="57" customHeight="1">
      <c r="A690" s="1"/>
      <c r="B690" s="1"/>
      <c r="C690" s="1" t="s">
        <v>28</v>
      </c>
      <c r="D690" s="1">
        <v>27</v>
      </c>
      <c r="E690" s="17" t="s">
        <v>2407</v>
      </c>
      <c r="F690" s="17" t="s">
        <v>998</v>
      </c>
      <c r="G690" s="17" t="s">
        <v>988</v>
      </c>
      <c r="H690" s="17" t="s">
        <v>2299</v>
      </c>
      <c r="I690" s="17" t="s">
        <v>2408</v>
      </c>
      <c r="J690" s="10">
        <v>116</v>
      </c>
    </row>
    <row r="691" spans="1:10" ht="57" customHeight="1">
      <c r="A691" s="1"/>
      <c r="B691" s="1"/>
      <c r="C691" s="1" t="s">
        <v>28</v>
      </c>
      <c r="D691" s="1">
        <v>28</v>
      </c>
      <c r="E691" s="17" t="s">
        <v>2409</v>
      </c>
      <c r="F691" s="17" t="s">
        <v>998</v>
      </c>
      <c r="G691" s="17" t="s">
        <v>988</v>
      </c>
      <c r="H691" s="17" t="s">
        <v>2307</v>
      </c>
      <c r="I691" s="17" t="s">
        <v>2410</v>
      </c>
      <c r="J691" s="10">
        <v>23</v>
      </c>
    </row>
    <row r="692" spans="1:10" ht="57" customHeight="1">
      <c r="A692" s="1"/>
      <c r="B692" s="1"/>
      <c r="C692" s="1" t="s">
        <v>28</v>
      </c>
      <c r="D692" s="1">
        <v>29</v>
      </c>
      <c r="E692" s="17" t="s">
        <v>2411</v>
      </c>
      <c r="F692" s="17" t="s">
        <v>998</v>
      </c>
      <c r="G692" s="17" t="s">
        <v>988</v>
      </c>
      <c r="H692" s="17" t="s">
        <v>2299</v>
      </c>
      <c r="I692" s="17" t="s">
        <v>2412</v>
      </c>
      <c r="J692" s="10">
        <v>99</v>
      </c>
    </row>
    <row r="693" spans="1:10" ht="57" customHeight="1">
      <c r="A693" s="1"/>
      <c r="B693" s="1"/>
      <c r="C693" s="1" t="s">
        <v>28</v>
      </c>
      <c r="D693" s="1">
        <v>30</v>
      </c>
      <c r="E693" s="17" t="s">
        <v>2413</v>
      </c>
      <c r="F693" s="17" t="s">
        <v>998</v>
      </c>
      <c r="G693" s="17" t="s">
        <v>988</v>
      </c>
      <c r="H693" s="17" t="s">
        <v>995</v>
      </c>
      <c r="I693" s="17" t="s">
        <v>2414</v>
      </c>
      <c r="J693" s="10">
        <v>26</v>
      </c>
    </row>
    <row r="694" spans="1:10" ht="57" customHeight="1">
      <c r="A694" s="1"/>
      <c r="B694" s="1"/>
      <c r="C694" s="1" t="s">
        <v>28</v>
      </c>
      <c r="D694" s="1">
        <v>31</v>
      </c>
      <c r="E694" s="17" t="s">
        <v>2415</v>
      </c>
      <c r="F694" s="17" t="s">
        <v>987</v>
      </c>
      <c r="G694" s="17" t="s">
        <v>988</v>
      </c>
      <c r="H694" s="17"/>
      <c r="I694" s="17" t="s">
        <v>2416</v>
      </c>
      <c r="J694" s="10">
        <v>0</v>
      </c>
    </row>
    <row r="695" spans="1:10" ht="57" customHeight="1">
      <c r="A695" s="1"/>
      <c r="B695" s="1"/>
      <c r="C695" s="1" t="s">
        <v>28</v>
      </c>
      <c r="D695" s="1">
        <v>32</v>
      </c>
      <c r="E695" s="17" t="s">
        <v>2417</v>
      </c>
      <c r="F695" s="17" t="s">
        <v>998</v>
      </c>
      <c r="G695" s="17" t="s">
        <v>988</v>
      </c>
      <c r="H695" s="17"/>
      <c r="I695" s="17" t="s">
        <v>2418</v>
      </c>
      <c r="J695" s="10">
        <v>0</v>
      </c>
    </row>
    <row r="696" spans="1:10" ht="57" customHeight="1">
      <c r="A696" s="1"/>
      <c r="B696" s="1"/>
      <c r="C696" s="1" t="s">
        <v>28</v>
      </c>
      <c r="D696" s="1">
        <v>33</v>
      </c>
      <c r="E696" s="17" t="s">
        <v>2419</v>
      </c>
      <c r="F696" s="17" t="s">
        <v>987</v>
      </c>
      <c r="G696" s="17" t="s">
        <v>988</v>
      </c>
      <c r="H696" s="17" t="s">
        <v>995</v>
      </c>
      <c r="I696" s="17" t="s">
        <v>2420</v>
      </c>
      <c r="J696" s="10">
        <v>7</v>
      </c>
    </row>
    <row r="697" spans="1:10" ht="57" customHeight="1">
      <c r="A697" s="1"/>
      <c r="B697" s="1"/>
      <c r="C697" s="1" t="s">
        <v>28</v>
      </c>
      <c r="D697" s="1">
        <v>34</v>
      </c>
      <c r="E697" s="17" t="s">
        <v>2421</v>
      </c>
      <c r="F697" s="17" t="s">
        <v>987</v>
      </c>
      <c r="G697" s="17" t="s">
        <v>988</v>
      </c>
      <c r="H697" s="17"/>
      <c r="I697" s="17" t="s">
        <v>2422</v>
      </c>
      <c r="J697" s="10">
        <v>0</v>
      </c>
    </row>
    <row r="698" spans="1:10" ht="57" customHeight="1">
      <c r="A698" s="1"/>
      <c r="B698" s="1"/>
      <c r="C698" s="1" t="s">
        <v>28</v>
      </c>
      <c r="D698" s="1">
        <v>35</v>
      </c>
      <c r="E698" s="17" t="s">
        <v>2423</v>
      </c>
      <c r="F698" s="17" t="s">
        <v>998</v>
      </c>
      <c r="G698" s="17" t="s">
        <v>988</v>
      </c>
      <c r="H698" s="17" t="s">
        <v>995</v>
      </c>
      <c r="I698" s="17" t="s">
        <v>2424</v>
      </c>
      <c r="J698" s="10">
        <v>18</v>
      </c>
    </row>
    <row r="699" spans="1:10" ht="57" customHeight="1">
      <c r="A699" s="1"/>
      <c r="B699" s="1"/>
      <c r="C699" s="1" t="s">
        <v>28</v>
      </c>
      <c r="D699" s="1">
        <v>36</v>
      </c>
      <c r="E699" s="17" t="s">
        <v>2425</v>
      </c>
      <c r="F699" s="17" t="s">
        <v>987</v>
      </c>
      <c r="G699" s="17" t="s">
        <v>994</v>
      </c>
      <c r="H699" s="17"/>
      <c r="I699" s="17" t="s">
        <v>2426</v>
      </c>
      <c r="J699" s="10">
        <v>0</v>
      </c>
    </row>
    <row r="700" spans="1:10" ht="57" customHeight="1">
      <c r="A700" s="1"/>
      <c r="B700" s="1"/>
      <c r="C700" s="1" t="s">
        <v>28</v>
      </c>
      <c r="D700" s="1">
        <v>37</v>
      </c>
      <c r="E700" s="17" t="s">
        <v>2427</v>
      </c>
      <c r="F700" s="17" t="s">
        <v>998</v>
      </c>
      <c r="G700" s="17" t="s">
        <v>994</v>
      </c>
      <c r="H700" s="17" t="s">
        <v>2428</v>
      </c>
      <c r="I700" s="17" t="s">
        <v>2429</v>
      </c>
      <c r="J700" s="10">
        <v>30</v>
      </c>
    </row>
    <row r="701" spans="1:10" ht="57" customHeight="1">
      <c r="A701" s="1"/>
      <c r="B701" s="1"/>
      <c r="C701" s="1" t="s">
        <v>28</v>
      </c>
      <c r="D701" s="1">
        <v>38</v>
      </c>
      <c r="E701" s="17" t="s">
        <v>2430</v>
      </c>
      <c r="F701" s="17" t="s">
        <v>998</v>
      </c>
      <c r="G701" s="17" t="s">
        <v>994</v>
      </c>
      <c r="H701" s="17"/>
      <c r="I701" s="17" t="s">
        <v>2431</v>
      </c>
      <c r="J701" s="10">
        <v>0</v>
      </c>
    </row>
    <row r="702" spans="1:10" ht="57" customHeight="1">
      <c r="A702" s="1"/>
      <c r="B702" s="1"/>
      <c r="C702" s="1" t="s">
        <v>28</v>
      </c>
      <c r="D702" s="1">
        <v>39</v>
      </c>
      <c r="E702" s="17" t="s">
        <v>2432</v>
      </c>
      <c r="F702" s="17" t="s">
        <v>998</v>
      </c>
      <c r="G702" s="17" t="s">
        <v>994</v>
      </c>
      <c r="H702" s="17"/>
      <c r="I702" s="17" t="s">
        <v>2433</v>
      </c>
      <c r="J702" s="10">
        <v>0</v>
      </c>
    </row>
    <row r="703" spans="1:10" ht="57" customHeight="1">
      <c r="A703" s="1"/>
      <c r="B703" s="1"/>
      <c r="C703" s="1" t="s">
        <v>28</v>
      </c>
      <c r="D703" s="1">
        <v>40</v>
      </c>
      <c r="E703" s="17" t="s">
        <v>2434</v>
      </c>
      <c r="F703" s="17" t="s">
        <v>998</v>
      </c>
      <c r="G703" s="17" t="s">
        <v>994</v>
      </c>
      <c r="H703" s="17"/>
      <c r="I703" s="17" t="s">
        <v>2435</v>
      </c>
      <c r="J703" s="10">
        <v>0</v>
      </c>
    </row>
    <row r="704" spans="1:10" ht="57" customHeight="1">
      <c r="A704" s="1"/>
      <c r="B704" s="1"/>
      <c r="C704" s="1" t="s">
        <v>28</v>
      </c>
      <c r="D704" s="1">
        <v>41</v>
      </c>
      <c r="E704" s="17" t="s">
        <v>2436</v>
      </c>
      <c r="F704" s="17" t="s">
        <v>998</v>
      </c>
      <c r="G704" s="17" t="s">
        <v>988</v>
      </c>
      <c r="H704" s="17" t="s">
        <v>995</v>
      </c>
      <c r="I704" s="17" t="s">
        <v>2437</v>
      </c>
      <c r="J704" s="10">
        <v>2</v>
      </c>
    </row>
    <row r="705" spans="1:10" ht="57" customHeight="1">
      <c r="A705" s="1"/>
      <c r="B705" s="1"/>
      <c r="C705" s="1" t="s">
        <v>28</v>
      </c>
      <c r="D705" s="1">
        <v>42</v>
      </c>
      <c r="E705" s="17" t="s">
        <v>2438</v>
      </c>
      <c r="F705" s="17" t="s">
        <v>998</v>
      </c>
      <c r="G705" s="17" t="s">
        <v>988</v>
      </c>
      <c r="H705" s="17" t="s">
        <v>2428</v>
      </c>
      <c r="I705" s="17" t="s">
        <v>2439</v>
      </c>
      <c r="J705" s="10">
        <v>71</v>
      </c>
    </row>
    <row r="706" spans="1:10" ht="57" customHeight="1">
      <c r="A706" s="1"/>
      <c r="B706" s="1"/>
      <c r="C706" s="1" t="s">
        <v>28</v>
      </c>
      <c r="D706" s="1">
        <v>43</v>
      </c>
      <c r="E706" s="17" t="s">
        <v>2440</v>
      </c>
      <c r="F706" s="17" t="s">
        <v>998</v>
      </c>
      <c r="G706" s="17" t="s">
        <v>988</v>
      </c>
      <c r="H706" s="17" t="s">
        <v>995</v>
      </c>
      <c r="I706" s="17" t="s">
        <v>2441</v>
      </c>
      <c r="J706" s="10">
        <v>11</v>
      </c>
    </row>
    <row r="707" spans="1:10" ht="57" customHeight="1">
      <c r="A707" s="1"/>
      <c r="B707" s="1"/>
      <c r="C707" s="1" t="s">
        <v>28</v>
      </c>
      <c r="D707" s="1">
        <v>44</v>
      </c>
      <c r="E707" s="17" t="s">
        <v>2442</v>
      </c>
      <c r="F707" s="17" t="s">
        <v>998</v>
      </c>
      <c r="G707" s="17" t="s">
        <v>988</v>
      </c>
      <c r="H707" s="17" t="s">
        <v>995</v>
      </c>
      <c r="I707" s="17" t="s">
        <v>2443</v>
      </c>
      <c r="J707" s="10">
        <v>8</v>
      </c>
    </row>
    <row r="708" spans="1:10" ht="57" customHeight="1">
      <c r="A708" s="1"/>
      <c r="B708" s="1"/>
      <c r="C708" s="1" t="s">
        <v>28</v>
      </c>
      <c r="D708" s="1">
        <v>45</v>
      </c>
      <c r="E708" s="17" t="s">
        <v>2444</v>
      </c>
      <c r="F708" s="17" t="s">
        <v>998</v>
      </c>
      <c r="G708" s="17" t="s">
        <v>988</v>
      </c>
      <c r="H708" s="17" t="s">
        <v>995</v>
      </c>
      <c r="I708" s="17" t="s">
        <v>2445</v>
      </c>
      <c r="J708" s="10">
        <v>23</v>
      </c>
    </row>
    <row r="709" spans="1:10" ht="57" customHeight="1">
      <c r="A709" s="1"/>
      <c r="B709" s="1"/>
      <c r="C709" s="1" t="s">
        <v>28</v>
      </c>
      <c r="D709" s="1">
        <v>46</v>
      </c>
      <c r="E709" s="17" t="s">
        <v>2446</v>
      </c>
      <c r="F709" s="17" t="s">
        <v>998</v>
      </c>
      <c r="G709" s="17" t="s">
        <v>988</v>
      </c>
      <c r="H709" s="17" t="s">
        <v>995</v>
      </c>
      <c r="I709" s="17" t="s">
        <v>2447</v>
      </c>
      <c r="J709" s="10">
        <v>11</v>
      </c>
    </row>
    <row r="710" spans="1:10" ht="57" customHeight="1">
      <c r="A710" s="1"/>
      <c r="B710" s="1"/>
      <c r="C710" s="1" t="s">
        <v>28</v>
      </c>
      <c r="D710" s="1">
        <v>47</v>
      </c>
      <c r="E710" s="17" t="s">
        <v>2448</v>
      </c>
      <c r="F710" s="17" t="s">
        <v>998</v>
      </c>
      <c r="G710" s="17" t="s">
        <v>988</v>
      </c>
      <c r="H710" s="17" t="s">
        <v>995</v>
      </c>
      <c r="I710" s="17" t="s">
        <v>2449</v>
      </c>
      <c r="J710" s="10">
        <v>5</v>
      </c>
    </row>
    <row r="711" spans="1:10" ht="57" customHeight="1">
      <c r="A711" s="1"/>
      <c r="B711" s="1"/>
      <c r="C711" s="1" t="s">
        <v>28</v>
      </c>
      <c r="D711" s="1">
        <v>48</v>
      </c>
      <c r="E711" s="17" t="s">
        <v>2450</v>
      </c>
      <c r="F711" s="17" t="s">
        <v>998</v>
      </c>
      <c r="G711" s="17" t="s">
        <v>988</v>
      </c>
      <c r="H711" s="17" t="s">
        <v>2451</v>
      </c>
      <c r="I711" s="17" t="s">
        <v>2452</v>
      </c>
      <c r="J711" s="10">
        <v>12</v>
      </c>
    </row>
    <row r="712" spans="1:10" ht="57" customHeight="1">
      <c r="A712" s="1"/>
      <c r="B712" s="1"/>
      <c r="C712" s="1" t="s">
        <v>28</v>
      </c>
      <c r="D712" s="1">
        <v>49</v>
      </c>
      <c r="E712" s="17" t="s">
        <v>2453</v>
      </c>
      <c r="F712" s="17" t="s">
        <v>987</v>
      </c>
      <c r="G712" s="17" t="s">
        <v>988</v>
      </c>
      <c r="H712" s="17" t="s">
        <v>995</v>
      </c>
      <c r="I712" s="17" t="s">
        <v>2454</v>
      </c>
      <c r="J712" s="10">
        <v>2</v>
      </c>
    </row>
    <row r="713" spans="1:10" ht="57" customHeight="1">
      <c r="A713" s="1"/>
      <c r="B713" s="1"/>
      <c r="C713" s="1" t="s">
        <v>28</v>
      </c>
      <c r="D713" s="1">
        <v>50</v>
      </c>
      <c r="E713" s="17" t="s">
        <v>2455</v>
      </c>
      <c r="F713" s="17" t="s">
        <v>987</v>
      </c>
      <c r="G713" s="17" t="s">
        <v>988</v>
      </c>
      <c r="H713" s="17" t="s">
        <v>2456</v>
      </c>
      <c r="I713" s="17" t="s">
        <v>2457</v>
      </c>
      <c r="J713" s="10">
        <v>14</v>
      </c>
    </row>
    <row r="714" spans="1:10" ht="57" customHeight="1">
      <c r="A714" s="1"/>
      <c r="B714" s="1"/>
      <c r="C714" s="1" t="s">
        <v>28</v>
      </c>
      <c r="D714" s="1">
        <v>51</v>
      </c>
      <c r="E714" s="17" t="s">
        <v>2458</v>
      </c>
      <c r="F714" s="17" t="s">
        <v>998</v>
      </c>
      <c r="G714" s="17" t="s">
        <v>988</v>
      </c>
      <c r="H714" s="17" t="s">
        <v>995</v>
      </c>
      <c r="I714" s="17" t="s">
        <v>2459</v>
      </c>
      <c r="J714" s="10">
        <v>14</v>
      </c>
    </row>
    <row r="715" spans="1:10" ht="57" customHeight="1">
      <c r="A715" s="1"/>
      <c r="B715" s="1"/>
      <c r="C715" s="1" t="s">
        <v>28</v>
      </c>
      <c r="D715" s="1">
        <v>52</v>
      </c>
      <c r="E715" s="17" t="s">
        <v>2460</v>
      </c>
      <c r="F715" s="17" t="s">
        <v>998</v>
      </c>
      <c r="G715" s="17" t="s">
        <v>988</v>
      </c>
      <c r="H715" s="17"/>
      <c r="I715" s="17" t="s">
        <v>2461</v>
      </c>
      <c r="J715" s="10">
        <v>0</v>
      </c>
    </row>
    <row r="716" spans="1:10" ht="57" customHeight="1">
      <c r="A716" s="1"/>
      <c r="B716" s="1"/>
      <c r="C716" s="1" t="s">
        <v>28</v>
      </c>
      <c r="D716" s="1">
        <v>53</v>
      </c>
      <c r="E716" s="17" t="s">
        <v>2462</v>
      </c>
      <c r="F716" s="17" t="s">
        <v>998</v>
      </c>
      <c r="G716" s="17" t="s">
        <v>988</v>
      </c>
      <c r="H716" s="17" t="s">
        <v>2463</v>
      </c>
      <c r="I716" s="17" t="s">
        <v>2464</v>
      </c>
      <c r="J716" s="10">
        <v>148</v>
      </c>
    </row>
    <row r="717" spans="1:10" ht="57" customHeight="1">
      <c r="A717" s="1"/>
      <c r="B717" s="1"/>
      <c r="C717" s="1" t="s">
        <v>28</v>
      </c>
      <c r="D717" s="1">
        <v>54</v>
      </c>
      <c r="E717" s="17" t="s">
        <v>2465</v>
      </c>
      <c r="F717" s="17" t="s">
        <v>998</v>
      </c>
      <c r="G717" s="17" t="s">
        <v>994</v>
      </c>
      <c r="H717" s="17"/>
      <c r="I717" s="17" t="s">
        <v>2466</v>
      </c>
      <c r="J717" s="10">
        <v>0</v>
      </c>
    </row>
    <row r="718" spans="1:10" ht="57" customHeight="1">
      <c r="A718" s="1"/>
      <c r="B718" s="1"/>
      <c r="C718" s="1" t="s">
        <v>28</v>
      </c>
      <c r="D718" s="1">
        <v>55</v>
      </c>
      <c r="E718" s="17" t="s">
        <v>2467</v>
      </c>
      <c r="F718" s="17" t="s">
        <v>998</v>
      </c>
      <c r="G718" s="17" t="s">
        <v>988</v>
      </c>
      <c r="H718" s="17"/>
      <c r="I718" s="17" t="s">
        <v>2468</v>
      </c>
      <c r="J718" s="10">
        <v>0</v>
      </c>
    </row>
    <row r="719" spans="1:10" ht="57" customHeight="1">
      <c r="A719" s="1"/>
      <c r="B719" s="1"/>
      <c r="C719" s="1" t="s">
        <v>28</v>
      </c>
      <c r="D719" s="1">
        <v>56</v>
      </c>
      <c r="E719" s="17" t="s">
        <v>2467</v>
      </c>
      <c r="F719" s="17" t="s">
        <v>998</v>
      </c>
      <c r="G719" s="17" t="s">
        <v>988</v>
      </c>
      <c r="H719" s="17"/>
      <c r="I719" s="17" t="s">
        <v>2469</v>
      </c>
      <c r="J719" s="10">
        <v>0</v>
      </c>
    </row>
    <row r="720" spans="1:10" ht="57" customHeight="1">
      <c r="A720" s="1"/>
      <c r="B720" s="1"/>
      <c r="C720" s="1" t="s">
        <v>28</v>
      </c>
      <c r="D720" s="1">
        <v>57</v>
      </c>
      <c r="E720" s="17" t="s">
        <v>2470</v>
      </c>
      <c r="F720" s="17" t="s">
        <v>987</v>
      </c>
      <c r="G720" s="17" t="s">
        <v>994</v>
      </c>
      <c r="H720" s="17" t="s">
        <v>1435</v>
      </c>
      <c r="I720" s="17" t="s">
        <v>2471</v>
      </c>
      <c r="J720" s="10">
        <v>37</v>
      </c>
    </row>
    <row r="721" spans="1:10" ht="57" customHeight="1">
      <c r="A721" s="1"/>
      <c r="B721" s="1"/>
      <c r="C721" s="1" t="s">
        <v>28</v>
      </c>
      <c r="D721" s="1">
        <v>58</v>
      </c>
      <c r="E721" s="17" t="s">
        <v>1720</v>
      </c>
      <c r="F721" s="17" t="s">
        <v>998</v>
      </c>
      <c r="G721" s="17" t="s">
        <v>994</v>
      </c>
      <c r="H721" s="17" t="s">
        <v>1435</v>
      </c>
      <c r="I721" s="17" t="s">
        <v>2472</v>
      </c>
      <c r="J721" s="10">
        <v>33</v>
      </c>
    </row>
    <row r="722" spans="1:10" ht="57" customHeight="1">
      <c r="A722" s="1"/>
      <c r="B722" s="1"/>
      <c r="C722" s="1" t="s">
        <v>28</v>
      </c>
      <c r="D722" s="1">
        <v>59</v>
      </c>
      <c r="E722" s="17" t="s">
        <v>2473</v>
      </c>
      <c r="F722" s="17" t="s">
        <v>987</v>
      </c>
      <c r="G722" s="17" t="s">
        <v>994</v>
      </c>
      <c r="H722" s="17" t="s">
        <v>2474</v>
      </c>
      <c r="I722" s="17" t="s">
        <v>2475</v>
      </c>
      <c r="J722" s="10">
        <v>13</v>
      </c>
    </row>
    <row r="723" spans="1:10" ht="57" customHeight="1">
      <c r="A723" s="1"/>
      <c r="B723" s="1"/>
      <c r="C723" s="1" t="s">
        <v>28</v>
      </c>
      <c r="D723" s="1">
        <v>60</v>
      </c>
      <c r="E723" s="17" t="s">
        <v>2476</v>
      </c>
      <c r="F723" s="17" t="s">
        <v>998</v>
      </c>
      <c r="G723" s="17" t="s">
        <v>988</v>
      </c>
      <c r="H723" s="17" t="s">
        <v>2477</v>
      </c>
      <c r="I723" s="17" t="s">
        <v>2478</v>
      </c>
      <c r="J723" s="10">
        <v>14</v>
      </c>
    </row>
    <row r="724" spans="1:10" ht="57" customHeight="1">
      <c r="A724" s="1"/>
      <c r="B724" s="1"/>
      <c r="C724" s="1" t="s">
        <v>28</v>
      </c>
      <c r="D724" s="1">
        <v>61</v>
      </c>
      <c r="E724" s="17" t="s">
        <v>2479</v>
      </c>
      <c r="F724" s="17" t="s">
        <v>987</v>
      </c>
      <c r="G724" s="17" t="s">
        <v>994</v>
      </c>
      <c r="H724" s="17" t="s">
        <v>995</v>
      </c>
      <c r="I724" s="17" t="s">
        <v>2480</v>
      </c>
      <c r="J724" s="10">
        <v>6</v>
      </c>
    </row>
    <row r="725" spans="1:10" ht="57" customHeight="1">
      <c r="A725" s="1"/>
      <c r="B725" s="1"/>
      <c r="C725" s="1" t="s">
        <v>28</v>
      </c>
      <c r="D725" s="1">
        <v>62</v>
      </c>
      <c r="E725" s="17" t="s">
        <v>2481</v>
      </c>
      <c r="F725" s="17" t="s">
        <v>998</v>
      </c>
      <c r="G725" s="17" t="s">
        <v>988</v>
      </c>
      <c r="H725" s="17" t="s">
        <v>2482</v>
      </c>
      <c r="I725" s="17" t="s">
        <v>2483</v>
      </c>
      <c r="J725" s="10">
        <v>20</v>
      </c>
    </row>
    <row r="726" spans="1:10" ht="57" customHeight="1">
      <c r="A726" s="1"/>
      <c r="B726" s="1"/>
      <c r="C726" s="1" t="s">
        <v>28</v>
      </c>
      <c r="D726" s="1">
        <v>63</v>
      </c>
      <c r="E726" s="17" t="s">
        <v>2484</v>
      </c>
      <c r="F726" s="17" t="s">
        <v>998</v>
      </c>
      <c r="G726" s="17" t="s">
        <v>988</v>
      </c>
      <c r="H726" s="17" t="s">
        <v>2482</v>
      </c>
      <c r="I726" s="17" t="s">
        <v>2485</v>
      </c>
      <c r="J726" s="10">
        <v>25</v>
      </c>
    </row>
    <row r="727" spans="1:10" ht="57" customHeight="1">
      <c r="A727" s="1"/>
      <c r="B727" s="1"/>
      <c r="C727" s="1" t="s">
        <v>28</v>
      </c>
      <c r="D727" s="1">
        <v>64</v>
      </c>
      <c r="E727" s="17" t="s">
        <v>2486</v>
      </c>
      <c r="F727" s="17" t="s">
        <v>998</v>
      </c>
      <c r="G727" s="17" t="s">
        <v>988</v>
      </c>
      <c r="H727" s="17" t="s">
        <v>995</v>
      </c>
      <c r="I727" s="17" t="s">
        <v>2487</v>
      </c>
      <c r="J727" s="10">
        <v>9</v>
      </c>
    </row>
    <row r="728" spans="1:10" ht="57" customHeight="1">
      <c r="A728" s="1"/>
      <c r="B728" s="1"/>
      <c r="C728" s="1" t="s">
        <v>28</v>
      </c>
      <c r="D728" s="1">
        <v>65</v>
      </c>
      <c r="E728" s="17" t="s">
        <v>2488</v>
      </c>
      <c r="F728" s="17" t="s">
        <v>998</v>
      </c>
      <c r="G728" s="17" t="s">
        <v>994</v>
      </c>
      <c r="H728" s="17"/>
      <c r="I728" s="17" t="s">
        <v>2489</v>
      </c>
      <c r="J728" s="10">
        <v>0</v>
      </c>
    </row>
    <row r="729" spans="1:10" ht="57" customHeight="1">
      <c r="A729" s="1"/>
      <c r="B729" s="1"/>
      <c r="C729" s="1" t="s">
        <v>28</v>
      </c>
      <c r="D729" s="1">
        <v>66</v>
      </c>
      <c r="E729" s="17" t="s">
        <v>2490</v>
      </c>
      <c r="F729" s="17" t="s">
        <v>998</v>
      </c>
      <c r="G729" s="17" t="s">
        <v>994</v>
      </c>
      <c r="H729" s="17" t="s">
        <v>2491</v>
      </c>
      <c r="I729" s="17" t="s">
        <v>2492</v>
      </c>
      <c r="J729" s="10">
        <v>62</v>
      </c>
    </row>
    <row r="730" spans="1:10" ht="57" customHeight="1">
      <c r="A730" s="1"/>
      <c r="B730" s="1"/>
      <c r="C730" s="1" t="s">
        <v>28</v>
      </c>
      <c r="D730" s="1">
        <v>67</v>
      </c>
      <c r="E730" s="17" t="s">
        <v>2493</v>
      </c>
      <c r="F730" s="17" t="s">
        <v>998</v>
      </c>
      <c r="G730" s="17" t="s">
        <v>988</v>
      </c>
      <c r="H730" s="17" t="s">
        <v>2293</v>
      </c>
      <c r="I730" s="17" t="s">
        <v>2494</v>
      </c>
      <c r="J730" s="10">
        <v>14</v>
      </c>
    </row>
    <row r="731" spans="1:10" ht="57" customHeight="1">
      <c r="A731" s="1"/>
      <c r="B731" s="1"/>
      <c r="C731" s="1" t="s">
        <v>28</v>
      </c>
      <c r="D731" s="1">
        <v>68</v>
      </c>
      <c r="E731" s="17" t="s">
        <v>2495</v>
      </c>
      <c r="F731" s="17" t="s">
        <v>998</v>
      </c>
      <c r="G731" s="17" t="s">
        <v>988</v>
      </c>
      <c r="H731" s="17" t="s">
        <v>2203</v>
      </c>
      <c r="I731" s="17" t="s">
        <v>2496</v>
      </c>
      <c r="J731" s="10">
        <v>36</v>
      </c>
    </row>
    <row r="732" spans="1:10" ht="57" customHeight="1">
      <c r="A732" s="1"/>
      <c r="B732" s="1"/>
      <c r="C732" s="1" t="s">
        <v>28</v>
      </c>
      <c r="D732" s="1">
        <v>69</v>
      </c>
      <c r="E732" s="17" t="s">
        <v>2497</v>
      </c>
      <c r="F732" s="17" t="s">
        <v>998</v>
      </c>
      <c r="G732" s="17" t="s">
        <v>988</v>
      </c>
      <c r="H732" s="17" t="s">
        <v>995</v>
      </c>
      <c r="I732" s="17" t="s">
        <v>2498</v>
      </c>
      <c r="J732" s="10">
        <v>4</v>
      </c>
    </row>
    <row r="733" spans="1:10" ht="57" customHeight="1">
      <c r="A733" s="1"/>
      <c r="B733" s="1"/>
      <c r="C733" s="1" t="s">
        <v>28</v>
      </c>
      <c r="D733" s="1">
        <v>70</v>
      </c>
      <c r="E733" s="17" t="s">
        <v>2495</v>
      </c>
      <c r="F733" s="17" t="s">
        <v>998</v>
      </c>
      <c r="G733" s="17" t="s">
        <v>988</v>
      </c>
      <c r="H733" s="17" t="s">
        <v>2203</v>
      </c>
      <c r="I733" s="17" t="s">
        <v>2499</v>
      </c>
      <c r="J733" s="10">
        <v>27</v>
      </c>
    </row>
    <row r="734" spans="1:10" ht="57" customHeight="1">
      <c r="A734" s="1"/>
      <c r="B734" s="1"/>
      <c r="C734" s="1" t="s">
        <v>28</v>
      </c>
      <c r="D734" s="1">
        <v>71</v>
      </c>
      <c r="E734" s="17" t="s">
        <v>2500</v>
      </c>
      <c r="F734" s="17" t="s">
        <v>998</v>
      </c>
      <c r="G734" s="17" t="s">
        <v>988</v>
      </c>
      <c r="H734" s="17" t="s">
        <v>995</v>
      </c>
      <c r="I734" s="17" t="s">
        <v>2501</v>
      </c>
      <c r="J734" s="10">
        <v>26</v>
      </c>
    </row>
    <row r="735" spans="1:10" ht="57" customHeight="1">
      <c r="A735" s="1"/>
      <c r="B735" s="1"/>
      <c r="C735" s="1" t="s">
        <v>30</v>
      </c>
      <c r="D735" s="1">
        <v>1</v>
      </c>
      <c r="E735" s="17" t="s">
        <v>2502</v>
      </c>
      <c r="F735" s="17" t="s">
        <v>998</v>
      </c>
      <c r="G735" s="17" t="s">
        <v>994</v>
      </c>
      <c r="H735" s="17" t="s">
        <v>2206</v>
      </c>
      <c r="I735" s="17" t="s">
        <v>2503</v>
      </c>
      <c r="J735" s="10">
        <v>106</v>
      </c>
    </row>
    <row r="736" spans="1:10" ht="57" customHeight="1">
      <c r="A736" s="1"/>
      <c r="B736" s="1"/>
      <c r="C736" s="1" t="s">
        <v>30</v>
      </c>
      <c r="D736" s="1">
        <v>2</v>
      </c>
      <c r="E736" s="17" t="s">
        <v>2504</v>
      </c>
      <c r="F736" s="17" t="s">
        <v>998</v>
      </c>
      <c r="G736" s="17" t="s">
        <v>988</v>
      </c>
      <c r="H736" s="17" t="s">
        <v>2206</v>
      </c>
      <c r="I736" s="17" t="s">
        <v>2505</v>
      </c>
      <c r="J736" s="10">
        <v>96</v>
      </c>
    </row>
    <row r="737" spans="1:10" ht="57" customHeight="1">
      <c r="A737" s="1"/>
      <c r="B737" s="1"/>
      <c r="C737" s="1" t="s">
        <v>30</v>
      </c>
      <c r="D737" s="1">
        <v>3</v>
      </c>
      <c r="E737" s="17" t="s">
        <v>2506</v>
      </c>
      <c r="F737" s="17" t="s">
        <v>998</v>
      </c>
      <c r="G737" s="17" t="s">
        <v>994</v>
      </c>
      <c r="H737" s="17" t="s">
        <v>2507</v>
      </c>
      <c r="I737" s="17" t="s">
        <v>2508</v>
      </c>
      <c r="J737" s="10">
        <v>17</v>
      </c>
    </row>
    <row r="738" spans="1:10" ht="57" customHeight="1">
      <c r="A738" s="1"/>
      <c r="B738" s="1"/>
      <c r="C738" s="1" t="s">
        <v>30</v>
      </c>
      <c r="D738" s="1">
        <v>4</v>
      </c>
      <c r="E738" s="17" t="s">
        <v>2509</v>
      </c>
      <c r="F738" s="17" t="s">
        <v>998</v>
      </c>
      <c r="G738" s="17" t="s">
        <v>988</v>
      </c>
      <c r="H738" s="17" t="s">
        <v>995</v>
      </c>
      <c r="I738" s="17" t="s">
        <v>2510</v>
      </c>
      <c r="J738" s="10">
        <v>12</v>
      </c>
    </row>
    <row r="739" spans="1:10" ht="57" customHeight="1">
      <c r="A739" s="1"/>
      <c r="B739" s="1"/>
      <c r="C739" s="1" t="s">
        <v>30</v>
      </c>
      <c r="D739" s="1">
        <v>5</v>
      </c>
      <c r="E739" s="17" t="s">
        <v>2511</v>
      </c>
      <c r="F739" s="17" t="s">
        <v>998</v>
      </c>
      <c r="G739" s="17" t="s">
        <v>988</v>
      </c>
      <c r="H739" s="17" t="s">
        <v>995</v>
      </c>
      <c r="I739" s="17" t="s">
        <v>2512</v>
      </c>
      <c r="J739" s="10">
        <v>13</v>
      </c>
    </row>
    <row r="740" spans="1:10" ht="57" customHeight="1">
      <c r="A740" s="1"/>
      <c r="B740" s="1"/>
      <c r="C740" s="1" t="s">
        <v>30</v>
      </c>
      <c r="D740" s="1">
        <v>6</v>
      </c>
      <c r="E740" s="17" t="s">
        <v>2513</v>
      </c>
      <c r="F740" s="17" t="s">
        <v>998</v>
      </c>
      <c r="G740" s="17" t="s">
        <v>988</v>
      </c>
      <c r="H740" s="17"/>
      <c r="I740" s="17" t="s">
        <v>2514</v>
      </c>
      <c r="J740" s="10">
        <v>0</v>
      </c>
    </row>
    <row r="741" spans="1:10" ht="57" customHeight="1">
      <c r="A741" s="1"/>
      <c r="B741" s="1"/>
      <c r="C741" s="1" t="s">
        <v>30</v>
      </c>
      <c r="D741" s="1">
        <v>7</v>
      </c>
      <c r="E741" s="17" t="s">
        <v>2515</v>
      </c>
      <c r="F741" s="17" t="s">
        <v>998</v>
      </c>
      <c r="G741" s="17" t="s">
        <v>988</v>
      </c>
      <c r="H741" s="17" t="s">
        <v>2516</v>
      </c>
      <c r="I741" s="17" t="s">
        <v>2517</v>
      </c>
      <c r="J741" s="10">
        <v>111</v>
      </c>
    </row>
    <row r="742" spans="1:10" ht="57" customHeight="1">
      <c r="A742" s="1"/>
      <c r="B742" s="1"/>
      <c r="C742" s="1" t="s">
        <v>30</v>
      </c>
      <c r="D742" s="1">
        <v>8</v>
      </c>
      <c r="E742" s="17" t="s">
        <v>2518</v>
      </c>
      <c r="F742" s="17" t="s">
        <v>987</v>
      </c>
      <c r="G742" s="17" t="s">
        <v>994</v>
      </c>
      <c r="H742" s="17" t="s">
        <v>2519</v>
      </c>
      <c r="I742" s="17" t="s">
        <v>2520</v>
      </c>
      <c r="J742" s="10">
        <v>108</v>
      </c>
    </row>
    <row r="743" spans="1:10" ht="57" customHeight="1">
      <c r="A743" s="1"/>
      <c r="B743" s="1"/>
      <c r="C743" s="1" t="s">
        <v>30</v>
      </c>
      <c r="D743" s="1">
        <v>9</v>
      </c>
      <c r="E743" s="17" t="s">
        <v>2521</v>
      </c>
      <c r="F743" s="17" t="s">
        <v>987</v>
      </c>
      <c r="G743" s="17" t="s">
        <v>988</v>
      </c>
      <c r="H743" s="17" t="s">
        <v>2206</v>
      </c>
      <c r="I743" s="17" t="s">
        <v>2522</v>
      </c>
      <c r="J743" s="10">
        <v>39</v>
      </c>
    </row>
    <row r="744" spans="1:10" ht="57" customHeight="1">
      <c r="A744" s="1"/>
      <c r="B744" s="1"/>
      <c r="C744" s="1" t="s">
        <v>30</v>
      </c>
      <c r="D744" s="1">
        <v>10</v>
      </c>
      <c r="E744" s="17" t="s">
        <v>2523</v>
      </c>
      <c r="F744" s="17" t="s">
        <v>998</v>
      </c>
      <c r="G744" s="17" t="s">
        <v>994</v>
      </c>
      <c r="H744" s="17" t="s">
        <v>2388</v>
      </c>
      <c r="I744" s="17" t="s">
        <v>2524</v>
      </c>
      <c r="J744" s="10">
        <v>79</v>
      </c>
    </row>
    <row r="745" spans="1:10" ht="57" customHeight="1">
      <c r="A745" s="1"/>
      <c r="B745" s="1"/>
      <c r="C745" s="1" t="s">
        <v>30</v>
      </c>
      <c r="D745" s="1">
        <v>11</v>
      </c>
      <c r="E745" s="17" t="s">
        <v>2525</v>
      </c>
      <c r="F745" s="17" t="s">
        <v>998</v>
      </c>
      <c r="G745" s="17" t="s">
        <v>988</v>
      </c>
      <c r="H745" s="17" t="s">
        <v>1005</v>
      </c>
      <c r="I745" s="17" t="s">
        <v>2526</v>
      </c>
      <c r="J745" s="10">
        <v>2</v>
      </c>
    </row>
    <row r="746" spans="1:10" ht="57" customHeight="1">
      <c r="A746" s="1"/>
      <c r="B746" s="1"/>
      <c r="C746" s="1" t="s">
        <v>30</v>
      </c>
      <c r="D746" s="1">
        <v>12</v>
      </c>
      <c r="E746" s="17" t="s">
        <v>2527</v>
      </c>
      <c r="F746" s="17" t="s">
        <v>998</v>
      </c>
      <c r="G746" s="17" t="s">
        <v>988</v>
      </c>
      <c r="H746" s="17" t="s">
        <v>2528</v>
      </c>
      <c r="I746" s="17" t="s">
        <v>2529</v>
      </c>
      <c r="J746" s="10">
        <v>130</v>
      </c>
    </row>
    <row r="747" spans="1:10" ht="57" customHeight="1">
      <c r="A747" s="1"/>
      <c r="B747" s="1"/>
      <c r="C747" s="1" t="s">
        <v>30</v>
      </c>
      <c r="D747" s="1">
        <v>13</v>
      </c>
      <c r="E747" s="17" t="s">
        <v>2527</v>
      </c>
      <c r="F747" s="17" t="s">
        <v>998</v>
      </c>
      <c r="G747" s="17" t="s">
        <v>988</v>
      </c>
      <c r="H747" s="17" t="s">
        <v>1011</v>
      </c>
      <c r="I747" s="17" t="s">
        <v>2530</v>
      </c>
      <c r="J747" s="10">
        <v>33</v>
      </c>
    </row>
    <row r="748" spans="1:10" ht="57" customHeight="1">
      <c r="A748" s="1"/>
      <c r="B748" s="1"/>
      <c r="C748" s="1" t="s">
        <v>30</v>
      </c>
      <c r="D748" s="1">
        <v>14</v>
      </c>
      <c r="E748" s="17" t="s">
        <v>2531</v>
      </c>
      <c r="F748" s="17" t="s">
        <v>998</v>
      </c>
      <c r="G748" s="17" t="s">
        <v>988</v>
      </c>
      <c r="H748" s="17" t="s">
        <v>995</v>
      </c>
      <c r="I748" s="17" t="s">
        <v>2532</v>
      </c>
      <c r="J748" s="10">
        <v>6</v>
      </c>
    </row>
    <row r="749" spans="1:10" ht="57" customHeight="1">
      <c r="A749" s="1"/>
      <c r="B749" s="1"/>
      <c r="C749" s="1" t="s">
        <v>30</v>
      </c>
      <c r="D749" s="1">
        <v>15</v>
      </c>
      <c r="E749" s="17" t="s">
        <v>2533</v>
      </c>
      <c r="F749" s="17" t="s">
        <v>998</v>
      </c>
      <c r="G749" s="17" t="s">
        <v>988</v>
      </c>
      <c r="H749" s="17" t="s">
        <v>2534</v>
      </c>
      <c r="I749" s="17" t="s">
        <v>2535</v>
      </c>
      <c r="J749" s="10">
        <v>32</v>
      </c>
    </row>
    <row r="750" spans="1:10" ht="57" customHeight="1">
      <c r="A750" s="1"/>
      <c r="B750" s="1"/>
      <c r="C750" s="1" t="s">
        <v>30</v>
      </c>
      <c r="D750" s="1">
        <v>16</v>
      </c>
      <c r="E750" s="17" t="s">
        <v>2536</v>
      </c>
      <c r="F750" s="17" t="s">
        <v>998</v>
      </c>
      <c r="G750" s="17" t="s">
        <v>994</v>
      </c>
      <c r="H750" s="17"/>
      <c r="I750" s="17" t="s">
        <v>2537</v>
      </c>
      <c r="J750" s="10">
        <v>0</v>
      </c>
    </row>
    <row r="751" spans="1:10" ht="57" customHeight="1">
      <c r="A751" s="1"/>
      <c r="B751" s="1"/>
      <c r="C751" s="1" t="s">
        <v>30</v>
      </c>
      <c r="D751" s="1">
        <v>17</v>
      </c>
      <c r="E751" s="17" t="s">
        <v>2538</v>
      </c>
      <c r="F751" s="17" t="s">
        <v>998</v>
      </c>
      <c r="G751" s="17" t="s">
        <v>988</v>
      </c>
      <c r="H751" s="17" t="s">
        <v>995</v>
      </c>
      <c r="I751" s="17" t="s">
        <v>2539</v>
      </c>
      <c r="J751" s="10">
        <v>2</v>
      </c>
    </row>
    <row r="752" spans="1:10" ht="57" customHeight="1">
      <c r="A752" s="1"/>
      <c r="B752" s="1"/>
      <c r="C752" s="1" t="s">
        <v>30</v>
      </c>
      <c r="D752" s="1">
        <v>18</v>
      </c>
      <c r="E752" s="17" t="s">
        <v>2540</v>
      </c>
      <c r="F752" s="17" t="s">
        <v>998</v>
      </c>
      <c r="G752" s="17" t="s">
        <v>994</v>
      </c>
      <c r="H752" s="17" t="s">
        <v>2516</v>
      </c>
      <c r="I752" s="17" t="s">
        <v>2541</v>
      </c>
      <c r="J752" s="10">
        <v>70</v>
      </c>
    </row>
    <row r="753" spans="1:10" ht="57" customHeight="1">
      <c r="A753" s="1"/>
      <c r="B753" s="1"/>
      <c r="C753" s="1" t="s">
        <v>30</v>
      </c>
      <c r="D753" s="1">
        <v>19</v>
      </c>
      <c r="E753" s="17" t="s">
        <v>2542</v>
      </c>
      <c r="F753" s="17" t="s">
        <v>998</v>
      </c>
      <c r="G753" s="17" t="s">
        <v>988</v>
      </c>
      <c r="H753" s="17" t="s">
        <v>2516</v>
      </c>
      <c r="I753" s="17" t="s">
        <v>2543</v>
      </c>
      <c r="J753" s="10">
        <v>82</v>
      </c>
    </row>
    <row r="754" spans="1:10" ht="57" customHeight="1">
      <c r="A754" s="1"/>
      <c r="B754" s="1"/>
      <c r="C754" s="1" t="s">
        <v>30</v>
      </c>
      <c r="D754" s="1">
        <v>20</v>
      </c>
      <c r="E754" s="17" t="s">
        <v>2542</v>
      </c>
      <c r="F754" s="17" t="s">
        <v>998</v>
      </c>
      <c r="G754" s="17" t="s">
        <v>988</v>
      </c>
      <c r="H754" s="17" t="s">
        <v>2516</v>
      </c>
      <c r="I754" s="17" t="s">
        <v>2544</v>
      </c>
      <c r="J754" s="10">
        <v>95</v>
      </c>
    </row>
    <row r="755" spans="1:10" ht="57" customHeight="1">
      <c r="A755" s="1"/>
      <c r="B755" s="1"/>
      <c r="C755" s="1" t="s">
        <v>30</v>
      </c>
      <c r="D755" s="1">
        <v>21</v>
      </c>
      <c r="E755" s="17" t="s">
        <v>2545</v>
      </c>
      <c r="F755" s="17" t="s">
        <v>998</v>
      </c>
      <c r="G755" s="17" t="s">
        <v>994</v>
      </c>
      <c r="H755" s="17" t="s">
        <v>995</v>
      </c>
      <c r="I755" s="17" t="s">
        <v>2546</v>
      </c>
      <c r="J755" s="10">
        <v>3</v>
      </c>
    </row>
    <row r="756" spans="1:10" ht="57" customHeight="1">
      <c r="A756" s="1"/>
      <c r="B756" s="1"/>
      <c r="C756" s="1" t="s">
        <v>30</v>
      </c>
      <c r="D756" s="1">
        <v>22</v>
      </c>
      <c r="E756" s="17" t="s">
        <v>2547</v>
      </c>
      <c r="F756" s="17" t="s">
        <v>998</v>
      </c>
      <c r="G756" s="17" t="s">
        <v>994</v>
      </c>
      <c r="H756" s="17" t="s">
        <v>2203</v>
      </c>
      <c r="I756" s="17" t="s">
        <v>2548</v>
      </c>
      <c r="J756" s="10">
        <v>18</v>
      </c>
    </row>
    <row r="757" spans="1:10" ht="57" customHeight="1">
      <c r="A757" s="1"/>
      <c r="B757" s="1"/>
      <c r="C757" s="1" t="s">
        <v>30</v>
      </c>
      <c r="D757" s="1">
        <v>23</v>
      </c>
      <c r="E757" s="17" t="s">
        <v>2549</v>
      </c>
      <c r="F757" s="17" t="s">
        <v>998</v>
      </c>
      <c r="G757" s="17" t="s">
        <v>994</v>
      </c>
      <c r="H757" s="17" t="s">
        <v>2203</v>
      </c>
      <c r="I757" s="17" t="s">
        <v>2550</v>
      </c>
      <c r="J757" s="10">
        <v>48</v>
      </c>
    </row>
    <row r="758" spans="1:10" ht="57" customHeight="1">
      <c r="A758" s="1"/>
      <c r="B758" s="1"/>
      <c r="C758" s="1" t="s">
        <v>30</v>
      </c>
      <c r="D758" s="1">
        <v>24</v>
      </c>
      <c r="E758" s="17" t="s">
        <v>2551</v>
      </c>
      <c r="F758" s="17" t="s">
        <v>998</v>
      </c>
      <c r="G758" s="17" t="s">
        <v>988</v>
      </c>
      <c r="H758" s="17" t="s">
        <v>2552</v>
      </c>
      <c r="I758" s="17" t="s">
        <v>2553</v>
      </c>
      <c r="J758" s="10">
        <v>48</v>
      </c>
    </row>
    <row r="759" spans="1:10" ht="57" customHeight="1">
      <c r="A759" s="1"/>
      <c r="B759" s="1"/>
      <c r="C759" s="1" t="s">
        <v>30</v>
      </c>
      <c r="D759" s="1">
        <v>25</v>
      </c>
      <c r="E759" s="17" t="s">
        <v>2554</v>
      </c>
      <c r="F759" s="17" t="s">
        <v>987</v>
      </c>
      <c r="G759" s="17" t="s">
        <v>988</v>
      </c>
      <c r="H759" s="17"/>
      <c r="I759" s="17" t="s">
        <v>2555</v>
      </c>
      <c r="J759" s="10">
        <v>0</v>
      </c>
    </row>
    <row r="760" spans="1:10" ht="57" customHeight="1">
      <c r="A760" s="1"/>
      <c r="B760" s="1"/>
      <c r="C760" s="1" t="s">
        <v>30</v>
      </c>
      <c r="D760" s="1">
        <v>26</v>
      </c>
      <c r="E760" s="17" t="s">
        <v>2556</v>
      </c>
      <c r="F760" s="17" t="s">
        <v>998</v>
      </c>
      <c r="G760" s="17" t="s">
        <v>988</v>
      </c>
      <c r="H760" s="17" t="s">
        <v>995</v>
      </c>
      <c r="I760" s="17" t="s">
        <v>2557</v>
      </c>
      <c r="J760" s="10">
        <v>21</v>
      </c>
    </row>
    <row r="761" spans="1:10" ht="57" customHeight="1">
      <c r="A761" s="1"/>
      <c r="B761" s="1"/>
      <c r="C761" s="1" t="s">
        <v>30</v>
      </c>
      <c r="D761" s="1">
        <v>27</v>
      </c>
      <c r="E761" s="17" t="s">
        <v>2558</v>
      </c>
      <c r="F761" s="17" t="s">
        <v>987</v>
      </c>
      <c r="G761" s="17" t="s">
        <v>988</v>
      </c>
      <c r="H761" s="17" t="s">
        <v>995</v>
      </c>
      <c r="I761" s="17" t="s">
        <v>2559</v>
      </c>
      <c r="J761" s="10">
        <v>41</v>
      </c>
    </row>
    <row r="762" spans="1:10" ht="57" customHeight="1">
      <c r="A762" s="1"/>
      <c r="B762" s="1"/>
      <c r="C762" s="1" t="s">
        <v>30</v>
      </c>
      <c r="D762" s="1">
        <v>28</v>
      </c>
      <c r="E762" s="17" t="s">
        <v>2560</v>
      </c>
      <c r="F762" s="17" t="s">
        <v>998</v>
      </c>
      <c r="G762" s="17" t="s">
        <v>988</v>
      </c>
      <c r="H762" s="17"/>
      <c r="I762" s="17" t="s">
        <v>2561</v>
      </c>
      <c r="J762" s="10">
        <v>0</v>
      </c>
    </row>
    <row r="763" spans="1:10" ht="57" customHeight="1">
      <c r="A763" s="1"/>
      <c r="B763" s="1"/>
      <c r="C763" s="1" t="s">
        <v>30</v>
      </c>
      <c r="D763" s="1">
        <v>29</v>
      </c>
      <c r="E763" s="17" t="s">
        <v>2562</v>
      </c>
      <c r="F763" s="17" t="s">
        <v>987</v>
      </c>
      <c r="G763" s="17" t="s">
        <v>988</v>
      </c>
      <c r="H763" s="17"/>
      <c r="I763" s="17" t="s">
        <v>2563</v>
      </c>
      <c r="J763" s="10">
        <v>0</v>
      </c>
    </row>
    <row r="764" spans="1:10" ht="57" customHeight="1">
      <c r="A764" s="1"/>
      <c r="B764" s="1"/>
      <c r="C764" s="1" t="s">
        <v>30</v>
      </c>
      <c r="D764" s="1">
        <v>30</v>
      </c>
      <c r="E764" s="17" t="s">
        <v>2564</v>
      </c>
      <c r="F764" s="17" t="s">
        <v>987</v>
      </c>
      <c r="G764" s="17" t="s">
        <v>988</v>
      </c>
      <c r="H764" s="17"/>
      <c r="I764" s="17" t="s">
        <v>2565</v>
      </c>
      <c r="J764" s="10">
        <v>0</v>
      </c>
    </row>
    <row r="765" spans="1:10" ht="57" customHeight="1">
      <c r="A765" s="1"/>
      <c r="B765" s="1"/>
      <c r="C765" s="1" t="s">
        <v>30</v>
      </c>
      <c r="D765" s="1">
        <v>31</v>
      </c>
      <c r="E765" s="17" t="s">
        <v>2566</v>
      </c>
      <c r="F765" s="17" t="s">
        <v>987</v>
      </c>
      <c r="G765" s="17" t="s">
        <v>988</v>
      </c>
      <c r="H765" s="17"/>
      <c r="I765" s="17" t="s">
        <v>2567</v>
      </c>
      <c r="J765" s="10">
        <v>0</v>
      </c>
    </row>
    <row r="766" spans="1:10" ht="57" customHeight="1">
      <c r="A766" s="1"/>
      <c r="B766" s="1"/>
      <c r="C766" s="1" t="s">
        <v>30</v>
      </c>
      <c r="D766" s="1">
        <v>32</v>
      </c>
      <c r="E766" s="17" t="s">
        <v>2568</v>
      </c>
      <c r="F766" s="17" t="s">
        <v>987</v>
      </c>
      <c r="G766" s="17" t="s">
        <v>988</v>
      </c>
      <c r="H766" s="17"/>
      <c r="I766" s="17" t="s">
        <v>2569</v>
      </c>
      <c r="J766" s="10">
        <v>0</v>
      </c>
    </row>
    <row r="767" spans="1:10" ht="57" customHeight="1">
      <c r="A767" s="1"/>
      <c r="B767" s="1"/>
      <c r="C767" s="1" t="s">
        <v>30</v>
      </c>
      <c r="D767" s="1">
        <v>33</v>
      </c>
      <c r="E767" s="17" t="s">
        <v>2570</v>
      </c>
      <c r="F767" s="17" t="s">
        <v>987</v>
      </c>
      <c r="G767" s="17" t="s">
        <v>988</v>
      </c>
      <c r="H767" s="17" t="s">
        <v>995</v>
      </c>
      <c r="I767" s="17" t="s">
        <v>2571</v>
      </c>
      <c r="J767" s="10">
        <v>7</v>
      </c>
    </row>
    <row r="768" spans="1:10" ht="57" customHeight="1">
      <c r="A768" s="1"/>
      <c r="B768" s="1"/>
      <c r="C768" s="1" t="s">
        <v>30</v>
      </c>
      <c r="D768" s="1">
        <v>34</v>
      </c>
      <c r="E768" s="17" t="s">
        <v>2572</v>
      </c>
      <c r="F768" s="17" t="s">
        <v>987</v>
      </c>
      <c r="G768" s="17" t="s">
        <v>988</v>
      </c>
      <c r="H768" s="17" t="s">
        <v>995</v>
      </c>
      <c r="I768" s="17" t="s">
        <v>2573</v>
      </c>
      <c r="J768" s="10">
        <v>6</v>
      </c>
    </row>
    <row r="769" spans="1:10" ht="57" customHeight="1">
      <c r="A769" s="1"/>
      <c r="B769" s="1"/>
      <c r="C769" s="1" t="s">
        <v>30</v>
      </c>
      <c r="D769" s="1">
        <v>35</v>
      </c>
      <c r="E769" s="17" t="s">
        <v>2574</v>
      </c>
      <c r="F769" s="17" t="s">
        <v>987</v>
      </c>
      <c r="G769" s="17" t="s">
        <v>988</v>
      </c>
      <c r="H769" s="17"/>
      <c r="I769" s="17" t="s">
        <v>2575</v>
      </c>
      <c r="J769" s="10">
        <v>0</v>
      </c>
    </row>
    <row r="770" spans="1:10" ht="57" customHeight="1">
      <c r="A770" s="1"/>
      <c r="B770" s="1"/>
      <c r="C770" s="1" t="s">
        <v>30</v>
      </c>
      <c r="D770" s="1">
        <v>36</v>
      </c>
      <c r="E770" s="17" t="s">
        <v>2576</v>
      </c>
      <c r="F770" s="17" t="s">
        <v>987</v>
      </c>
      <c r="G770" s="17" t="s">
        <v>988</v>
      </c>
      <c r="H770" s="17"/>
      <c r="I770" s="17" t="s">
        <v>2577</v>
      </c>
      <c r="J770" s="10">
        <v>0</v>
      </c>
    </row>
    <row r="771" spans="1:10" ht="57" customHeight="1">
      <c r="A771" s="1"/>
      <c r="B771" s="1"/>
      <c r="C771" s="1" t="s">
        <v>30</v>
      </c>
      <c r="D771" s="1">
        <v>37</v>
      </c>
      <c r="E771" s="17" t="s">
        <v>2578</v>
      </c>
      <c r="F771" s="17" t="s">
        <v>987</v>
      </c>
      <c r="G771" s="17" t="s">
        <v>988</v>
      </c>
      <c r="H771" s="17"/>
      <c r="I771" s="17" t="s">
        <v>2579</v>
      </c>
      <c r="J771" s="10">
        <v>0</v>
      </c>
    </row>
    <row r="772" spans="1:10" ht="57" customHeight="1">
      <c r="A772" s="1"/>
      <c r="B772" s="1"/>
      <c r="C772" s="1" t="s">
        <v>30</v>
      </c>
      <c r="D772" s="1">
        <v>38</v>
      </c>
      <c r="E772" s="17" t="s">
        <v>2580</v>
      </c>
      <c r="F772" s="17" t="s">
        <v>987</v>
      </c>
      <c r="G772" s="17" t="s">
        <v>994</v>
      </c>
      <c r="H772" s="17"/>
      <c r="I772" s="17" t="s">
        <v>2581</v>
      </c>
      <c r="J772" s="10">
        <v>0</v>
      </c>
    </row>
    <row r="773" spans="1:10" ht="57" customHeight="1">
      <c r="A773" s="1"/>
      <c r="B773" s="1"/>
      <c r="C773" s="1" t="s">
        <v>30</v>
      </c>
      <c r="D773" s="1">
        <v>39</v>
      </c>
      <c r="E773" s="17" t="s">
        <v>2582</v>
      </c>
      <c r="F773" s="17" t="s">
        <v>998</v>
      </c>
      <c r="G773" s="17" t="s">
        <v>988</v>
      </c>
      <c r="H773" s="17"/>
      <c r="I773" s="17" t="s">
        <v>2583</v>
      </c>
      <c r="J773" s="10">
        <v>0</v>
      </c>
    </row>
    <row r="774" spans="1:10" ht="57" customHeight="1">
      <c r="A774" s="1"/>
      <c r="B774" s="1"/>
      <c r="C774" s="1" t="s">
        <v>30</v>
      </c>
      <c r="D774" s="1">
        <v>40</v>
      </c>
      <c r="E774" s="17" t="s">
        <v>2584</v>
      </c>
      <c r="F774" s="17" t="s">
        <v>987</v>
      </c>
      <c r="G774" s="17" t="s">
        <v>994</v>
      </c>
      <c r="H774" s="17"/>
      <c r="I774" s="17" t="s">
        <v>2585</v>
      </c>
      <c r="J774" s="10">
        <v>0</v>
      </c>
    </row>
    <row r="775" spans="1:10" ht="57" customHeight="1">
      <c r="A775" s="1"/>
      <c r="B775" s="1"/>
      <c r="C775" s="1" t="s">
        <v>30</v>
      </c>
      <c r="D775" s="1">
        <v>41</v>
      </c>
      <c r="E775" s="17" t="s">
        <v>2586</v>
      </c>
      <c r="F775" s="17" t="s">
        <v>987</v>
      </c>
      <c r="G775" s="17" t="s">
        <v>994</v>
      </c>
      <c r="H775" s="17"/>
      <c r="I775" s="17" t="s">
        <v>2587</v>
      </c>
      <c r="J775" s="10">
        <v>0</v>
      </c>
    </row>
    <row r="776" spans="1:10" ht="57" customHeight="1">
      <c r="A776" s="1"/>
      <c r="B776" s="1"/>
      <c r="C776" s="1" t="s">
        <v>30</v>
      </c>
      <c r="D776" s="1">
        <v>42</v>
      </c>
      <c r="E776" s="17" t="s">
        <v>2588</v>
      </c>
      <c r="F776" s="17" t="s">
        <v>987</v>
      </c>
      <c r="G776" s="17" t="s">
        <v>994</v>
      </c>
      <c r="H776" s="17"/>
      <c r="I776" s="17" t="s">
        <v>2589</v>
      </c>
      <c r="J776" s="10">
        <v>0</v>
      </c>
    </row>
    <row r="777" spans="1:10" ht="57" customHeight="1">
      <c r="A777" s="1"/>
      <c r="B777" s="1"/>
      <c r="C777" s="1" t="s">
        <v>30</v>
      </c>
      <c r="D777" s="1">
        <v>43</v>
      </c>
      <c r="E777" s="17" t="s">
        <v>2547</v>
      </c>
      <c r="F777" s="17" t="s">
        <v>998</v>
      </c>
      <c r="G777" s="17" t="s">
        <v>994</v>
      </c>
      <c r="H777" s="17" t="s">
        <v>2203</v>
      </c>
      <c r="I777" s="17" t="s">
        <v>2590</v>
      </c>
      <c r="J777" s="10">
        <v>28</v>
      </c>
    </row>
    <row r="778" spans="1:10" ht="57" customHeight="1">
      <c r="A778" s="1"/>
      <c r="B778" s="1"/>
      <c r="C778" s="1" t="s">
        <v>30</v>
      </c>
      <c r="D778" s="1">
        <v>44</v>
      </c>
      <c r="E778" s="17" t="s">
        <v>2549</v>
      </c>
      <c r="F778" s="17" t="s">
        <v>998</v>
      </c>
      <c r="G778" s="17" t="s">
        <v>994</v>
      </c>
      <c r="H778" s="17"/>
      <c r="I778" s="17" t="s">
        <v>2591</v>
      </c>
      <c r="J778" s="10">
        <v>0</v>
      </c>
    </row>
    <row r="779" spans="1:10" ht="57" customHeight="1">
      <c r="A779" s="1"/>
      <c r="B779" s="1"/>
      <c r="C779" s="1" t="s">
        <v>30</v>
      </c>
      <c r="D779" s="1">
        <v>45</v>
      </c>
      <c r="E779" s="17" t="s">
        <v>2344</v>
      </c>
      <c r="F779" s="17" t="s">
        <v>998</v>
      </c>
      <c r="G779" s="17" t="s">
        <v>988</v>
      </c>
      <c r="H779" s="17" t="s">
        <v>2592</v>
      </c>
      <c r="I779" s="17" t="s">
        <v>2593</v>
      </c>
      <c r="J779" s="10">
        <v>218</v>
      </c>
    </row>
    <row r="780" spans="1:10" ht="57" customHeight="1">
      <c r="A780" s="1"/>
      <c r="B780" s="1"/>
      <c r="C780" s="1" t="s">
        <v>30</v>
      </c>
      <c r="D780" s="1">
        <v>46</v>
      </c>
      <c r="E780" s="17" t="s">
        <v>2594</v>
      </c>
      <c r="F780" s="17" t="s">
        <v>998</v>
      </c>
      <c r="G780" s="17" t="s">
        <v>988</v>
      </c>
      <c r="H780" s="17" t="s">
        <v>2203</v>
      </c>
      <c r="I780" s="17" t="s">
        <v>2595</v>
      </c>
      <c r="J780" s="10">
        <v>28</v>
      </c>
    </row>
    <row r="781" spans="1:10" ht="57" customHeight="1">
      <c r="A781" s="1"/>
      <c r="B781" s="1"/>
      <c r="C781" s="1" t="s">
        <v>30</v>
      </c>
      <c r="D781" s="1">
        <v>47</v>
      </c>
      <c r="E781" s="17" t="s">
        <v>2596</v>
      </c>
      <c r="F781" s="17" t="s">
        <v>987</v>
      </c>
      <c r="G781" s="17" t="s">
        <v>994</v>
      </c>
      <c r="H781" s="17"/>
      <c r="I781" s="17" t="s">
        <v>2597</v>
      </c>
      <c r="J781" s="10">
        <v>0</v>
      </c>
    </row>
    <row r="782" spans="1:10" ht="57" customHeight="1">
      <c r="A782" s="1"/>
      <c r="B782" s="1"/>
      <c r="C782" s="1" t="s">
        <v>30</v>
      </c>
      <c r="D782" s="1">
        <v>48</v>
      </c>
      <c r="E782" s="17" t="s">
        <v>2598</v>
      </c>
      <c r="F782" s="17" t="s">
        <v>987</v>
      </c>
      <c r="G782" s="17" t="s">
        <v>988</v>
      </c>
      <c r="H782" s="17" t="s">
        <v>995</v>
      </c>
      <c r="I782" s="17" t="s">
        <v>2599</v>
      </c>
      <c r="J782" s="10">
        <v>8</v>
      </c>
    </row>
    <row r="783" spans="1:10" ht="57" customHeight="1">
      <c r="A783" s="1"/>
      <c r="B783" s="1"/>
      <c r="C783" s="1" t="s">
        <v>30</v>
      </c>
      <c r="D783" s="1">
        <v>49</v>
      </c>
      <c r="E783" s="17" t="s">
        <v>2600</v>
      </c>
      <c r="F783" s="17" t="s">
        <v>987</v>
      </c>
      <c r="G783" s="17" t="s">
        <v>988</v>
      </c>
      <c r="H783" s="17"/>
      <c r="I783" s="17" t="s">
        <v>2601</v>
      </c>
      <c r="J783" s="10">
        <v>0</v>
      </c>
    </row>
    <row r="784" spans="1:10" ht="57" customHeight="1">
      <c r="A784" s="1"/>
      <c r="B784" s="1"/>
      <c r="C784" s="1" t="s">
        <v>30</v>
      </c>
      <c r="D784" s="1">
        <v>50</v>
      </c>
      <c r="E784" s="17" t="s">
        <v>2602</v>
      </c>
      <c r="F784" s="17" t="s">
        <v>987</v>
      </c>
      <c r="G784" s="17" t="s">
        <v>988</v>
      </c>
      <c r="H784" s="17"/>
      <c r="I784" s="17" t="s">
        <v>2603</v>
      </c>
      <c r="J784" s="10">
        <v>0</v>
      </c>
    </row>
    <row r="785" spans="1:10" ht="57" customHeight="1">
      <c r="A785" s="1"/>
      <c r="B785" s="1"/>
      <c r="C785" s="1" t="s">
        <v>30</v>
      </c>
      <c r="D785" s="1">
        <v>51</v>
      </c>
      <c r="E785" s="17" t="s">
        <v>2604</v>
      </c>
      <c r="F785" s="17" t="s">
        <v>987</v>
      </c>
      <c r="G785" s="17" t="s">
        <v>988</v>
      </c>
      <c r="H785" s="17" t="s">
        <v>995</v>
      </c>
      <c r="I785" s="17" t="s">
        <v>2605</v>
      </c>
      <c r="J785" s="10">
        <v>6</v>
      </c>
    </row>
    <row r="786" spans="1:10" ht="57" customHeight="1">
      <c r="A786" s="1"/>
      <c r="B786" s="1"/>
      <c r="C786" s="1" t="s">
        <v>30</v>
      </c>
      <c r="D786" s="1">
        <v>52</v>
      </c>
      <c r="E786" s="17" t="s">
        <v>2606</v>
      </c>
      <c r="F786" s="17" t="s">
        <v>987</v>
      </c>
      <c r="G786" s="17" t="s">
        <v>988</v>
      </c>
      <c r="H786" s="17"/>
      <c r="I786" s="17" t="s">
        <v>2607</v>
      </c>
      <c r="J786" s="10">
        <v>0</v>
      </c>
    </row>
    <row r="787" spans="1:10" ht="57" customHeight="1">
      <c r="A787" s="1"/>
      <c r="B787" s="1"/>
      <c r="C787" s="1" t="s">
        <v>30</v>
      </c>
      <c r="D787" s="1">
        <v>53</v>
      </c>
      <c r="E787" s="17" t="s">
        <v>2608</v>
      </c>
      <c r="F787" s="17" t="s">
        <v>987</v>
      </c>
      <c r="G787" s="17" t="s">
        <v>988</v>
      </c>
      <c r="H787" s="17" t="s">
        <v>995</v>
      </c>
      <c r="I787" s="17" t="s">
        <v>2609</v>
      </c>
      <c r="J787" s="10">
        <v>9</v>
      </c>
    </row>
    <row r="788" spans="1:10" ht="57" customHeight="1">
      <c r="A788" s="1"/>
      <c r="B788" s="1"/>
      <c r="C788" s="1" t="s">
        <v>30</v>
      </c>
      <c r="D788" s="1">
        <v>54</v>
      </c>
      <c r="E788" s="17" t="s">
        <v>2610</v>
      </c>
      <c r="F788" s="17" t="s">
        <v>987</v>
      </c>
      <c r="G788" s="17" t="s">
        <v>988</v>
      </c>
      <c r="H788" s="17" t="s">
        <v>995</v>
      </c>
      <c r="I788" s="17" t="s">
        <v>2611</v>
      </c>
      <c r="J788" s="10">
        <v>7</v>
      </c>
    </row>
    <row r="789" spans="1:10" ht="57" customHeight="1">
      <c r="A789" s="1"/>
      <c r="B789" s="1"/>
      <c r="C789" s="1" t="s">
        <v>30</v>
      </c>
      <c r="D789" s="1">
        <v>55</v>
      </c>
      <c r="E789" s="17" t="s">
        <v>2612</v>
      </c>
      <c r="F789" s="17" t="s">
        <v>987</v>
      </c>
      <c r="G789" s="17" t="s">
        <v>988</v>
      </c>
      <c r="H789" s="17" t="s">
        <v>995</v>
      </c>
      <c r="I789" s="17" t="s">
        <v>2613</v>
      </c>
      <c r="J789" s="10">
        <v>5</v>
      </c>
    </row>
    <row r="790" spans="1:10" ht="57" customHeight="1">
      <c r="A790" s="1"/>
      <c r="B790" s="1"/>
      <c r="C790" s="1" t="s">
        <v>30</v>
      </c>
      <c r="D790" s="1">
        <v>56</v>
      </c>
      <c r="E790" s="17" t="s">
        <v>2614</v>
      </c>
      <c r="F790" s="17" t="s">
        <v>987</v>
      </c>
      <c r="G790" s="17" t="s">
        <v>994</v>
      </c>
      <c r="H790" s="17" t="s">
        <v>995</v>
      </c>
      <c r="I790" s="17" t="s">
        <v>2615</v>
      </c>
      <c r="J790" s="10">
        <v>6</v>
      </c>
    </row>
    <row r="791" spans="1:10" ht="57" customHeight="1">
      <c r="A791" s="1"/>
      <c r="B791" s="1"/>
      <c r="C791" s="1" t="s">
        <v>30</v>
      </c>
      <c r="D791" s="1">
        <v>57</v>
      </c>
      <c r="E791" s="17" t="s">
        <v>2616</v>
      </c>
      <c r="F791" s="17" t="s">
        <v>987</v>
      </c>
      <c r="G791" s="17" t="s">
        <v>994</v>
      </c>
      <c r="H791" s="17" t="s">
        <v>995</v>
      </c>
      <c r="I791" s="17" t="s">
        <v>2617</v>
      </c>
      <c r="J791" s="10">
        <v>2</v>
      </c>
    </row>
    <row r="792" spans="1:10" ht="57" customHeight="1">
      <c r="A792" s="1"/>
      <c r="B792" s="1"/>
      <c r="C792" s="1" t="s">
        <v>30</v>
      </c>
      <c r="D792" s="1">
        <v>58</v>
      </c>
      <c r="E792" s="17" t="s">
        <v>2618</v>
      </c>
      <c r="F792" s="17" t="s">
        <v>987</v>
      </c>
      <c r="G792" s="17" t="s">
        <v>994</v>
      </c>
      <c r="H792" s="17" t="s">
        <v>995</v>
      </c>
      <c r="I792" s="17" t="s">
        <v>2619</v>
      </c>
      <c r="J792" s="10">
        <v>19</v>
      </c>
    </row>
    <row r="793" spans="1:10" ht="57" customHeight="1">
      <c r="A793" s="1"/>
      <c r="B793" s="1"/>
      <c r="C793" s="1" t="s">
        <v>30</v>
      </c>
      <c r="D793" s="1">
        <v>59</v>
      </c>
      <c r="E793" s="17" t="s">
        <v>2620</v>
      </c>
      <c r="F793" s="17" t="s">
        <v>987</v>
      </c>
      <c r="G793" s="17" t="s">
        <v>994</v>
      </c>
      <c r="H793" s="17"/>
      <c r="I793" s="17" t="s">
        <v>2621</v>
      </c>
      <c r="J793" s="10">
        <v>0</v>
      </c>
    </row>
    <row r="794" spans="1:10" ht="57" customHeight="1">
      <c r="A794" s="1"/>
      <c r="B794" s="1"/>
      <c r="C794" s="1" t="s">
        <v>30</v>
      </c>
      <c r="D794" s="1">
        <v>60</v>
      </c>
      <c r="E794" s="17" t="s">
        <v>2622</v>
      </c>
      <c r="F794" s="17" t="s">
        <v>987</v>
      </c>
      <c r="G794" s="17" t="s">
        <v>994</v>
      </c>
      <c r="H794" s="17" t="s">
        <v>995</v>
      </c>
      <c r="I794" s="17" t="s">
        <v>2623</v>
      </c>
      <c r="J794" s="10">
        <v>3</v>
      </c>
    </row>
    <row r="795" spans="1:10" ht="57" customHeight="1">
      <c r="A795" s="1"/>
      <c r="B795" s="1"/>
      <c r="C795" s="1" t="s">
        <v>30</v>
      </c>
      <c r="D795" s="1">
        <v>61</v>
      </c>
      <c r="E795" s="17" t="s">
        <v>2624</v>
      </c>
      <c r="F795" s="17" t="s">
        <v>987</v>
      </c>
      <c r="G795" s="17" t="s">
        <v>994</v>
      </c>
      <c r="H795" s="17"/>
      <c r="I795" s="17" t="s">
        <v>2625</v>
      </c>
      <c r="J795" s="10">
        <v>0</v>
      </c>
    </row>
    <row r="796" spans="1:10" ht="57" customHeight="1">
      <c r="A796" s="1"/>
      <c r="B796" s="1"/>
      <c r="C796" s="1" t="s">
        <v>30</v>
      </c>
      <c r="D796" s="1">
        <v>62</v>
      </c>
      <c r="E796" s="17" t="s">
        <v>2626</v>
      </c>
      <c r="F796" s="17" t="s">
        <v>998</v>
      </c>
      <c r="G796" s="17" t="s">
        <v>988</v>
      </c>
      <c r="H796" s="17" t="s">
        <v>1005</v>
      </c>
      <c r="I796" s="17" t="s">
        <v>2627</v>
      </c>
      <c r="J796" s="10">
        <v>59</v>
      </c>
    </row>
    <row r="797" spans="1:10" ht="57" customHeight="1">
      <c r="A797" s="1"/>
      <c r="B797" s="1"/>
      <c r="C797" s="1" t="s">
        <v>30</v>
      </c>
      <c r="D797" s="1">
        <v>63</v>
      </c>
      <c r="E797" s="17" t="s">
        <v>2628</v>
      </c>
      <c r="F797" s="17" t="s">
        <v>987</v>
      </c>
      <c r="G797" s="17" t="s">
        <v>988</v>
      </c>
      <c r="H797" s="17"/>
      <c r="I797" s="17" t="s">
        <v>2629</v>
      </c>
      <c r="J797" s="10">
        <v>0</v>
      </c>
    </row>
    <row r="798" spans="1:10" ht="57" customHeight="1">
      <c r="A798" s="1"/>
      <c r="B798" s="1"/>
      <c r="C798" s="1" t="s">
        <v>30</v>
      </c>
      <c r="D798" s="1">
        <v>64</v>
      </c>
      <c r="E798" s="17" t="s">
        <v>2630</v>
      </c>
      <c r="F798" s="17" t="s">
        <v>987</v>
      </c>
      <c r="G798" s="17" t="s">
        <v>988</v>
      </c>
      <c r="H798" s="17"/>
      <c r="I798" s="17" t="s">
        <v>2631</v>
      </c>
      <c r="J798" s="10">
        <v>0</v>
      </c>
    </row>
    <row r="799" spans="1:10" ht="57" customHeight="1">
      <c r="A799" s="1"/>
      <c r="B799" s="1"/>
      <c r="C799" s="1" t="s">
        <v>30</v>
      </c>
      <c r="D799" s="1">
        <v>65</v>
      </c>
      <c r="E799" s="17" t="s">
        <v>2632</v>
      </c>
      <c r="F799" s="17" t="s">
        <v>987</v>
      </c>
      <c r="G799" s="17" t="s">
        <v>988</v>
      </c>
      <c r="H799" s="17" t="s">
        <v>995</v>
      </c>
      <c r="I799" s="17" t="s">
        <v>2633</v>
      </c>
      <c r="J799" s="10">
        <v>4</v>
      </c>
    </row>
    <row r="800" spans="1:10" ht="57" customHeight="1">
      <c r="A800" s="1"/>
      <c r="B800" s="1"/>
      <c r="C800" s="1" t="s">
        <v>30</v>
      </c>
      <c r="D800" s="1">
        <v>66</v>
      </c>
      <c r="E800" s="17" t="s">
        <v>2634</v>
      </c>
      <c r="F800" s="17" t="s">
        <v>987</v>
      </c>
      <c r="G800" s="17" t="s">
        <v>988</v>
      </c>
      <c r="H800" s="17"/>
      <c r="I800" s="17" t="s">
        <v>2635</v>
      </c>
      <c r="J800" s="10">
        <v>0</v>
      </c>
    </row>
    <row r="801" spans="1:10" ht="57" customHeight="1">
      <c r="A801" s="1"/>
      <c r="B801" s="1"/>
      <c r="C801" s="1" t="s">
        <v>30</v>
      </c>
      <c r="D801" s="1">
        <v>67</v>
      </c>
      <c r="E801" s="17" t="s">
        <v>2608</v>
      </c>
      <c r="F801" s="17" t="s">
        <v>987</v>
      </c>
      <c r="G801" s="17" t="s">
        <v>988</v>
      </c>
      <c r="H801" s="17" t="s">
        <v>995</v>
      </c>
      <c r="I801" s="17" t="s">
        <v>2636</v>
      </c>
      <c r="J801" s="10">
        <v>10</v>
      </c>
    </row>
    <row r="802" spans="1:10" ht="57" customHeight="1">
      <c r="A802" s="1"/>
      <c r="B802" s="1"/>
      <c r="C802" s="1" t="s">
        <v>30</v>
      </c>
      <c r="D802" s="1">
        <v>68</v>
      </c>
      <c r="E802" s="17" t="s">
        <v>2637</v>
      </c>
      <c r="F802" s="17" t="s">
        <v>987</v>
      </c>
      <c r="G802" s="17" t="s">
        <v>994</v>
      </c>
      <c r="H802" s="17"/>
      <c r="I802" s="17" t="s">
        <v>2638</v>
      </c>
      <c r="J802" s="10">
        <v>0</v>
      </c>
    </row>
    <row r="803" spans="1:10" ht="57" customHeight="1">
      <c r="A803" s="1"/>
      <c r="B803" s="1"/>
      <c r="C803" s="1" t="s">
        <v>30</v>
      </c>
      <c r="D803" s="1">
        <v>69</v>
      </c>
      <c r="E803" s="17" t="s">
        <v>2639</v>
      </c>
      <c r="F803" s="17" t="s">
        <v>987</v>
      </c>
      <c r="G803" s="17" t="s">
        <v>988</v>
      </c>
      <c r="H803" s="17"/>
      <c r="I803" s="17" t="s">
        <v>2640</v>
      </c>
      <c r="J803" s="10">
        <v>0</v>
      </c>
    </row>
    <row r="804" spans="1:10" ht="57" customHeight="1">
      <c r="A804" s="1"/>
      <c r="B804" s="1"/>
      <c r="C804" s="1" t="s">
        <v>30</v>
      </c>
      <c r="D804" s="1">
        <v>70</v>
      </c>
      <c r="E804" s="17" t="s">
        <v>2641</v>
      </c>
      <c r="F804" s="17" t="s">
        <v>987</v>
      </c>
      <c r="G804" s="17" t="s">
        <v>988</v>
      </c>
      <c r="H804" s="17" t="s">
        <v>995</v>
      </c>
      <c r="I804" s="17" t="s">
        <v>2642</v>
      </c>
      <c r="J804" s="10">
        <v>7</v>
      </c>
    </row>
    <row r="805" spans="1:10" ht="57" customHeight="1">
      <c r="A805" s="1"/>
      <c r="B805" s="1"/>
      <c r="C805" s="1" t="s">
        <v>30</v>
      </c>
      <c r="D805" s="1">
        <v>71</v>
      </c>
      <c r="E805" s="17" t="s">
        <v>2643</v>
      </c>
      <c r="F805" s="17" t="s">
        <v>987</v>
      </c>
      <c r="G805" s="17" t="s">
        <v>988</v>
      </c>
      <c r="H805" s="17" t="s">
        <v>995</v>
      </c>
      <c r="I805" s="17" t="s">
        <v>2644</v>
      </c>
      <c r="J805" s="10">
        <v>3</v>
      </c>
    </row>
    <row r="806" spans="1:10" ht="57" customHeight="1">
      <c r="A806" s="1"/>
      <c r="B806" s="1"/>
      <c r="C806" s="1" t="s">
        <v>30</v>
      </c>
      <c r="D806" s="1">
        <v>72</v>
      </c>
      <c r="E806" s="17" t="s">
        <v>2645</v>
      </c>
      <c r="F806" s="17" t="s">
        <v>987</v>
      </c>
      <c r="G806" s="17" t="s">
        <v>988</v>
      </c>
      <c r="H806" s="17"/>
      <c r="I806" s="17" t="s">
        <v>2646</v>
      </c>
      <c r="J806" s="10">
        <v>0</v>
      </c>
    </row>
    <row r="807" spans="1:10" ht="57" customHeight="1">
      <c r="A807" s="1"/>
      <c r="B807" s="1"/>
      <c r="C807" s="1" t="s">
        <v>30</v>
      </c>
      <c r="D807" s="1">
        <v>73</v>
      </c>
      <c r="E807" s="17" t="s">
        <v>2647</v>
      </c>
      <c r="F807" s="17" t="s">
        <v>987</v>
      </c>
      <c r="G807" s="17" t="s">
        <v>988</v>
      </c>
      <c r="H807" s="17" t="s">
        <v>995</v>
      </c>
      <c r="I807" s="17" t="s">
        <v>2648</v>
      </c>
      <c r="J807" s="10">
        <v>8</v>
      </c>
    </row>
    <row r="808" spans="1:10" ht="57" customHeight="1">
      <c r="A808" s="1"/>
      <c r="B808" s="1"/>
      <c r="C808" s="1" t="s">
        <v>30</v>
      </c>
      <c r="D808" s="1">
        <v>74</v>
      </c>
      <c r="E808" s="17" t="s">
        <v>2649</v>
      </c>
      <c r="F808" s="17" t="s">
        <v>987</v>
      </c>
      <c r="G808" s="17" t="s">
        <v>988</v>
      </c>
      <c r="H808" s="17"/>
      <c r="I808" s="17" t="s">
        <v>2650</v>
      </c>
      <c r="J808" s="10">
        <v>0</v>
      </c>
    </row>
    <row r="809" spans="1:10" ht="57" customHeight="1">
      <c r="A809" s="1"/>
      <c r="B809" s="1"/>
      <c r="C809" s="1" t="s">
        <v>30</v>
      </c>
      <c r="D809" s="1">
        <v>75</v>
      </c>
      <c r="E809" s="17" t="s">
        <v>2651</v>
      </c>
      <c r="F809" s="17" t="s">
        <v>987</v>
      </c>
      <c r="G809" s="17" t="s">
        <v>988</v>
      </c>
      <c r="H809" s="17" t="s">
        <v>995</v>
      </c>
      <c r="I809" s="17" t="s">
        <v>2652</v>
      </c>
      <c r="J809" s="10">
        <v>6</v>
      </c>
    </row>
    <row r="810" spans="1:10" ht="57" customHeight="1">
      <c r="A810" s="1"/>
      <c r="B810" s="1"/>
      <c r="C810" s="1" t="s">
        <v>30</v>
      </c>
      <c r="D810" s="1">
        <v>76</v>
      </c>
      <c r="E810" s="17" t="s">
        <v>2653</v>
      </c>
      <c r="F810" s="17" t="s">
        <v>987</v>
      </c>
      <c r="G810" s="17" t="s">
        <v>988</v>
      </c>
      <c r="H810" s="17"/>
      <c r="I810" s="17" t="s">
        <v>2654</v>
      </c>
      <c r="J810" s="10">
        <v>0</v>
      </c>
    </row>
    <row r="811" spans="1:10" ht="57" customHeight="1">
      <c r="A811" s="1"/>
      <c r="B811" s="1"/>
      <c r="C811" s="1" t="s">
        <v>30</v>
      </c>
      <c r="D811" s="1">
        <v>77</v>
      </c>
      <c r="E811" s="17" t="s">
        <v>2655</v>
      </c>
      <c r="F811" s="17" t="s">
        <v>987</v>
      </c>
      <c r="G811" s="17" t="s">
        <v>988</v>
      </c>
      <c r="H811" s="17" t="s">
        <v>995</v>
      </c>
      <c r="I811" s="17" t="s">
        <v>2656</v>
      </c>
      <c r="J811" s="10">
        <v>13</v>
      </c>
    </row>
    <row r="812" spans="1:10" ht="57" customHeight="1">
      <c r="A812" s="1"/>
      <c r="B812" s="1"/>
      <c r="C812" s="1" t="s">
        <v>30</v>
      </c>
      <c r="D812" s="1">
        <v>78</v>
      </c>
      <c r="E812" s="17" t="s">
        <v>2657</v>
      </c>
      <c r="F812" s="17" t="s">
        <v>987</v>
      </c>
      <c r="G812" s="17" t="s">
        <v>988</v>
      </c>
      <c r="H812" s="17"/>
      <c r="I812" s="17" t="s">
        <v>2658</v>
      </c>
      <c r="J812" s="10">
        <v>0</v>
      </c>
    </row>
    <row r="813" spans="1:10" ht="57" customHeight="1">
      <c r="A813" s="1"/>
      <c r="B813" s="1"/>
      <c r="C813" s="1" t="s">
        <v>30</v>
      </c>
      <c r="D813" s="1">
        <v>79</v>
      </c>
      <c r="E813" s="17" t="s">
        <v>2659</v>
      </c>
      <c r="F813" s="17" t="s">
        <v>987</v>
      </c>
      <c r="G813" s="17" t="s">
        <v>988</v>
      </c>
      <c r="H813" s="17" t="s">
        <v>995</v>
      </c>
      <c r="I813" s="17" t="s">
        <v>2660</v>
      </c>
      <c r="J813" s="10">
        <v>14</v>
      </c>
    </row>
    <row r="814" spans="1:10" ht="57" customHeight="1">
      <c r="A814" s="1"/>
      <c r="B814" s="1"/>
      <c r="C814" s="1" t="s">
        <v>30</v>
      </c>
      <c r="D814" s="1">
        <v>80</v>
      </c>
      <c r="E814" s="17" t="s">
        <v>2661</v>
      </c>
      <c r="F814" s="17" t="s">
        <v>987</v>
      </c>
      <c r="G814" s="17" t="s">
        <v>988</v>
      </c>
      <c r="H814" s="17" t="s">
        <v>995</v>
      </c>
      <c r="I814" s="17" t="s">
        <v>2662</v>
      </c>
      <c r="J814" s="10">
        <v>2</v>
      </c>
    </row>
    <row r="815" spans="1:10" ht="57" customHeight="1">
      <c r="A815" s="1"/>
      <c r="B815" s="1"/>
      <c r="C815" s="1" t="s">
        <v>30</v>
      </c>
      <c r="D815" s="1">
        <v>81</v>
      </c>
      <c r="E815" s="17" t="s">
        <v>2663</v>
      </c>
      <c r="F815" s="17" t="s">
        <v>987</v>
      </c>
      <c r="G815" s="17" t="s">
        <v>988</v>
      </c>
      <c r="H815" s="17"/>
      <c r="I815" s="17" t="s">
        <v>2664</v>
      </c>
      <c r="J815" s="10">
        <v>0</v>
      </c>
    </row>
    <row r="816" spans="1:10" ht="57" customHeight="1">
      <c r="A816" s="1"/>
      <c r="B816" s="1"/>
      <c r="C816" s="1" t="s">
        <v>30</v>
      </c>
      <c r="D816" s="1">
        <v>82</v>
      </c>
      <c r="E816" s="17" t="s">
        <v>2665</v>
      </c>
      <c r="F816" s="17" t="s">
        <v>998</v>
      </c>
      <c r="G816" s="17" t="s">
        <v>994</v>
      </c>
      <c r="H816" s="17" t="s">
        <v>2666</v>
      </c>
      <c r="I816" s="17" t="s">
        <v>2667</v>
      </c>
      <c r="J816" s="10">
        <v>46</v>
      </c>
    </row>
    <row r="817" spans="1:10" ht="57" customHeight="1">
      <c r="A817" s="1"/>
      <c r="B817" s="1"/>
      <c r="C817" s="1" t="s">
        <v>30</v>
      </c>
      <c r="D817" s="1">
        <v>83</v>
      </c>
      <c r="E817" s="17" t="s">
        <v>2668</v>
      </c>
      <c r="F817" s="17" t="s">
        <v>998</v>
      </c>
      <c r="G817" s="17" t="s">
        <v>994</v>
      </c>
      <c r="H817" s="17" t="s">
        <v>995</v>
      </c>
      <c r="I817" s="17" t="s">
        <v>2669</v>
      </c>
      <c r="J817" s="10">
        <v>7</v>
      </c>
    </row>
    <row r="818" spans="1:10" ht="57" customHeight="1">
      <c r="A818" s="1"/>
      <c r="B818" s="1"/>
      <c r="C818" s="1" t="s">
        <v>30</v>
      </c>
      <c r="D818" s="1">
        <v>84</v>
      </c>
      <c r="E818" s="17" t="s">
        <v>2670</v>
      </c>
      <c r="F818" s="17" t="s">
        <v>998</v>
      </c>
      <c r="G818" s="17" t="s">
        <v>988</v>
      </c>
      <c r="H818" s="17" t="s">
        <v>2671</v>
      </c>
      <c r="I818" s="17" t="s">
        <v>2672</v>
      </c>
      <c r="J818" s="10">
        <v>163</v>
      </c>
    </row>
    <row r="819" spans="1:10" ht="57" customHeight="1">
      <c r="A819" s="1"/>
      <c r="B819" s="1"/>
      <c r="C819" s="1" t="s">
        <v>30</v>
      </c>
      <c r="D819" s="1">
        <v>85</v>
      </c>
      <c r="E819" s="17" t="s">
        <v>2673</v>
      </c>
      <c r="F819" s="17" t="s">
        <v>998</v>
      </c>
      <c r="G819" s="17" t="s">
        <v>994</v>
      </c>
      <c r="H819" s="17" t="s">
        <v>2674</v>
      </c>
      <c r="I819" s="17" t="s">
        <v>2675</v>
      </c>
      <c r="J819" s="10">
        <v>194</v>
      </c>
    </row>
    <row r="820" spans="1:10" ht="57" customHeight="1">
      <c r="A820" s="1"/>
      <c r="B820" s="1"/>
      <c r="C820" s="1" t="s">
        <v>30</v>
      </c>
      <c r="D820" s="1">
        <v>86</v>
      </c>
      <c r="E820" s="17" t="s">
        <v>2676</v>
      </c>
      <c r="F820" s="17" t="s">
        <v>998</v>
      </c>
      <c r="G820" s="17" t="s">
        <v>988</v>
      </c>
      <c r="H820" s="17" t="s">
        <v>2203</v>
      </c>
      <c r="I820" s="17" t="s">
        <v>2677</v>
      </c>
      <c r="J820" s="10">
        <v>3</v>
      </c>
    </row>
    <row r="821" spans="1:10" ht="57" customHeight="1">
      <c r="A821" s="1"/>
      <c r="B821" s="1"/>
      <c r="C821" s="1" t="s">
        <v>30</v>
      </c>
      <c r="D821" s="1">
        <v>87</v>
      </c>
      <c r="E821" s="17" t="s">
        <v>2678</v>
      </c>
      <c r="F821" s="17" t="s">
        <v>998</v>
      </c>
      <c r="G821" s="17" t="s">
        <v>994</v>
      </c>
      <c r="H821" s="17" t="s">
        <v>2203</v>
      </c>
      <c r="I821" s="17" t="s">
        <v>2679</v>
      </c>
      <c r="J821" s="10">
        <v>19</v>
      </c>
    </row>
    <row r="822" spans="1:10" ht="57" customHeight="1">
      <c r="A822" s="1"/>
      <c r="B822" s="1"/>
      <c r="C822" s="1" t="s">
        <v>30</v>
      </c>
      <c r="D822" s="1">
        <v>88</v>
      </c>
      <c r="E822" s="17" t="s">
        <v>2680</v>
      </c>
      <c r="F822" s="17" t="s">
        <v>998</v>
      </c>
      <c r="G822" s="17" t="s">
        <v>988</v>
      </c>
      <c r="H822" s="17" t="s">
        <v>2681</v>
      </c>
      <c r="I822" s="17" t="s">
        <v>2682</v>
      </c>
      <c r="J822" s="10">
        <v>127</v>
      </c>
    </row>
    <row r="823" spans="1:10" ht="57" customHeight="1">
      <c r="A823" s="1"/>
      <c r="B823" s="1"/>
      <c r="C823" s="1" t="s">
        <v>32</v>
      </c>
      <c r="D823" s="1">
        <v>1</v>
      </c>
      <c r="E823" s="17" t="s">
        <v>2683</v>
      </c>
      <c r="F823" s="17" t="s">
        <v>998</v>
      </c>
      <c r="G823" s="17" t="s">
        <v>994</v>
      </c>
      <c r="H823" s="17" t="s">
        <v>995</v>
      </c>
      <c r="I823" s="17" t="s">
        <v>2684</v>
      </c>
      <c r="J823" s="10">
        <v>8</v>
      </c>
    </row>
    <row r="824" spans="1:10" ht="57" customHeight="1">
      <c r="A824" s="1"/>
      <c r="B824" s="1"/>
      <c r="C824" s="1" t="s">
        <v>32</v>
      </c>
      <c r="D824" s="1">
        <v>2</v>
      </c>
      <c r="E824" s="17" t="s">
        <v>2685</v>
      </c>
      <c r="F824" s="17" t="s">
        <v>998</v>
      </c>
      <c r="G824" s="17" t="s">
        <v>988</v>
      </c>
      <c r="H824" s="17" t="s">
        <v>2686</v>
      </c>
      <c r="I824" s="17" t="s">
        <v>2687</v>
      </c>
      <c r="J824" s="10">
        <v>27</v>
      </c>
    </row>
    <row r="825" spans="1:10" ht="57" customHeight="1">
      <c r="A825" s="1"/>
      <c r="B825" s="1"/>
      <c r="C825" s="1" t="s">
        <v>32</v>
      </c>
      <c r="D825" s="1">
        <v>3</v>
      </c>
      <c r="E825" s="17" t="s">
        <v>2688</v>
      </c>
      <c r="F825" s="17" t="s">
        <v>998</v>
      </c>
      <c r="G825" s="17" t="s">
        <v>994</v>
      </c>
      <c r="H825" s="17"/>
      <c r="I825" s="17" t="s">
        <v>2689</v>
      </c>
      <c r="J825" s="10">
        <v>0</v>
      </c>
    </row>
    <row r="826" spans="1:10" ht="57" customHeight="1">
      <c r="A826" s="1"/>
      <c r="B826" s="1"/>
      <c r="C826" s="1" t="s">
        <v>32</v>
      </c>
      <c r="D826" s="1">
        <v>4</v>
      </c>
      <c r="E826" s="17" t="s">
        <v>2690</v>
      </c>
      <c r="F826" s="17" t="s">
        <v>998</v>
      </c>
      <c r="G826" s="17" t="s">
        <v>988</v>
      </c>
      <c r="H826" s="17" t="s">
        <v>995</v>
      </c>
      <c r="I826" s="17" t="s">
        <v>2691</v>
      </c>
      <c r="J826" s="10">
        <v>18</v>
      </c>
    </row>
    <row r="827" spans="1:10" ht="57" customHeight="1">
      <c r="A827" s="1"/>
      <c r="B827" s="1"/>
      <c r="C827" s="1" t="s">
        <v>32</v>
      </c>
      <c r="D827" s="1">
        <v>5</v>
      </c>
      <c r="E827" s="17" t="s">
        <v>2692</v>
      </c>
      <c r="F827" s="17" t="s">
        <v>998</v>
      </c>
      <c r="G827" s="17" t="s">
        <v>988</v>
      </c>
      <c r="H827" s="17"/>
      <c r="I827" s="17" t="s">
        <v>2693</v>
      </c>
      <c r="J827" s="10">
        <v>0</v>
      </c>
    </row>
    <row r="828" spans="1:10" ht="57" customHeight="1">
      <c r="A828" s="1"/>
      <c r="B828" s="1"/>
      <c r="C828" s="1" t="s">
        <v>32</v>
      </c>
      <c r="D828" s="1">
        <v>6</v>
      </c>
      <c r="E828" s="17" t="s">
        <v>2692</v>
      </c>
      <c r="F828" s="17" t="s">
        <v>998</v>
      </c>
      <c r="G828" s="17" t="s">
        <v>988</v>
      </c>
      <c r="H828" s="17" t="s">
        <v>995</v>
      </c>
      <c r="I828" s="17" t="s">
        <v>2694</v>
      </c>
      <c r="J828" s="10">
        <v>2</v>
      </c>
    </row>
    <row r="829" spans="1:10" ht="57" customHeight="1">
      <c r="A829" s="1"/>
      <c r="B829" s="1"/>
      <c r="C829" s="1" t="s">
        <v>32</v>
      </c>
      <c r="D829" s="1">
        <v>7</v>
      </c>
      <c r="E829" s="17" t="s">
        <v>2695</v>
      </c>
      <c r="F829" s="17" t="s">
        <v>987</v>
      </c>
      <c r="G829" s="17" t="s">
        <v>988</v>
      </c>
      <c r="H829" s="17"/>
      <c r="I829" s="17" t="s">
        <v>2696</v>
      </c>
      <c r="J829" s="10">
        <v>0</v>
      </c>
    </row>
    <row r="830" spans="1:10" ht="57" customHeight="1">
      <c r="A830" s="1"/>
      <c r="B830" s="1"/>
      <c r="C830" s="1" t="s">
        <v>32</v>
      </c>
      <c r="D830" s="1">
        <v>8</v>
      </c>
      <c r="E830" s="17" t="s">
        <v>2697</v>
      </c>
      <c r="F830" s="17" t="s">
        <v>998</v>
      </c>
      <c r="G830" s="17" t="s">
        <v>988</v>
      </c>
      <c r="H830" s="17" t="s">
        <v>995</v>
      </c>
      <c r="I830" s="17" t="s">
        <v>2698</v>
      </c>
      <c r="J830" s="10">
        <v>10</v>
      </c>
    </row>
    <row r="831" spans="1:10" ht="57" customHeight="1">
      <c r="A831" s="1"/>
      <c r="B831" s="1"/>
      <c r="C831" s="1" t="s">
        <v>32</v>
      </c>
      <c r="D831" s="1">
        <v>9</v>
      </c>
      <c r="E831" s="17" t="s">
        <v>2699</v>
      </c>
      <c r="F831" s="17" t="s">
        <v>998</v>
      </c>
      <c r="G831" s="17" t="s">
        <v>994</v>
      </c>
      <c r="H831" s="17" t="s">
        <v>995</v>
      </c>
      <c r="I831" s="17" t="s">
        <v>2700</v>
      </c>
      <c r="J831" s="10">
        <v>6</v>
      </c>
    </row>
    <row r="832" spans="1:10" ht="57" customHeight="1">
      <c r="A832" s="1"/>
      <c r="B832" s="1"/>
      <c r="C832" s="1" t="s">
        <v>32</v>
      </c>
      <c r="D832" s="1">
        <v>10</v>
      </c>
      <c r="E832" s="17" t="s">
        <v>2701</v>
      </c>
      <c r="F832" s="17" t="s">
        <v>998</v>
      </c>
      <c r="G832" s="17" t="s">
        <v>994</v>
      </c>
      <c r="H832" s="17"/>
      <c r="I832" s="17" t="s">
        <v>2702</v>
      </c>
      <c r="J832" s="10">
        <v>0</v>
      </c>
    </row>
    <row r="833" spans="1:10" ht="57" customHeight="1">
      <c r="A833" s="1"/>
      <c r="B833" s="1"/>
      <c r="C833" s="1" t="s">
        <v>32</v>
      </c>
      <c r="D833" s="1">
        <v>11</v>
      </c>
      <c r="E833" s="17" t="s">
        <v>2703</v>
      </c>
      <c r="F833" s="17" t="s">
        <v>998</v>
      </c>
      <c r="G833" s="17" t="s">
        <v>988</v>
      </c>
      <c r="H833" s="17" t="s">
        <v>2681</v>
      </c>
      <c r="I833" s="17" t="s">
        <v>2704</v>
      </c>
      <c r="J833" s="10">
        <v>186</v>
      </c>
    </row>
    <row r="834" spans="1:10" ht="57" customHeight="1">
      <c r="A834" s="1"/>
      <c r="B834" s="1"/>
      <c r="C834" s="1" t="s">
        <v>32</v>
      </c>
      <c r="D834" s="1">
        <v>12</v>
      </c>
      <c r="E834" s="17" t="s">
        <v>2705</v>
      </c>
      <c r="F834" s="17" t="s">
        <v>987</v>
      </c>
      <c r="G834" s="17" t="s">
        <v>988</v>
      </c>
      <c r="H834" s="17" t="s">
        <v>2686</v>
      </c>
      <c r="I834" s="17" t="s">
        <v>2706</v>
      </c>
      <c r="J834" s="10">
        <v>104</v>
      </c>
    </row>
    <row r="835" spans="1:10" ht="57" customHeight="1">
      <c r="A835" s="1"/>
      <c r="B835" s="1"/>
      <c r="C835" s="1" t="s">
        <v>32</v>
      </c>
      <c r="D835" s="1">
        <v>13</v>
      </c>
      <c r="E835" s="17" t="s">
        <v>2707</v>
      </c>
      <c r="F835" s="17" t="s">
        <v>987</v>
      </c>
      <c r="G835" s="17" t="s">
        <v>988</v>
      </c>
      <c r="H835" s="17" t="s">
        <v>2671</v>
      </c>
      <c r="I835" s="17" t="s">
        <v>2708</v>
      </c>
      <c r="J835" s="10">
        <v>23</v>
      </c>
    </row>
    <row r="836" spans="1:10" ht="57" customHeight="1">
      <c r="A836" s="1"/>
      <c r="B836" s="1"/>
      <c r="C836" s="1" t="s">
        <v>32</v>
      </c>
      <c r="D836" s="1">
        <v>14</v>
      </c>
      <c r="E836" s="17" t="s">
        <v>2709</v>
      </c>
      <c r="F836" s="17" t="s">
        <v>998</v>
      </c>
      <c r="G836" s="17" t="s">
        <v>988</v>
      </c>
      <c r="H836" s="17"/>
      <c r="I836" s="17" t="s">
        <v>2710</v>
      </c>
      <c r="J836" s="10">
        <v>0</v>
      </c>
    </row>
    <row r="837" spans="1:10" ht="57" customHeight="1">
      <c r="A837" s="1"/>
      <c r="B837" s="1"/>
      <c r="C837" s="1" t="s">
        <v>32</v>
      </c>
      <c r="D837" s="1">
        <v>15</v>
      </c>
      <c r="E837" s="17" t="s">
        <v>2711</v>
      </c>
      <c r="F837" s="17" t="s">
        <v>998</v>
      </c>
      <c r="G837" s="17" t="s">
        <v>988</v>
      </c>
      <c r="H837" s="17" t="s">
        <v>2671</v>
      </c>
      <c r="I837" s="17" t="s">
        <v>2712</v>
      </c>
      <c r="J837" s="10">
        <v>24</v>
      </c>
    </row>
    <row r="838" spans="1:10" ht="57" customHeight="1">
      <c r="A838" s="1"/>
      <c r="B838" s="1"/>
      <c r="C838" s="1" t="s">
        <v>32</v>
      </c>
      <c r="D838" s="1">
        <v>16</v>
      </c>
      <c r="E838" s="17" t="s">
        <v>2713</v>
      </c>
      <c r="F838" s="17" t="s">
        <v>998</v>
      </c>
      <c r="G838" s="17" t="s">
        <v>988</v>
      </c>
      <c r="H838" s="17" t="s">
        <v>995</v>
      </c>
      <c r="I838" s="17" t="s">
        <v>2714</v>
      </c>
      <c r="J838" s="10">
        <v>17</v>
      </c>
    </row>
    <row r="839" spans="1:10" ht="57" customHeight="1">
      <c r="A839" s="1"/>
      <c r="B839" s="1"/>
      <c r="C839" s="1" t="s">
        <v>32</v>
      </c>
      <c r="D839" s="1">
        <v>17</v>
      </c>
      <c r="E839" s="17" t="s">
        <v>2715</v>
      </c>
      <c r="F839" s="17" t="s">
        <v>998</v>
      </c>
      <c r="G839" s="17" t="s">
        <v>994</v>
      </c>
      <c r="H839" s="17"/>
      <c r="I839" s="17" t="s">
        <v>2716</v>
      </c>
      <c r="J839" s="10">
        <v>0</v>
      </c>
    </row>
    <row r="840" spans="1:10" ht="57" customHeight="1">
      <c r="A840" s="1"/>
      <c r="B840" s="1"/>
      <c r="C840" s="1" t="s">
        <v>32</v>
      </c>
      <c r="D840" s="1">
        <v>18</v>
      </c>
      <c r="E840" s="17" t="s">
        <v>2717</v>
      </c>
      <c r="F840" s="17" t="s">
        <v>998</v>
      </c>
      <c r="G840" s="17" t="s">
        <v>994</v>
      </c>
      <c r="H840" s="17" t="s">
        <v>995</v>
      </c>
      <c r="I840" s="17" t="s">
        <v>2718</v>
      </c>
      <c r="J840" s="10">
        <v>2</v>
      </c>
    </row>
    <row r="841" spans="1:10" ht="57" customHeight="1">
      <c r="A841" s="1"/>
      <c r="B841" s="1"/>
      <c r="C841" s="1" t="s">
        <v>32</v>
      </c>
      <c r="D841" s="1">
        <v>19</v>
      </c>
      <c r="E841" s="17" t="s">
        <v>2719</v>
      </c>
      <c r="F841" s="17" t="s">
        <v>998</v>
      </c>
      <c r="G841" s="17" t="s">
        <v>994</v>
      </c>
      <c r="H841" s="17" t="s">
        <v>995</v>
      </c>
      <c r="I841" s="17" t="s">
        <v>2720</v>
      </c>
      <c r="J841" s="10">
        <v>9</v>
      </c>
    </row>
    <row r="842" spans="1:10" ht="57" customHeight="1">
      <c r="A842" s="1"/>
      <c r="B842" s="1"/>
      <c r="C842" s="1" t="s">
        <v>32</v>
      </c>
      <c r="D842" s="1">
        <v>20</v>
      </c>
      <c r="E842" s="17" t="s">
        <v>2721</v>
      </c>
      <c r="F842" s="17" t="s">
        <v>998</v>
      </c>
      <c r="G842" s="17" t="s">
        <v>988</v>
      </c>
      <c r="H842" s="17" t="s">
        <v>995</v>
      </c>
      <c r="I842" s="17" t="s">
        <v>2722</v>
      </c>
      <c r="J842" s="10">
        <v>5</v>
      </c>
    </row>
    <row r="843" spans="1:10" ht="57" customHeight="1">
      <c r="A843" s="1"/>
      <c r="B843" s="1"/>
      <c r="C843" s="1" t="s">
        <v>32</v>
      </c>
      <c r="D843" s="1">
        <v>21</v>
      </c>
      <c r="E843" s="17" t="s">
        <v>2626</v>
      </c>
      <c r="F843" s="17" t="s">
        <v>998</v>
      </c>
      <c r="G843" s="17" t="s">
        <v>988</v>
      </c>
      <c r="H843" s="17" t="s">
        <v>1005</v>
      </c>
      <c r="I843" s="17" t="s">
        <v>2723</v>
      </c>
      <c r="J843" s="10">
        <v>44</v>
      </c>
    </row>
    <row r="844" spans="1:10" ht="57" customHeight="1">
      <c r="A844" s="1"/>
      <c r="B844" s="1"/>
      <c r="C844" s="1" t="s">
        <v>32</v>
      </c>
      <c r="D844" s="1">
        <v>22</v>
      </c>
      <c r="E844" s="17" t="s">
        <v>2717</v>
      </c>
      <c r="F844" s="17" t="s">
        <v>998</v>
      </c>
      <c r="G844" s="17" t="s">
        <v>994</v>
      </c>
      <c r="H844" s="17" t="s">
        <v>995</v>
      </c>
      <c r="I844" s="17" t="s">
        <v>2724</v>
      </c>
      <c r="J844" s="10">
        <v>18</v>
      </c>
    </row>
    <row r="845" spans="1:10" ht="57" customHeight="1">
      <c r="A845" s="1"/>
      <c r="B845" s="1"/>
      <c r="C845" s="1" t="s">
        <v>32</v>
      </c>
      <c r="D845" s="1">
        <v>23</v>
      </c>
      <c r="E845" s="17" t="s">
        <v>2725</v>
      </c>
      <c r="F845" s="17" t="s">
        <v>987</v>
      </c>
      <c r="G845" s="17" t="s">
        <v>994</v>
      </c>
      <c r="H845" s="17" t="s">
        <v>2726</v>
      </c>
      <c r="I845" s="17" t="s">
        <v>2727</v>
      </c>
      <c r="J845" s="10">
        <v>54</v>
      </c>
    </row>
    <row r="846" spans="1:10" ht="57" customHeight="1">
      <c r="A846" s="1"/>
      <c r="B846" s="1"/>
      <c r="C846" s="1" t="s">
        <v>32</v>
      </c>
      <c r="D846" s="1">
        <v>24</v>
      </c>
      <c r="E846" s="17" t="s">
        <v>2728</v>
      </c>
      <c r="F846" s="17" t="s">
        <v>987</v>
      </c>
      <c r="G846" s="17" t="s">
        <v>988</v>
      </c>
      <c r="H846" s="17" t="s">
        <v>2726</v>
      </c>
      <c r="I846" s="17" t="s">
        <v>2729</v>
      </c>
      <c r="J846" s="10">
        <v>48</v>
      </c>
    </row>
    <row r="847" spans="1:10" ht="57" customHeight="1">
      <c r="A847" s="1"/>
      <c r="B847" s="1"/>
      <c r="C847" s="1" t="s">
        <v>32</v>
      </c>
      <c r="D847" s="1">
        <v>25</v>
      </c>
      <c r="E847" s="17" t="s">
        <v>2730</v>
      </c>
      <c r="F847" s="17" t="s">
        <v>987</v>
      </c>
      <c r="G847" s="17" t="s">
        <v>988</v>
      </c>
      <c r="H847" s="17" t="s">
        <v>995</v>
      </c>
      <c r="I847" s="17" t="s">
        <v>2731</v>
      </c>
      <c r="J847" s="10">
        <v>14</v>
      </c>
    </row>
    <row r="848" spans="1:10" ht="57" customHeight="1">
      <c r="A848" s="1"/>
      <c r="B848" s="1"/>
      <c r="C848" s="1" t="s">
        <v>32</v>
      </c>
      <c r="D848" s="1">
        <v>26</v>
      </c>
      <c r="E848" s="17" t="s">
        <v>2732</v>
      </c>
      <c r="F848" s="17" t="s">
        <v>998</v>
      </c>
      <c r="G848" s="17" t="s">
        <v>988</v>
      </c>
      <c r="H848" s="17" t="s">
        <v>2733</v>
      </c>
      <c r="I848" s="17" t="s">
        <v>2734</v>
      </c>
      <c r="J848" s="10">
        <v>8</v>
      </c>
    </row>
    <row r="849" spans="1:10" ht="57" customHeight="1">
      <c r="A849" s="1"/>
      <c r="B849" s="1"/>
      <c r="C849" s="1" t="s">
        <v>32</v>
      </c>
      <c r="D849" s="1">
        <v>27</v>
      </c>
      <c r="E849" s="17" t="s">
        <v>2735</v>
      </c>
      <c r="F849" s="17" t="s">
        <v>998</v>
      </c>
      <c r="G849" s="17" t="s">
        <v>988</v>
      </c>
      <c r="H849" s="17" t="s">
        <v>2736</v>
      </c>
      <c r="I849" s="17" t="s">
        <v>2737</v>
      </c>
      <c r="J849" s="10">
        <v>3</v>
      </c>
    </row>
    <row r="850" spans="1:10" ht="57" customHeight="1">
      <c r="A850" s="1"/>
      <c r="B850" s="1"/>
      <c r="C850" s="1" t="s">
        <v>32</v>
      </c>
      <c r="D850" s="1">
        <v>28</v>
      </c>
      <c r="E850" s="17" t="s">
        <v>2735</v>
      </c>
      <c r="F850" s="17" t="s">
        <v>998</v>
      </c>
      <c r="G850" s="17" t="s">
        <v>988</v>
      </c>
      <c r="H850" s="17" t="s">
        <v>2738</v>
      </c>
      <c r="I850" s="17" t="s">
        <v>2739</v>
      </c>
      <c r="J850" s="10">
        <v>302</v>
      </c>
    </row>
    <row r="851" spans="1:10" ht="57" customHeight="1">
      <c r="A851" s="1"/>
      <c r="B851" s="1"/>
      <c r="C851" s="1" t="s">
        <v>32</v>
      </c>
      <c r="D851" s="1">
        <v>29</v>
      </c>
      <c r="E851" s="17" t="s">
        <v>2740</v>
      </c>
      <c r="F851" s="17" t="s">
        <v>998</v>
      </c>
      <c r="G851" s="17" t="s">
        <v>988</v>
      </c>
      <c r="H851" s="17"/>
      <c r="I851" s="17" t="s">
        <v>2741</v>
      </c>
      <c r="J851" s="10">
        <v>0</v>
      </c>
    </row>
    <row r="852" spans="1:10" ht="57" customHeight="1">
      <c r="A852" s="1"/>
      <c r="B852" s="1"/>
      <c r="C852" s="1" t="s">
        <v>32</v>
      </c>
      <c r="D852" s="1">
        <v>30</v>
      </c>
      <c r="E852" s="17" t="s">
        <v>2742</v>
      </c>
      <c r="F852" s="17" t="s">
        <v>987</v>
      </c>
      <c r="G852" s="17" t="s">
        <v>994</v>
      </c>
      <c r="H852" s="17"/>
      <c r="I852" s="17" t="s">
        <v>2743</v>
      </c>
      <c r="J852" s="10">
        <v>0</v>
      </c>
    </row>
    <row r="853" spans="1:10" ht="57" customHeight="1">
      <c r="A853" s="1"/>
      <c r="B853" s="1"/>
      <c r="C853" s="1" t="s">
        <v>32</v>
      </c>
      <c r="D853" s="1">
        <v>31</v>
      </c>
      <c r="E853" s="17" t="s">
        <v>2744</v>
      </c>
      <c r="F853" s="17" t="s">
        <v>987</v>
      </c>
      <c r="G853" s="17" t="s">
        <v>994</v>
      </c>
      <c r="H853" s="17"/>
      <c r="I853" s="17" t="s">
        <v>2745</v>
      </c>
      <c r="J853" s="10">
        <v>0</v>
      </c>
    </row>
    <row r="854" spans="1:10" ht="57" customHeight="1">
      <c r="A854" s="1"/>
      <c r="B854" s="1"/>
      <c r="C854" s="1" t="s">
        <v>32</v>
      </c>
      <c r="D854" s="1">
        <v>32</v>
      </c>
      <c r="E854" s="17" t="s">
        <v>2746</v>
      </c>
      <c r="F854" s="17" t="s">
        <v>998</v>
      </c>
      <c r="G854" s="17" t="s">
        <v>988</v>
      </c>
      <c r="H854" s="17" t="s">
        <v>2747</v>
      </c>
      <c r="I854" s="17" t="s">
        <v>2748</v>
      </c>
      <c r="J854" s="10">
        <v>29</v>
      </c>
    </row>
    <row r="855" spans="1:10" ht="57" customHeight="1">
      <c r="A855" s="1"/>
      <c r="B855" s="1"/>
      <c r="C855" s="1" t="s">
        <v>32</v>
      </c>
      <c r="D855" s="1">
        <v>33</v>
      </c>
      <c r="E855" s="17" t="s">
        <v>2749</v>
      </c>
      <c r="F855" s="17" t="s">
        <v>998</v>
      </c>
      <c r="G855" s="17" t="s">
        <v>988</v>
      </c>
      <c r="H855" s="17" t="s">
        <v>2747</v>
      </c>
      <c r="I855" s="17" t="s">
        <v>2750</v>
      </c>
      <c r="J855" s="10">
        <v>64</v>
      </c>
    </row>
    <row r="856" spans="1:10" ht="57" customHeight="1">
      <c r="A856" s="1"/>
      <c r="B856" s="1"/>
      <c r="C856" s="1" t="s">
        <v>32</v>
      </c>
      <c r="D856" s="1">
        <v>34</v>
      </c>
      <c r="E856" s="17" t="s">
        <v>2751</v>
      </c>
      <c r="F856" s="17" t="s">
        <v>987</v>
      </c>
      <c r="G856" s="17" t="s">
        <v>994</v>
      </c>
      <c r="H856" s="17"/>
      <c r="I856" s="17" t="s">
        <v>2752</v>
      </c>
      <c r="J856" s="10">
        <v>0</v>
      </c>
    </row>
    <row r="857" spans="1:10" ht="57" customHeight="1">
      <c r="A857" s="1"/>
      <c r="B857" s="1"/>
      <c r="C857" s="1" t="s">
        <v>32</v>
      </c>
      <c r="D857" s="1">
        <v>35</v>
      </c>
      <c r="E857" s="17" t="s">
        <v>2753</v>
      </c>
      <c r="F857" s="17" t="s">
        <v>998</v>
      </c>
      <c r="G857" s="17" t="s">
        <v>994</v>
      </c>
      <c r="H857" s="17"/>
      <c r="I857" s="17" t="s">
        <v>2754</v>
      </c>
      <c r="J857" s="10">
        <v>0</v>
      </c>
    </row>
    <row r="858" spans="1:10" ht="57" customHeight="1">
      <c r="A858" s="1"/>
      <c r="B858" s="1"/>
      <c r="C858" s="1" t="s">
        <v>32</v>
      </c>
      <c r="D858" s="1">
        <v>36</v>
      </c>
      <c r="E858" s="17" t="s">
        <v>2755</v>
      </c>
      <c r="F858" s="17" t="s">
        <v>998</v>
      </c>
      <c r="G858" s="17" t="s">
        <v>994</v>
      </c>
      <c r="H858" s="17" t="s">
        <v>995</v>
      </c>
      <c r="I858" s="17" t="s">
        <v>2756</v>
      </c>
      <c r="J858" s="10">
        <v>18</v>
      </c>
    </row>
    <row r="859" spans="1:10" ht="57" customHeight="1">
      <c r="A859" s="1"/>
      <c r="B859" s="1"/>
      <c r="C859" s="1" t="s">
        <v>32</v>
      </c>
      <c r="D859" s="1">
        <v>37</v>
      </c>
      <c r="E859" s="17" t="s">
        <v>2757</v>
      </c>
      <c r="F859" s="17" t="s">
        <v>998</v>
      </c>
      <c r="G859" s="17" t="s">
        <v>988</v>
      </c>
      <c r="H859" s="17"/>
      <c r="I859" s="17" t="s">
        <v>2758</v>
      </c>
      <c r="J859" s="10">
        <v>0</v>
      </c>
    </row>
    <row r="860" spans="1:10" ht="57" customHeight="1">
      <c r="A860" s="1"/>
      <c r="B860" s="1"/>
      <c r="C860" s="1" t="s">
        <v>32</v>
      </c>
      <c r="D860" s="1">
        <v>38</v>
      </c>
      <c r="E860" s="17" t="s">
        <v>2759</v>
      </c>
      <c r="F860" s="17" t="s">
        <v>998</v>
      </c>
      <c r="G860" s="17" t="s">
        <v>988</v>
      </c>
      <c r="H860" s="17" t="s">
        <v>2760</v>
      </c>
      <c r="I860" s="17" t="s">
        <v>2761</v>
      </c>
      <c r="J860" s="10">
        <v>10</v>
      </c>
    </row>
    <row r="861" spans="1:10" ht="57" customHeight="1">
      <c r="A861" s="1"/>
      <c r="B861" s="1"/>
      <c r="C861" s="1" t="s">
        <v>32</v>
      </c>
      <c r="D861" s="1">
        <v>39</v>
      </c>
      <c r="E861" s="17" t="s">
        <v>2762</v>
      </c>
      <c r="F861" s="17" t="s">
        <v>987</v>
      </c>
      <c r="G861" s="17" t="s">
        <v>988</v>
      </c>
      <c r="H861" s="17" t="s">
        <v>995</v>
      </c>
      <c r="I861" s="17" t="s">
        <v>2763</v>
      </c>
      <c r="J861" s="10">
        <v>36</v>
      </c>
    </row>
    <row r="862" spans="1:10" ht="57" customHeight="1">
      <c r="A862" s="1"/>
      <c r="B862" s="1"/>
      <c r="C862" s="1" t="s">
        <v>32</v>
      </c>
      <c r="D862" s="1">
        <v>40</v>
      </c>
      <c r="E862" s="17" t="s">
        <v>2764</v>
      </c>
      <c r="F862" s="17" t="s">
        <v>998</v>
      </c>
      <c r="G862" s="17" t="s">
        <v>988</v>
      </c>
      <c r="H862" s="17" t="s">
        <v>995</v>
      </c>
      <c r="I862" s="17" t="s">
        <v>2765</v>
      </c>
      <c r="J862" s="10">
        <v>17</v>
      </c>
    </row>
    <row r="863" spans="1:10" ht="57" customHeight="1">
      <c r="A863" s="1"/>
      <c r="B863" s="1"/>
      <c r="C863" s="1" t="s">
        <v>32</v>
      </c>
      <c r="D863" s="1">
        <v>41</v>
      </c>
      <c r="E863" s="17" t="s">
        <v>2766</v>
      </c>
      <c r="F863" s="17" t="s">
        <v>998</v>
      </c>
      <c r="G863" s="17" t="s">
        <v>988</v>
      </c>
      <c r="H863" s="17" t="s">
        <v>1005</v>
      </c>
      <c r="I863" s="17" t="s">
        <v>2767</v>
      </c>
      <c r="J863" s="10">
        <v>35</v>
      </c>
    </row>
    <row r="864" spans="1:10" ht="57" customHeight="1">
      <c r="A864" s="1"/>
      <c r="B864" s="1"/>
      <c r="C864" s="1" t="s">
        <v>32</v>
      </c>
      <c r="D864" s="1">
        <v>42</v>
      </c>
      <c r="E864" s="17" t="s">
        <v>2768</v>
      </c>
      <c r="F864" s="17" t="s">
        <v>998</v>
      </c>
      <c r="G864" s="17" t="s">
        <v>994</v>
      </c>
      <c r="H864" s="17"/>
      <c r="I864" s="17" t="s">
        <v>2769</v>
      </c>
      <c r="J864" s="10">
        <v>0</v>
      </c>
    </row>
    <row r="865" spans="1:10" ht="57" customHeight="1">
      <c r="A865" s="1"/>
      <c r="B865" s="1"/>
      <c r="C865" s="1" t="s">
        <v>32</v>
      </c>
      <c r="D865" s="1">
        <v>43</v>
      </c>
      <c r="E865" s="17" t="s">
        <v>2770</v>
      </c>
      <c r="F865" s="17" t="s">
        <v>998</v>
      </c>
      <c r="G865" s="17" t="s">
        <v>988</v>
      </c>
      <c r="H865" s="17" t="s">
        <v>2771</v>
      </c>
      <c r="I865" s="17" t="s">
        <v>2772</v>
      </c>
      <c r="J865" s="10">
        <v>32</v>
      </c>
    </row>
    <row r="866" spans="1:10" ht="57" customHeight="1">
      <c r="A866" s="1"/>
      <c r="B866" s="1"/>
      <c r="C866" s="1" t="s">
        <v>32</v>
      </c>
      <c r="D866" s="1">
        <v>44</v>
      </c>
      <c r="E866" s="17" t="s">
        <v>2773</v>
      </c>
      <c r="F866" s="17" t="s">
        <v>998</v>
      </c>
      <c r="G866" s="17" t="s">
        <v>988</v>
      </c>
      <c r="H866" s="17" t="s">
        <v>2774</v>
      </c>
      <c r="I866" s="17" t="s">
        <v>2775</v>
      </c>
      <c r="J866" s="10">
        <v>36</v>
      </c>
    </row>
    <row r="867" spans="1:10" ht="57" customHeight="1">
      <c r="A867" s="1"/>
      <c r="B867" s="1"/>
      <c r="C867" s="1" t="s">
        <v>32</v>
      </c>
      <c r="D867" s="1">
        <v>45</v>
      </c>
      <c r="E867" s="17" t="s">
        <v>2776</v>
      </c>
      <c r="F867" s="17" t="s">
        <v>998</v>
      </c>
      <c r="G867" s="17" t="s">
        <v>988</v>
      </c>
      <c r="H867" s="17" t="s">
        <v>2777</v>
      </c>
      <c r="I867" s="17" t="s">
        <v>2778</v>
      </c>
      <c r="J867" s="10">
        <v>89</v>
      </c>
    </row>
    <row r="868" spans="1:10" ht="57" customHeight="1">
      <c r="A868" s="1"/>
      <c r="B868" s="1"/>
      <c r="C868" s="1" t="s">
        <v>32</v>
      </c>
      <c r="D868" s="1">
        <v>46</v>
      </c>
      <c r="E868" s="17" t="s">
        <v>2779</v>
      </c>
      <c r="F868" s="17" t="s">
        <v>998</v>
      </c>
      <c r="G868" s="17" t="s">
        <v>988</v>
      </c>
      <c r="H868" s="17" t="s">
        <v>1327</v>
      </c>
      <c r="I868" s="17" t="s">
        <v>2780</v>
      </c>
      <c r="J868" s="10">
        <v>61</v>
      </c>
    </row>
    <row r="869" spans="1:10" ht="57" customHeight="1">
      <c r="A869" s="1"/>
      <c r="B869" s="1"/>
      <c r="C869" s="1" t="s">
        <v>32</v>
      </c>
      <c r="D869" s="1">
        <v>47</v>
      </c>
      <c r="E869" s="17" t="s">
        <v>2781</v>
      </c>
      <c r="F869" s="17" t="s">
        <v>987</v>
      </c>
      <c r="G869" s="17" t="s">
        <v>988</v>
      </c>
      <c r="H869" s="17" t="s">
        <v>2782</v>
      </c>
      <c r="I869" s="17" t="s">
        <v>2783</v>
      </c>
      <c r="J869" s="10">
        <v>117</v>
      </c>
    </row>
    <row r="870" spans="1:10" ht="57" customHeight="1">
      <c r="A870" s="1"/>
      <c r="B870" s="1"/>
      <c r="C870" s="1" t="s">
        <v>32</v>
      </c>
      <c r="D870" s="1">
        <v>48</v>
      </c>
      <c r="E870" s="17" t="s">
        <v>2415</v>
      </c>
      <c r="F870" s="17" t="s">
        <v>987</v>
      </c>
      <c r="G870" s="17" t="s">
        <v>988</v>
      </c>
      <c r="H870" s="17" t="s">
        <v>2784</v>
      </c>
      <c r="I870" s="17" t="s">
        <v>2785</v>
      </c>
      <c r="J870" s="10">
        <v>57</v>
      </c>
    </row>
    <row r="871" spans="1:10" ht="57" customHeight="1">
      <c r="A871" s="1"/>
      <c r="B871" s="1"/>
      <c r="C871" s="1" t="s">
        <v>32</v>
      </c>
      <c r="D871" s="1">
        <v>49</v>
      </c>
      <c r="E871" s="17" t="s">
        <v>2786</v>
      </c>
      <c r="F871" s="17" t="s">
        <v>987</v>
      </c>
      <c r="G871" s="17" t="s">
        <v>988</v>
      </c>
      <c r="H871" s="17"/>
      <c r="I871" s="17" t="s">
        <v>2787</v>
      </c>
      <c r="J871" s="10">
        <v>0</v>
      </c>
    </row>
    <row r="872" spans="1:10" ht="57" customHeight="1">
      <c r="A872" s="1"/>
      <c r="B872" s="1"/>
      <c r="C872" s="1" t="s">
        <v>32</v>
      </c>
      <c r="D872" s="1">
        <v>50</v>
      </c>
      <c r="E872" s="17" t="s">
        <v>2788</v>
      </c>
      <c r="F872" s="17" t="s">
        <v>987</v>
      </c>
      <c r="G872" s="17" t="s">
        <v>988</v>
      </c>
      <c r="H872" s="17" t="s">
        <v>2784</v>
      </c>
      <c r="I872" s="17" t="s">
        <v>2789</v>
      </c>
      <c r="J872" s="10">
        <v>31</v>
      </c>
    </row>
    <row r="873" spans="1:10" ht="57" customHeight="1">
      <c r="A873" s="1"/>
      <c r="B873" s="1"/>
      <c r="C873" s="1" t="s">
        <v>32</v>
      </c>
      <c r="D873" s="1">
        <v>51</v>
      </c>
      <c r="E873" s="17" t="s">
        <v>2790</v>
      </c>
      <c r="F873" s="17" t="s">
        <v>987</v>
      </c>
      <c r="G873" s="17" t="s">
        <v>988</v>
      </c>
      <c r="H873" s="17" t="s">
        <v>995</v>
      </c>
      <c r="I873" s="17" t="s">
        <v>2791</v>
      </c>
      <c r="J873" s="10">
        <v>9</v>
      </c>
    </row>
    <row r="874" spans="1:10" ht="57" customHeight="1">
      <c r="A874" s="1"/>
      <c r="B874" s="1"/>
      <c r="C874" s="1" t="s">
        <v>32</v>
      </c>
      <c r="D874" s="1">
        <v>52</v>
      </c>
      <c r="E874" s="17" t="s">
        <v>2792</v>
      </c>
      <c r="F874" s="17" t="s">
        <v>987</v>
      </c>
      <c r="G874" s="17" t="s">
        <v>994</v>
      </c>
      <c r="H874" s="17"/>
      <c r="I874" s="17" t="s">
        <v>2793</v>
      </c>
      <c r="J874" s="10">
        <v>0</v>
      </c>
    </row>
    <row r="875" spans="1:10" ht="57" customHeight="1">
      <c r="A875" s="1"/>
      <c r="B875" s="1"/>
      <c r="C875" s="1" t="s">
        <v>32</v>
      </c>
      <c r="D875" s="1">
        <v>53</v>
      </c>
      <c r="E875" s="17" t="s">
        <v>2794</v>
      </c>
      <c r="F875" s="17" t="s">
        <v>987</v>
      </c>
      <c r="G875" s="17" t="s">
        <v>994</v>
      </c>
      <c r="H875" s="17"/>
      <c r="I875" s="17" t="s">
        <v>2795</v>
      </c>
      <c r="J875" s="10">
        <v>0</v>
      </c>
    </row>
    <row r="876" spans="1:10" ht="57" customHeight="1">
      <c r="A876" s="1"/>
      <c r="B876" s="1"/>
      <c r="C876" s="1" t="s">
        <v>32</v>
      </c>
      <c r="D876" s="1">
        <v>54</v>
      </c>
      <c r="E876" s="17" t="s">
        <v>2796</v>
      </c>
      <c r="F876" s="17" t="s">
        <v>987</v>
      </c>
      <c r="G876" s="17" t="s">
        <v>988</v>
      </c>
      <c r="H876" s="17" t="s">
        <v>2784</v>
      </c>
      <c r="I876" s="17" t="s">
        <v>2797</v>
      </c>
      <c r="J876" s="10">
        <v>15</v>
      </c>
    </row>
    <row r="877" spans="1:10" ht="57" customHeight="1">
      <c r="A877" s="1"/>
      <c r="B877" s="1"/>
      <c r="C877" s="1" t="s">
        <v>32</v>
      </c>
      <c r="D877" s="1">
        <v>55</v>
      </c>
      <c r="E877" s="17" t="s">
        <v>2798</v>
      </c>
      <c r="F877" s="17" t="s">
        <v>987</v>
      </c>
      <c r="G877" s="17" t="s">
        <v>988</v>
      </c>
      <c r="H877" s="17" t="s">
        <v>2799</v>
      </c>
      <c r="I877" s="17" t="s">
        <v>2800</v>
      </c>
      <c r="J877" s="10">
        <v>81</v>
      </c>
    </row>
    <row r="878" spans="1:10" ht="57" customHeight="1">
      <c r="A878" s="1"/>
      <c r="B878" s="1"/>
      <c r="C878" s="1" t="s">
        <v>32</v>
      </c>
      <c r="D878" s="1">
        <v>56</v>
      </c>
      <c r="E878" s="17" t="s">
        <v>2801</v>
      </c>
      <c r="F878" s="17" t="s">
        <v>987</v>
      </c>
      <c r="G878" s="17" t="s">
        <v>988</v>
      </c>
      <c r="H878" s="17" t="s">
        <v>995</v>
      </c>
      <c r="I878" s="17" t="s">
        <v>2802</v>
      </c>
      <c r="J878" s="10">
        <v>21</v>
      </c>
    </row>
    <row r="879" spans="1:10" ht="57" customHeight="1">
      <c r="A879" s="1"/>
      <c r="B879" s="1"/>
      <c r="C879" s="1" t="s">
        <v>32</v>
      </c>
      <c r="D879" s="1">
        <v>57</v>
      </c>
      <c r="E879" s="17" t="s">
        <v>2803</v>
      </c>
      <c r="F879" s="17" t="s">
        <v>987</v>
      </c>
      <c r="G879" s="17" t="s">
        <v>988</v>
      </c>
      <c r="H879" s="17"/>
      <c r="I879" s="17" t="s">
        <v>2804</v>
      </c>
      <c r="J879" s="10">
        <v>0</v>
      </c>
    </row>
    <row r="880" spans="1:10" ht="57" customHeight="1">
      <c r="A880" s="1"/>
      <c r="B880" s="1"/>
      <c r="C880" s="1" t="s">
        <v>32</v>
      </c>
      <c r="D880" s="1">
        <v>58</v>
      </c>
      <c r="E880" s="17" t="s">
        <v>2805</v>
      </c>
      <c r="F880" s="17" t="s">
        <v>987</v>
      </c>
      <c r="G880" s="17" t="s">
        <v>994</v>
      </c>
      <c r="H880" s="17" t="s">
        <v>995</v>
      </c>
      <c r="I880" s="17" t="s">
        <v>2806</v>
      </c>
      <c r="J880" s="10">
        <v>25</v>
      </c>
    </row>
    <row r="881" spans="1:10" ht="57" customHeight="1">
      <c r="A881" s="1"/>
      <c r="B881" s="1"/>
      <c r="C881" s="1" t="s">
        <v>32</v>
      </c>
      <c r="D881" s="1">
        <v>59</v>
      </c>
      <c r="E881" s="17" t="s">
        <v>2807</v>
      </c>
      <c r="F881" s="17" t="s">
        <v>987</v>
      </c>
      <c r="G881" s="17" t="s">
        <v>994</v>
      </c>
      <c r="H881" s="17"/>
      <c r="I881" s="17" t="s">
        <v>2808</v>
      </c>
      <c r="J881" s="10">
        <v>0</v>
      </c>
    </row>
    <row r="882" spans="1:10" ht="57" customHeight="1">
      <c r="A882" s="1"/>
      <c r="B882" s="1"/>
      <c r="C882" s="1" t="s">
        <v>32</v>
      </c>
      <c r="D882" s="1">
        <v>60</v>
      </c>
      <c r="E882" s="17" t="s">
        <v>2809</v>
      </c>
      <c r="F882" s="17" t="s">
        <v>987</v>
      </c>
      <c r="G882" s="17" t="s">
        <v>988</v>
      </c>
      <c r="H882" s="17" t="s">
        <v>995</v>
      </c>
      <c r="I882" s="17" t="s">
        <v>2810</v>
      </c>
      <c r="J882" s="10">
        <v>8</v>
      </c>
    </row>
    <row r="883" spans="1:10" ht="57" customHeight="1">
      <c r="A883" s="1"/>
      <c r="B883" s="1"/>
      <c r="C883" s="1" t="s">
        <v>32</v>
      </c>
      <c r="D883" s="1">
        <v>61</v>
      </c>
      <c r="E883" s="17" t="s">
        <v>2811</v>
      </c>
      <c r="F883" s="17" t="s">
        <v>987</v>
      </c>
      <c r="G883" s="17" t="s">
        <v>988</v>
      </c>
      <c r="H883" s="17" t="s">
        <v>995</v>
      </c>
      <c r="I883" s="17" t="s">
        <v>2812</v>
      </c>
      <c r="J883" s="10">
        <v>25</v>
      </c>
    </row>
    <row r="884" spans="1:10" ht="57" customHeight="1">
      <c r="A884" s="1"/>
      <c r="B884" s="1"/>
      <c r="C884" s="1" t="s">
        <v>32</v>
      </c>
      <c r="D884" s="1">
        <v>62</v>
      </c>
      <c r="E884" s="17" t="s">
        <v>2813</v>
      </c>
      <c r="F884" s="17" t="s">
        <v>987</v>
      </c>
      <c r="G884" s="17" t="s">
        <v>988</v>
      </c>
      <c r="H884" s="17"/>
      <c r="I884" s="17" t="s">
        <v>2814</v>
      </c>
      <c r="J884" s="10">
        <v>0</v>
      </c>
    </row>
    <row r="885" spans="1:10" ht="57" customHeight="1">
      <c r="A885" s="1"/>
      <c r="B885" s="1"/>
      <c r="C885" s="1" t="s">
        <v>32</v>
      </c>
      <c r="D885" s="1">
        <v>63</v>
      </c>
      <c r="E885" s="17" t="s">
        <v>2815</v>
      </c>
      <c r="F885" s="17" t="s">
        <v>987</v>
      </c>
      <c r="G885" s="17" t="s">
        <v>988</v>
      </c>
      <c r="H885" s="17"/>
      <c r="I885" s="17" t="s">
        <v>2816</v>
      </c>
      <c r="J885" s="10">
        <v>0</v>
      </c>
    </row>
    <row r="886" spans="1:10" ht="57" customHeight="1">
      <c r="A886" s="1"/>
      <c r="B886" s="1"/>
      <c r="C886" s="1" t="s">
        <v>32</v>
      </c>
      <c r="D886" s="1">
        <v>64</v>
      </c>
      <c r="E886" s="17" t="s">
        <v>2817</v>
      </c>
      <c r="F886" s="17" t="s">
        <v>987</v>
      </c>
      <c r="G886" s="17" t="s">
        <v>988</v>
      </c>
      <c r="H886" s="17" t="s">
        <v>995</v>
      </c>
      <c r="I886" s="17" t="s">
        <v>2818</v>
      </c>
      <c r="J886" s="10">
        <v>12</v>
      </c>
    </row>
    <row r="887" spans="1:10" ht="57" customHeight="1">
      <c r="A887" s="1"/>
      <c r="B887" s="1"/>
      <c r="C887" s="1" t="s">
        <v>32</v>
      </c>
      <c r="D887" s="1">
        <v>65</v>
      </c>
      <c r="E887" s="17" t="s">
        <v>2819</v>
      </c>
      <c r="F887" s="17" t="s">
        <v>998</v>
      </c>
      <c r="G887" s="17" t="s">
        <v>994</v>
      </c>
      <c r="H887" s="17" t="s">
        <v>1005</v>
      </c>
      <c r="I887" s="17" t="s">
        <v>2820</v>
      </c>
      <c r="J887" s="10">
        <v>9</v>
      </c>
    </row>
    <row r="888" spans="1:10" ht="57" customHeight="1">
      <c r="A888" s="1"/>
      <c r="B888" s="1"/>
      <c r="C888" s="1" t="s">
        <v>32</v>
      </c>
      <c r="D888" s="1">
        <v>66</v>
      </c>
      <c r="E888" s="17" t="s">
        <v>2821</v>
      </c>
      <c r="F888" s="17" t="s">
        <v>987</v>
      </c>
      <c r="G888" s="17" t="s">
        <v>988</v>
      </c>
      <c r="H888" s="17" t="s">
        <v>995</v>
      </c>
      <c r="I888" s="17" t="s">
        <v>2822</v>
      </c>
      <c r="J888" s="10">
        <v>7</v>
      </c>
    </row>
    <row r="889" spans="1:10" ht="57" customHeight="1">
      <c r="A889" s="1"/>
      <c r="B889" s="1"/>
      <c r="C889" s="1" t="s">
        <v>32</v>
      </c>
      <c r="D889" s="1">
        <v>67</v>
      </c>
      <c r="E889" s="17" t="s">
        <v>2823</v>
      </c>
      <c r="F889" s="17" t="s">
        <v>987</v>
      </c>
      <c r="G889" s="17" t="s">
        <v>994</v>
      </c>
      <c r="H889" s="17" t="s">
        <v>995</v>
      </c>
      <c r="I889" s="17" t="s">
        <v>2824</v>
      </c>
      <c r="J889" s="10">
        <v>3</v>
      </c>
    </row>
    <row r="890" spans="1:10" ht="57" customHeight="1">
      <c r="A890" s="1"/>
      <c r="B890" s="1"/>
      <c r="C890" s="1" t="s">
        <v>32</v>
      </c>
      <c r="D890" s="1">
        <v>68</v>
      </c>
      <c r="E890" s="17" t="s">
        <v>2825</v>
      </c>
      <c r="F890" s="17" t="s">
        <v>987</v>
      </c>
      <c r="G890" s="17" t="s">
        <v>994</v>
      </c>
      <c r="H890" s="17"/>
      <c r="I890" s="17" t="s">
        <v>2826</v>
      </c>
      <c r="J890" s="10">
        <v>0</v>
      </c>
    </row>
    <row r="891" spans="1:10" ht="57" customHeight="1">
      <c r="A891" s="1"/>
      <c r="B891" s="1"/>
      <c r="C891" s="1" t="s">
        <v>32</v>
      </c>
      <c r="D891" s="1">
        <v>69</v>
      </c>
      <c r="E891" s="17" t="s">
        <v>2827</v>
      </c>
      <c r="F891" s="17" t="s">
        <v>987</v>
      </c>
      <c r="G891" s="17" t="s">
        <v>994</v>
      </c>
      <c r="H891" s="17" t="s">
        <v>995</v>
      </c>
      <c r="I891" s="17" t="s">
        <v>2828</v>
      </c>
      <c r="J891" s="10">
        <v>20</v>
      </c>
    </row>
    <row r="892" spans="1:10" ht="57" customHeight="1">
      <c r="A892" s="1"/>
      <c r="B892" s="1"/>
      <c r="C892" s="1" t="s">
        <v>32</v>
      </c>
      <c r="D892" s="1">
        <v>70</v>
      </c>
      <c r="E892" s="17" t="s">
        <v>2829</v>
      </c>
      <c r="F892" s="17" t="s">
        <v>998</v>
      </c>
      <c r="G892" s="17" t="s">
        <v>994</v>
      </c>
      <c r="H892" s="17" t="s">
        <v>995</v>
      </c>
      <c r="I892" s="17" t="s">
        <v>2830</v>
      </c>
      <c r="J892" s="10">
        <v>4</v>
      </c>
    </row>
    <row r="893" spans="1:10" ht="57" customHeight="1">
      <c r="A893" s="1"/>
      <c r="B893" s="1"/>
      <c r="C893" s="1" t="s">
        <v>32</v>
      </c>
      <c r="D893" s="1">
        <v>71</v>
      </c>
      <c r="E893" s="17" t="s">
        <v>2831</v>
      </c>
      <c r="F893" s="17" t="s">
        <v>987</v>
      </c>
      <c r="G893" s="17" t="s">
        <v>994</v>
      </c>
      <c r="H893" s="17" t="s">
        <v>995</v>
      </c>
      <c r="I893" s="17" t="s">
        <v>2832</v>
      </c>
      <c r="J893" s="10">
        <v>3</v>
      </c>
    </row>
    <row r="894" spans="1:10" ht="57" customHeight="1">
      <c r="A894" s="1"/>
      <c r="B894" s="1"/>
      <c r="C894" s="1" t="s">
        <v>32</v>
      </c>
      <c r="D894" s="1">
        <v>72</v>
      </c>
      <c r="E894" s="17" t="s">
        <v>2833</v>
      </c>
      <c r="F894" s="17" t="s">
        <v>987</v>
      </c>
      <c r="G894" s="17" t="s">
        <v>988</v>
      </c>
      <c r="H894" s="17" t="s">
        <v>995</v>
      </c>
      <c r="I894" s="17" t="s">
        <v>2834</v>
      </c>
      <c r="J894" s="10">
        <v>11</v>
      </c>
    </row>
    <row r="895" spans="1:10" ht="57" customHeight="1">
      <c r="A895" s="1"/>
      <c r="B895" s="1"/>
      <c r="C895" s="1" t="s">
        <v>32</v>
      </c>
      <c r="D895" s="1">
        <v>73</v>
      </c>
      <c r="E895" s="17" t="s">
        <v>2835</v>
      </c>
      <c r="F895" s="17" t="s">
        <v>987</v>
      </c>
      <c r="G895" s="17" t="s">
        <v>988</v>
      </c>
      <c r="H895" s="17" t="s">
        <v>995</v>
      </c>
      <c r="I895" s="17" t="s">
        <v>2836</v>
      </c>
      <c r="J895" s="10">
        <v>3</v>
      </c>
    </row>
    <row r="896" spans="1:10" ht="57" customHeight="1">
      <c r="A896" s="1"/>
      <c r="B896" s="1"/>
      <c r="C896" s="1" t="s">
        <v>32</v>
      </c>
      <c r="D896" s="1">
        <v>74</v>
      </c>
      <c r="E896" s="17" t="s">
        <v>2837</v>
      </c>
      <c r="F896" s="17" t="s">
        <v>987</v>
      </c>
      <c r="G896" s="17" t="s">
        <v>988</v>
      </c>
      <c r="H896" s="17" t="s">
        <v>995</v>
      </c>
      <c r="I896" s="17" t="s">
        <v>2838</v>
      </c>
      <c r="J896" s="10">
        <v>7</v>
      </c>
    </row>
    <row r="897" spans="1:10" ht="57" customHeight="1">
      <c r="A897" s="1"/>
      <c r="B897" s="1"/>
      <c r="C897" s="1" t="s">
        <v>32</v>
      </c>
      <c r="D897" s="1">
        <v>75</v>
      </c>
      <c r="E897" s="17" t="s">
        <v>2839</v>
      </c>
      <c r="F897" s="17" t="s">
        <v>998</v>
      </c>
      <c r="G897" s="17" t="s">
        <v>988</v>
      </c>
      <c r="H897" s="17" t="s">
        <v>2840</v>
      </c>
      <c r="I897" s="17" t="s">
        <v>2841</v>
      </c>
      <c r="J897" s="10">
        <v>53</v>
      </c>
    </row>
    <row r="898" spans="1:10" ht="57" customHeight="1">
      <c r="A898" s="1"/>
      <c r="B898" s="1"/>
      <c r="C898" s="1" t="s">
        <v>32</v>
      </c>
      <c r="D898" s="1">
        <v>76</v>
      </c>
      <c r="E898" s="17" t="s">
        <v>2842</v>
      </c>
      <c r="F898" s="17" t="s">
        <v>998</v>
      </c>
      <c r="G898" s="17" t="s">
        <v>994</v>
      </c>
      <c r="H898" s="17" t="s">
        <v>2843</v>
      </c>
      <c r="I898" s="17" t="s">
        <v>2844</v>
      </c>
      <c r="J898" s="10">
        <v>50</v>
      </c>
    </row>
    <row r="899" spans="1:10" ht="57" customHeight="1">
      <c r="A899" s="1"/>
      <c r="B899" s="1"/>
      <c r="C899" s="1" t="s">
        <v>32</v>
      </c>
      <c r="D899" s="1">
        <v>77</v>
      </c>
      <c r="E899" s="17" t="s">
        <v>2839</v>
      </c>
      <c r="F899" s="17" t="s">
        <v>998</v>
      </c>
      <c r="G899" s="17" t="s">
        <v>988</v>
      </c>
      <c r="H899" s="17" t="s">
        <v>2840</v>
      </c>
      <c r="I899" s="17" t="s">
        <v>2845</v>
      </c>
      <c r="J899" s="10">
        <v>54</v>
      </c>
    </row>
    <row r="900" spans="1:10" ht="57" customHeight="1">
      <c r="A900" s="1"/>
      <c r="B900" s="1"/>
      <c r="C900" s="1" t="s">
        <v>32</v>
      </c>
      <c r="D900" s="1">
        <v>78</v>
      </c>
      <c r="E900" s="17" t="s">
        <v>2846</v>
      </c>
      <c r="F900" s="17" t="s">
        <v>987</v>
      </c>
      <c r="G900" s="17" t="s">
        <v>994</v>
      </c>
      <c r="H900" s="17" t="s">
        <v>995</v>
      </c>
      <c r="I900" s="17" t="s">
        <v>2847</v>
      </c>
      <c r="J900" s="10">
        <v>28</v>
      </c>
    </row>
    <row r="901" spans="1:10" ht="57" customHeight="1">
      <c r="A901" s="1"/>
      <c r="B901" s="1"/>
      <c r="C901" s="1" t="s">
        <v>32</v>
      </c>
      <c r="D901" s="1">
        <v>79</v>
      </c>
      <c r="E901" s="17" t="s">
        <v>2848</v>
      </c>
      <c r="F901" s="17" t="s">
        <v>987</v>
      </c>
      <c r="G901" s="17" t="s">
        <v>994</v>
      </c>
      <c r="H901" s="17" t="s">
        <v>995</v>
      </c>
      <c r="I901" s="17" t="s">
        <v>2849</v>
      </c>
      <c r="J901" s="10">
        <v>15</v>
      </c>
    </row>
    <row r="902" spans="1:10" ht="57" customHeight="1">
      <c r="A902" s="1"/>
      <c r="B902" s="1"/>
      <c r="C902" s="1" t="s">
        <v>32</v>
      </c>
      <c r="D902" s="1">
        <v>80</v>
      </c>
      <c r="E902" s="17" t="s">
        <v>2850</v>
      </c>
      <c r="F902" s="17" t="s">
        <v>987</v>
      </c>
      <c r="G902" s="17" t="s">
        <v>994</v>
      </c>
      <c r="H902" s="17" t="s">
        <v>995</v>
      </c>
      <c r="I902" s="17" t="s">
        <v>2851</v>
      </c>
      <c r="J902" s="10">
        <v>7</v>
      </c>
    </row>
    <row r="903" spans="1:10" ht="57" customHeight="1">
      <c r="A903" s="1"/>
      <c r="B903" s="1"/>
      <c r="C903" s="1" t="s">
        <v>32</v>
      </c>
      <c r="D903" s="1">
        <v>81</v>
      </c>
      <c r="E903" s="17" t="s">
        <v>2852</v>
      </c>
      <c r="F903" s="17" t="s">
        <v>987</v>
      </c>
      <c r="G903" s="17" t="s">
        <v>994</v>
      </c>
      <c r="H903" s="17" t="s">
        <v>995</v>
      </c>
      <c r="I903" s="17" t="s">
        <v>2853</v>
      </c>
      <c r="J903" s="10">
        <v>19</v>
      </c>
    </row>
    <row r="904" spans="1:10" ht="57" customHeight="1">
      <c r="A904" s="1"/>
      <c r="B904" s="1"/>
      <c r="C904" s="1" t="s">
        <v>32</v>
      </c>
      <c r="D904" s="1">
        <v>82</v>
      </c>
      <c r="E904" s="17" t="s">
        <v>2854</v>
      </c>
      <c r="F904" s="17" t="s">
        <v>998</v>
      </c>
      <c r="G904" s="17" t="s">
        <v>994</v>
      </c>
      <c r="H904" s="17" t="s">
        <v>995</v>
      </c>
      <c r="I904" s="17" t="s">
        <v>2855</v>
      </c>
      <c r="J904" s="10">
        <v>11</v>
      </c>
    </row>
    <row r="905" spans="1:10" ht="57" customHeight="1">
      <c r="A905" s="1"/>
      <c r="B905" s="1"/>
      <c r="C905" s="1" t="s">
        <v>32</v>
      </c>
      <c r="D905" s="1">
        <v>83</v>
      </c>
      <c r="E905" s="17" t="s">
        <v>2856</v>
      </c>
      <c r="F905" s="17" t="s">
        <v>998</v>
      </c>
      <c r="G905" s="17" t="s">
        <v>994</v>
      </c>
      <c r="H905" s="17" t="s">
        <v>2857</v>
      </c>
      <c r="I905" s="17" t="s">
        <v>2858</v>
      </c>
      <c r="J905" s="10">
        <v>79</v>
      </c>
    </row>
    <row r="906" spans="1:10" ht="57" customHeight="1">
      <c r="A906" s="1"/>
      <c r="B906" s="1"/>
      <c r="C906" s="1" t="s">
        <v>32</v>
      </c>
      <c r="D906" s="1">
        <v>84</v>
      </c>
      <c r="E906" s="17" t="s">
        <v>2859</v>
      </c>
      <c r="F906" s="17" t="s">
        <v>987</v>
      </c>
      <c r="G906" s="17" t="s">
        <v>988</v>
      </c>
      <c r="H906" s="17"/>
      <c r="I906" s="17" t="s">
        <v>2860</v>
      </c>
      <c r="J906" s="10">
        <v>0</v>
      </c>
    </row>
    <row r="907" spans="1:10" ht="57" customHeight="1">
      <c r="A907" s="1"/>
      <c r="B907" s="1"/>
      <c r="C907" s="1" t="s">
        <v>34</v>
      </c>
      <c r="D907" s="1">
        <v>1</v>
      </c>
      <c r="E907" s="17" t="s">
        <v>2861</v>
      </c>
      <c r="F907" s="17" t="s">
        <v>987</v>
      </c>
      <c r="G907" s="17" t="s">
        <v>994</v>
      </c>
      <c r="H907" s="17" t="s">
        <v>995</v>
      </c>
      <c r="I907" s="17" t="s">
        <v>2862</v>
      </c>
      <c r="J907" s="10">
        <v>15</v>
      </c>
    </row>
    <row r="908" spans="1:10" ht="57" customHeight="1">
      <c r="A908" s="1"/>
      <c r="B908" s="1"/>
      <c r="C908" s="1" t="s">
        <v>34</v>
      </c>
      <c r="D908" s="1">
        <v>2</v>
      </c>
      <c r="E908" s="17" t="s">
        <v>2863</v>
      </c>
      <c r="F908" s="17" t="s">
        <v>987</v>
      </c>
      <c r="G908" s="17" t="s">
        <v>988</v>
      </c>
      <c r="H908" s="17"/>
      <c r="I908" s="17" t="s">
        <v>2864</v>
      </c>
      <c r="J908" s="10">
        <v>0</v>
      </c>
    </row>
    <row r="909" spans="1:10" ht="57" customHeight="1">
      <c r="A909" s="1"/>
      <c r="B909" s="1"/>
      <c r="C909" s="1" t="s">
        <v>34</v>
      </c>
      <c r="D909" s="1">
        <v>3</v>
      </c>
      <c r="E909" s="17" t="s">
        <v>2865</v>
      </c>
      <c r="F909" s="17" t="s">
        <v>987</v>
      </c>
      <c r="G909" s="17" t="s">
        <v>988</v>
      </c>
      <c r="H909" s="17" t="s">
        <v>995</v>
      </c>
      <c r="I909" s="17" t="s">
        <v>2866</v>
      </c>
      <c r="J909" s="10">
        <v>6</v>
      </c>
    </row>
    <row r="910" spans="1:10" ht="57" customHeight="1">
      <c r="A910" s="1"/>
      <c r="B910" s="1"/>
      <c r="C910" s="1" t="s">
        <v>34</v>
      </c>
      <c r="D910" s="1">
        <v>4</v>
      </c>
      <c r="E910" s="17" t="s">
        <v>2867</v>
      </c>
      <c r="F910" s="17" t="s">
        <v>987</v>
      </c>
      <c r="G910" s="17" t="s">
        <v>988</v>
      </c>
      <c r="H910" s="17" t="s">
        <v>995</v>
      </c>
      <c r="I910" s="17" t="s">
        <v>2868</v>
      </c>
      <c r="J910" s="10">
        <v>13</v>
      </c>
    </row>
    <row r="911" spans="1:10" ht="57" customHeight="1">
      <c r="A911" s="1"/>
      <c r="B911" s="1"/>
      <c r="C911" s="1" t="s">
        <v>34</v>
      </c>
      <c r="D911" s="1">
        <v>5</v>
      </c>
      <c r="E911" s="17" t="s">
        <v>2869</v>
      </c>
      <c r="F911" s="17" t="s">
        <v>998</v>
      </c>
      <c r="G911" s="17" t="s">
        <v>994</v>
      </c>
      <c r="H911" s="17" t="s">
        <v>2870</v>
      </c>
      <c r="I911" s="17" t="s">
        <v>2871</v>
      </c>
      <c r="J911" s="10">
        <v>25</v>
      </c>
    </row>
    <row r="912" spans="1:10" ht="57" customHeight="1">
      <c r="A912" s="1"/>
      <c r="B912" s="1"/>
      <c r="C912" s="1" t="s">
        <v>34</v>
      </c>
      <c r="D912" s="1">
        <v>6</v>
      </c>
      <c r="E912" s="17" t="s">
        <v>2872</v>
      </c>
      <c r="F912" s="17" t="s">
        <v>998</v>
      </c>
      <c r="G912" s="17" t="s">
        <v>988</v>
      </c>
      <c r="H912" s="17"/>
      <c r="I912" s="17" t="s">
        <v>2873</v>
      </c>
      <c r="J912" s="10">
        <v>0</v>
      </c>
    </row>
    <row r="913" spans="1:10" ht="57" customHeight="1">
      <c r="A913" s="1"/>
      <c r="B913" s="1"/>
      <c r="C913" s="1" t="s">
        <v>34</v>
      </c>
      <c r="D913" s="1">
        <v>7</v>
      </c>
      <c r="E913" s="17" t="s">
        <v>2874</v>
      </c>
      <c r="F913" s="17" t="s">
        <v>998</v>
      </c>
      <c r="G913" s="17" t="s">
        <v>988</v>
      </c>
      <c r="H913" s="17" t="s">
        <v>2875</v>
      </c>
      <c r="I913" s="17" t="s">
        <v>2876</v>
      </c>
      <c r="J913" s="10">
        <v>73</v>
      </c>
    </row>
    <row r="914" spans="1:10" ht="57" customHeight="1">
      <c r="A914" s="1"/>
      <c r="B914" s="1"/>
      <c r="C914" s="1" t="s">
        <v>34</v>
      </c>
      <c r="D914" s="1">
        <v>8</v>
      </c>
      <c r="E914" s="17" t="s">
        <v>2877</v>
      </c>
      <c r="F914" s="17" t="s">
        <v>998</v>
      </c>
      <c r="G914" s="17" t="s">
        <v>988</v>
      </c>
      <c r="H914" s="17" t="s">
        <v>2203</v>
      </c>
      <c r="I914" s="17" t="s">
        <v>2878</v>
      </c>
      <c r="J914" s="10">
        <v>9</v>
      </c>
    </row>
    <row r="915" spans="1:10" ht="57" customHeight="1">
      <c r="A915" s="1"/>
      <c r="B915" s="1"/>
      <c r="C915" s="1" t="s">
        <v>34</v>
      </c>
      <c r="D915" s="1">
        <v>9</v>
      </c>
      <c r="E915" s="17" t="s">
        <v>2879</v>
      </c>
      <c r="F915" s="17" t="s">
        <v>998</v>
      </c>
      <c r="G915" s="17" t="s">
        <v>988</v>
      </c>
      <c r="H915" s="17" t="s">
        <v>1383</v>
      </c>
      <c r="I915" s="17" t="s">
        <v>2880</v>
      </c>
      <c r="J915" s="10">
        <v>63</v>
      </c>
    </row>
    <row r="916" spans="1:10" ht="57" customHeight="1">
      <c r="A916" s="1"/>
      <c r="B916" s="1"/>
      <c r="C916" s="1" t="s">
        <v>34</v>
      </c>
      <c r="D916" s="1">
        <v>10</v>
      </c>
      <c r="E916" s="17" t="s">
        <v>2881</v>
      </c>
      <c r="F916" s="17" t="s">
        <v>998</v>
      </c>
      <c r="G916" s="17" t="s">
        <v>994</v>
      </c>
      <c r="H916" s="17" t="s">
        <v>1005</v>
      </c>
      <c r="I916" s="17" t="s">
        <v>2882</v>
      </c>
      <c r="J916" s="10">
        <v>8</v>
      </c>
    </row>
    <row r="917" spans="1:10" ht="57" customHeight="1">
      <c r="A917" s="1"/>
      <c r="B917" s="1"/>
      <c r="C917" s="1" t="s">
        <v>34</v>
      </c>
      <c r="D917" s="1">
        <v>11</v>
      </c>
      <c r="E917" s="17" t="s">
        <v>2883</v>
      </c>
      <c r="F917" s="17" t="s">
        <v>987</v>
      </c>
      <c r="G917" s="17" t="s">
        <v>988</v>
      </c>
      <c r="H917" s="17" t="s">
        <v>995</v>
      </c>
      <c r="I917" s="17" t="s">
        <v>2884</v>
      </c>
      <c r="J917" s="10">
        <v>13</v>
      </c>
    </row>
    <row r="918" spans="1:10" ht="57" customHeight="1">
      <c r="A918" s="1"/>
      <c r="B918" s="1"/>
      <c r="C918" s="1" t="s">
        <v>34</v>
      </c>
      <c r="D918" s="1">
        <v>12</v>
      </c>
      <c r="E918" s="17" t="s">
        <v>2885</v>
      </c>
      <c r="F918" s="17" t="s">
        <v>998</v>
      </c>
      <c r="G918" s="17" t="s">
        <v>994</v>
      </c>
      <c r="H918" s="17" t="s">
        <v>995</v>
      </c>
      <c r="I918" s="17" t="s">
        <v>2886</v>
      </c>
      <c r="J918" s="10">
        <v>30</v>
      </c>
    </row>
    <row r="919" spans="1:10" ht="57" customHeight="1">
      <c r="A919" s="1"/>
      <c r="B919" s="1"/>
      <c r="C919" s="1" t="s">
        <v>34</v>
      </c>
      <c r="D919" s="1">
        <v>13</v>
      </c>
      <c r="E919" s="17" t="s">
        <v>2887</v>
      </c>
      <c r="F919" s="17" t="s">
        <v>987</v>
      </c>
      <c r="G919" s="17" t="s">
        <v>988</v>
      </c>
      <c r="H919" s="17" t="s">
        <v>2888</v>
      </c>
      <c r="I919" s="17" t="s">
        <v>2889</v>
      </c>
      <c r="J919" s="10">
        <v>79</v>
      </c>
    </row>
    <row r="920" spans="1:10" ht="57" customHeight="1">
      <c r="A920" s="1"/>
      <c r="B920" s="1"/>
      <c r="C920" s="1" t="s">
        <v>34</v>
      </c>
      <c r="D920" s="1">
        <v>14</v>
      </c>
      <c r="E920" s="17" t="s">
        <v>2890</v>
      </c>
      <c r="F920" s="17" t="s">
        <v>987</v>
      </c>
      <c r="G920" s="17" t="s">
        <v>994</v>
      </c>
      <c r="H920" s="17"/>
      <c r="I920" s="17" t="s">
        <v>2891</v>
      </c>
      <c r="J920" s="10">
        <v>0</v>
      </c>
    </row>
    <row r="921" spans="1:10" ht="57" customHeight="1">
      <c r="A921" s="1"/>
      <c r="B921" s="1"/>
      <c r="C921" s="1" t="s">
        <v>34</v>
      </c>
      <c r="D921" s="1">
        <v>15</v>
      </c>
      <c r="E921" s="17" t="s">
        <v>2833</v>
      </c>
      <c r="F921" s="17" t="s">
        <v>987</v>
      </c>
      <c r="G921" s="17" t="s">
        <v>988</v>
      </c>
      <c r="H921" s="17" t="s">
        <v>995</v>
      </c>
      <c r="I921" s="17" t="s">
        <v>2892</v>
      </c>
      <c r="J921" s="10">
        <v>24</v>
      </c>
    </row>
    <row r="922" spans="1:10" ht="57" customHeight="1">
      <c r="A922" s="1"/>
      <c r="B922" s="1"/>
      <c r="C922" s="1" t="s">
        <v>34</v>
      </c>
      <c r="D922" s="1">
        <v>16</v>
      </c>
      <c r="E922" s="17" t="s">
        <v>2893</v>
      </c>
      <c r="F922" s="17" t="s">
        <v>987</v>
      </c>
      <c r="G922" s="17" t="s">
        <v>988</v>
      </c>
      <c r="H922" s="17"/>
      <c r="I922" s="17" t="s">
        <v>2894</v>
      </c>
      <c r="J922" s="10">
        <v>0</v>
      </c>
    </row>
    <row r="923" spans="1:10" ht="57" customHeight="1">
      <c r="A923" s="1"/>
      <c r="B923" s="1"/>
      <c r="C923" s="1" t="s">
        <v>34</v>
      </c>
      <c r="D923" s="1">
        <v>17</v>
      </c>
      <c r="E923" s="17" t="s">
        <v>2850</v>
      </c>
      <c r="F923" s="17" t="s">
        <v>987</v>
      </c>
      <c r="G923" s="17" t="s">
        <v>994</v>
      </c>
      <c r="H923" s="17"/>
      <c r="I923" s="17" t="s">
        <v>2895</v>
      </c>
      <c r="J923" s="10">
        <v>0</v>
      </c>
    </row>
    <row r="924" spans="1:10" ht="57" customHeight="1">
      <c r="A924" s="1"/>
      <c r="B924" s="1"/>
      <c r="C924" s="1" t="s">
        <v>34</v>
      </c>
      <c r="D924" s="1">
        <v>18</v>
      </c>
      <c r="E924" s="17" t="s">
        <v>2896</v>
      </c>
      <c r="F924" s="17" t="s">
        <v>987</v>
      </c>
      <c r="G924" s="17" t="s">
        <v>994</v>
      </c>
      <c r="H924" s="17" t="s">
        <v>995</v>
      </c>
      <c r="I924" s="17" t="s">
        <v>2897</v>
      </c>
      <c r="J924" s="10">
        <v>11</v>
      </c>
    </row>
    <row r="925" spans="1:10" ht="57" customHeight="1">
      <c r="A925" s="1"/>
      <c r="B925" s="1"/>
      <c r="C925" s="1" t="s">
        <v>34</v>
      </c>
      <c r="D925" s="1">
        <v>19</v>
      </c>
      <c r="E925" s="17" t="s">
        <v>2898</v>
      </c>
      <c r="F925" s="17" t="s">
        <v>987</v>
      </c>
      <c r="G925" s="17" t="s">
        <v>988</v>
      </c>
      <c r="H925" s="17"/>
      <c r="I925" s="17" t="s">
        <v>2899</v>
      </c>
      <c r="J925" s="10">
        <v>0</v>
      </c>
    </row>
    <row r="926" spans="1:10" ht="57" customHeight="1">
      <c r="A926" s="1"/>
      <c r="B926" s="1"/>
      <c r="C926" s="1" t="s">
        <v>34</v>
      </c>
      <c r="D926" s="1">
        <v>20</v>
      </c>
      <c r="E926" s="17" t="s">
        <v>2900</v>
      </c>
      <c r="F926" s="17" t="s">
        <v>987</v>
      </c>
      <c r="G926" s="17" t="s">
        <v>988</v>
      </c>
      <c r="H926" s="17" t="s">
        <v>2901</v>
      </c>
      <c r="I926" s="17" t="s">
        <v>2902</v>
      </c>
      <c r="J926" s="10">
        <v>6</v>
      </c>
    </row>
    <row r="927" spans="1:10" ht="57" customHeight="1">
      <c r="A927" s="1"/>
      <c r="B927" s="1"/>
      <c r="C927" s="1" t="s">
        <v>34</v>
      </c>
      <c r="D927" s="1">
        <v>21</v>
      </c>
      <c r="E927" s="17" t="s">
        <v>2903</v>
      </c>
      <c r="F927" s="17" t="s">
        <v>987</v>
      </c>
      <c r="G927" s="17" t="s">
        <v>994</v>
      </c>
      <c r="H927" s="17" t="s">
        <v>995</v>
      </c>
      <c r="I927" s="17" t="s">
        <v>2904</v>
      </c>
      <c r="J927" s="10">
        <v>16</v>
      </c>
    </row>
    <row r="928" spans="1:10" ht="57" customHeight="1">
      <c r="A928" s="1"/>
      <c r="B928" s="1"/>
      <c r="C928" s="1" t="s">
        <v>34</v>
      </c>
      <c r="D928" s="1">
        <v>22</v>
      </c>
      <c r="E928" s="17" t="s">
        <v>2770</v>
      </c>
      <c r="F928" s="17" t="s">
        <v>998</v>
      </c>
      <c r="G928" s="17" t="s">
        <v>988</v>
      </c>
      <c r="H928" s="17" t="s">
        <v>2733</v>
      </c>
      <c r="I928" s="17" t="s">
        <v>2905</v>
      </c>
      <c r="J928" s="10">
        <v>121</v>
      </c>
    </row>
    <row r="929" spans="1:10" ht="57" customHeight="1">
      <c r="A929" s="1"/>
      <c r="B929" s="1"/>
      <c r="C929" s="1" t="s">
        <v>34</v>
      </c>
      <c r="D929" s="1">
        <v>23</v>
      </c>
      <c r="E929" s="17" t="s">
        <v>2906</v>
      </c>
      <c r="F929" s="17" t="s">
        <v>998</v>
      </c>
      <c r="G929" s="17" t="s">
        <v>994</v>
      </c>
      <c r="H929" s="17" t="s">
        <v>2907</v>
      </c>
      <c r="I929" s="17" t="s">
        <v>2908</v>
      </c>
      <c r="J929" s="10">
        <v>40</v>
      </c>
    </row>
    <row r="930" spans="1:10" ht="57" customHeight="1">
      <c r="A930" s="1"/>
      <c r="B930" s="1"/>
      <c r="C930" s="1" t="s">
        <v>34</v>
      </c>
      <c r="D930" s="1">
        <v>24</v>
      </c>
      <c r="E930" s="17" t="s">
        <v>2909</v>
      </c>
      <c r="F930" s="17" t="s">
        <v>987</v>
      </c>
      <c r="G930" s="17" t="s">
        <v>988</v>
      </c>
      <c r="H930" s="17"/>
      <c r="I930" s="17" t="s">
        <v>2910</v>
      </c>
      <c r="J930" s="10">
        <v>0</v>
      </c>
    </row>
    <row r="931" spans="1:10" ht="57" customHeight="1">
      <c r="A931" s="1"/>
      <c r="B931" s="1"/>
      <c r="C931" s="1" t="s">
        <v>34</v>
      </c>
      <c r="D931" s="1">
        <v>25</v>
      </c>
      <c r="E931" s="17" t="s">
        <v>2911</v>
      </c>
      <c r="F931" s="17" t="s">
        <v>987</v>
      </c>
      <c r="G931" s="17" t="s">
        <v>988</v>
      </c>
      <c r="H931" s="17" t="s">
        <v>2912</v>
      </c>
      <c r="I931" s="17" t="s">
        <v>2913</v>
      </c>
      <c r="J931" s="10">
        <v>317</v>
      </c>
    </row>
    <row r="932" spans="1:10" ht="57" customHeight="1">
      <c r="A932" s="1"/>
      <c r="B932" s="1"/>
      <c r="C932" s="1" t="s">
        <v>34</v>
      </c>
      <c r="D932" s="1">
        <v>26</v>
      </c>
      <c r="E932" s="17" t="s">
        <v>2914</v>
      </c>
      <c r="F932" s="17" t="s">
        <v>987</v>
      </c>
      <c r="G932" s="17" t="s">
        <v>988</v>
      </c>
      <c r="H932" s="17" t="s">
        <v>2915</v>
      </c>
      <c r="I932" s="17" t="s">
        <v>2916</v>
      </c>
      <c r="J932" s="10">
        <v>102</v>
      </c>
    </row>
    <row r="933" spans="1:10" ht="57" customHeight="1">
      <c r="A933" s="1"/>
      <c r="B933" s="1"/>
      <c r="C933" s="1" t="s">
        <v>34</v>
      </c>
      <c r="D933" s="1">
        <v>27</v>
      </c>
      <c r="E933" s="17" t="s">
        <v>2917</v>
      </c>
      <c r="F933" s="17" t="s">
        <v>987</v>
      </c>
      <c r="G933" s="17" t="s">
        <v>988</v>
      </c>
      <c r="H933" s="17" t="s">
        <v>2918</v>
      </c>
      <c r="I933" s="17" t="s">
        <v>2919</v>
      </c>
      <c r="J933" s="10">
        <v>12</v>
      </c>
    </row>
    <row r="934" spans="1:10" ht="57" customHeight="1">
      <c r="A934" s="1"/>
      <c r="B934" s="1"/>
      <c r="C934" s="1" t="s">
        <v>34</v>
      </c>
      <c r="D934" s="1">
        <v>28</v>
      </c>
      <c r="E934" s="17" t="s">
        <v>2920</v>
      </c>
      <c r="F934" s="17" t="s">
        <v>998</v>
      </c>
      <c r="G934" s="17" t="s">
        <v>988</v>
      </c>
      <c r="H934" s="17" t="s">
        <v>2921</v>
      </c>
      <c r="I934" s="17" t="s">
        <v>2922</v>
      </c>
      <c r="J934" s="10">
        <v>4</v>
      </c>
    </row>
    <row r="935" spans="1:10" ht="57" customHeight="1">
      <c r="A935" s="1"/>
      <c r="B935" s="1"/>
      <c r="C935" s="1" t="s">
        <v>34</v>
      </c>
      <c r="D935" s="1">
        <v>29</v>
      </c>
      <c r="E935" s="17" t="s">
        <v>2923</v>
      </c>
      <c r="F935" s="17" t="s">
        <v>998</v>
      </c>
      <c r="G935" s="17" t="s">
        <v>988</v>
      </c>
      <c r="H935" s="17"/>
      <c r="I935" s="17" t="s">
        <v>2924</v>
      </c>
      <c r="J935" s="10">
        <v>0</v>
      </c>
    </row>
    <row r="936" spans="1:10" ht="57" customHeight="1">
      <c r="A936" s="1"/>
      <c r="B936" s="1"/>
      <c r="C936" s="1" t="s">
        <v>34</v>
      </c>
      <c r="D936" s="1">
        <v>30</v>
      </c>
      <c r="E936" s="17" t="s">
        <v>2925</v>
      </c>
      <c r="F936" s="17" t="s">
        <v>998</v>
      </c>
      <c r="G936" s="17" t="s">
        <v>988</v>
      </c>
      <c r="H936" s="17" t="s">
        <v>2926</v>
      </c>
      <c r="I936" s="17" t="s">
        <v>2927</v>
      </c>
      <c r="J936" s="10">
        <v>88</v>
      </c>
    </row>
    <row r="937" spans="1:10" ht="57" customHeight="1">
      <c r="A937" s="1"/>
      <c r="B937" s="1"/>
      <c r="C937" s="1" t="s">
        <v>34</v>
      </c>
      <c r="D937" s="1">
        <v>31</v>
      </c>
      <c r="E937" s="17" t="s">
        <v>2928</v>
      </c>
      <c r="F937" s="17" t="s">
        <v>987</v>
      </c>
      <c r="G937" s="17" t="s">
        <v>994</v>
      </c>
      <c r="H937" s="17" t="s">
        <v>2929</v>
      </c>
      <c r="I937" s="17" t="s">
        <v>2930</v>
      </c>
      <c r="J937" s="10">
        <v>47</v>
      </c>
    </row>
    <row r="938" spans="1:10" ht="57" customHeight="1">
      <c r="A938" s="1"/>
      <c r="B938" s="1"/>
      <c r="C938" s="1" t="s">
        <v>34</v>
      </c>
      <c r="D938" s="1">
        <v>32</v>
      </c>
      <c r="E938" s="17" t="s">
        <v>1702</v>
      </c>
      <c r="F938" s="17" t="s">
        <v>987</v>
      </c>
      <c r="G938" s="17" t="s">
        <v>988</v>
      </c>
      <c r="H938" s="17"/>
      <c r="I938" s="17" t="s">
        <v>2931</v>
      </c>
      <c r="J938" s="10">
        <v>0</v>
      </c>
    </row>
    <row r="939" spans="1:10" ht="57" customHeight="1">
      <c r="A939" s="1"/>
      <c r="B939" s="1"/>
      <c r="C939" s="1" t="s">
        <v>34</v>
      </c>
      <c r="D939" s="1">
        <v>33</v>
      </c>
      <c r="E939" s="17" t="s">
        <v>2932</v>
      </c>
      <c r="F939" s="17" t="s">
        <v>998</v>
      </c>
      <c r="G939" s="17" t="s">
        <v>988</v>
      </c>
      <c r="H939" s="17" t="s">
        <v>995</v>
      </c>
      <c r="I939" s="17" t="s">
        <v>2933</v>
      </c>
      <c r="J939" s="10">
        <v>7</v>
      </c>
    </row>
    <row r="940" spans="1:10" ht="57" customHeight="1">
      <c r="A940" s="1"/>
      <c r="B940" s="1"/>
      <c r="C940" s="1" t="s">
        <v>34</v>
      </c>
      <c r="D940" s="1">
        <v>34</v>
      </c>
      <c r="E940" s="17" t="s">
        <v>2934</v>
      </c>
      <c r="F940" s="17" t="s">
        <v>998</v>
      </c>
      <c r="G940" s="17" t="s">
        <v>988</v>
      </c>
      <c r="H940" s="17" t="s">
        <v>995</v>
      </c>
      <c r="I940" s="17" t="s">
        <v>2935</v>
      </c>
      <c r="J940" s="10">
        <v>10</v>
      </c>
    </row>
    <row r="941" spans="1:10" ht="57" customHeight="1">
      <c r="A941" s="1"/>
      <c r="B941" s="1"/>
      <c r="C941" s="1" t="s">
        <v>34</v>
      </c>
      <c r="D941" s="1">
        <v>35</v>
      </c>
      <c r="E941" s="17" t="s">
        <v>2936</v>
      </c>
      <c r="F941" s="17" t="s">
        <v>998</v>
      </c>
      <c r="G941" s="17" t="s">
        <v>988</v>
      </c>
      <c r="H941" s="17" t="s">
        <v>1176</v>
      </c>
      <c r="I941" s="17" t="s">
        <v>2937</v>
      </c>
      <c r="J941" s="10">
        <v>13</v>
      </c>
    </row>
    <row r="942" spans="1:10" ht="57" customHeight="1">
      <c r="A942" s="1"/>
      <c r="B942" s="1"/>
      <c r="C942" s="1" t="s">
        <v>34</v>
      </c>
      <c r="D942" s="1">
        <v>36</v>
      </c>
      <c r="E942" s="17" t="s">
        <v>2462</v>
      </c>
      <c r="F942" s="17" t="s">
        <v>998</v>
      </c>
      <c r="G942" s="17" t="s">
        <v>988</v>
      </c>
      <c r="H942" s="17" t="s">
        <v>1327</v>
      </c>
      <c r="I942" s="17" t="s">
        <v>2938</v>
      </c>
      <c r="J942" s="10">
        <v>191</v>
      </c>
    </row>
    <row r="943" spans="1:10" ht="57" customHeight="1">
      <c r="A943" s="1"/>
      <c r="B943" s="1"/>
      <c r="C943" s="1" t="s">
        <v>34</v>
      </c>
      <c r="D943" s="1">
        <v>37</v>
      </c>
      <c r="E943" s="17" t="s">
        <v>2939</v>
      </c>
      <c r="F943" s="17" t="s">
        <v>998</v>
      </c>
      <c r="G943" s="17" t="s">
        <v>994</v>
      </c>
      <c r="H943" s="17" t="s">
        <v>2736</v>
      </c>
      <c r="I943" s="17" t="s">
        <v>2940</v>
      </c>
      <c r="J943" s="10">
        <v>12</v>
      </c>
    </row>
    <row r="944" spans="1:10" ht="57" customHeight="1">
      <c r="A944" s="1"/>
      <c r="B944" s="1"/>
      <c r="C944" s="1" t="s">
        <v>34</v>
      </c>
      <c r="D944" s="1">
        <v>38</v>
      </c>
      <c r="E944" s="17" t="s">
        <v>2941</v>
      </c>
      <c r="F944" s="17" t="s">
        <v>998</v>
      </c>
      <c r="G944" s="17" t="s">
        <v>994</v>
      </c>
      <c r="H944" s="17" t="s">
        <v>1005</v>
      </c>
      <c r="I944" s="17" t="s">
        <v>2942</v>
      </c>
      <c r="J944" s="10">
        <v>24</v>
      </c>
    </row>
    <row r="945" spans="1:10" ht="57" customHeight="1">
      <c r="A945" s="1"/>
      <c r="B945" s="1"/>
      <c r="C945" s="1" t="s">
        <v>34</v>
      </c>
      <c r="D945" s="1">
        <v>39</v>
      </c>
      <c r="E945" s="17" t="s">
        <v>2943</v>
      </c>
      <c r="F945" s="17" t="s">
        <v>998</v>
      </c>
      <c r="G945" s="17" t="s">
        <v>988</v>
      </c>
      <c r="H945" s="17" t="s">
        <v>995</v>
      </c>
      <c r="I945" s="17" t="s">
        <v>2944</v>
      </c>
      <c r="J945" s="10">
        <v>3</v>
      </c>
    </row>
    <row r="946" spans="1:10" ht="57" customHeight="1">
      <c r="A946" s="1"/>
      <c r="B946" s="1"/>
      <c r="C946" s="1" t="s">
        <v>34</v>
      </c>
      <c r="D946" s="1">
        <v>40</v>
      </c>
      <c r="E946" s="17" t="s">
        <v>2945</v>
      </c>
      <c r="F946" s="17" t="s">
        <v>998</v>
      </c>
      <c r="G946" s="17" t="s">
        <v>988</v>
      </c>
      <c r="H946" s="17" t="s">
        <v>995</v>
      </c>
      <c r="I946" s="17" t="s">
        <v>2946</v>
      </c>
      <c r="J946" s="10">
        <v>5</v>
      </c>
    </row>
    <row r="947" spans="1:10" ht="57" customHeight="1">
      <c r="A947" s="1"/>
      <c r="B947" s="1"/>
      <c r="C947" s="1" t="s">
        <v>34</v>
      </c>
      <c r="D947" s="1">
        <v>41</v>
      </c>
      <c r="E947" s="17" t="s">
        <v>2947</v>
      </c>
      <c r="F947" s="17" t="s">
        <v>998</v>
      </c>
      <c r="G947" s="17" t="s">
        <v>988</v>
      </c>
      <c r="H947" s="17" t="s">
        <v>2948</v>
      </c>
      <c r="I947" s="17" t="s">
        <v>2949</v>
      </c>
      <c r="J947" s="10">
        <v>44</v>
      </c>
    </row>
    <row r="948" spans="1:10" ht="57" customHeight="1">
      <c r="A948" s="1"/>
      <c r="B948" s="1"/>
      <c r="C948" s="1" t="s">
        <v>34</v>
      </c>
      <c r="D948" s="1">
        <v>42</v>
      </c>
      <c r="E948" s="17" t="s">
        <v>2950</v>
      </c>
      <c r="F948" s="17" t="s">
        <v>998</v>
      </c>
      <c r="G948" s="17" t="s">
        <v>988</v>
      </c>
      <c r="H948" s="17"/>
      <c r="I948" s="17" t="s">
        <v>2951</v>
      </c>
      <c r="J948" s="10">
        <v>0</v>
      </c>
    </row>
    <row r="949" spans="1:10" ht="57" customHeight="1">
      <c r="A949" s="1"/>
      <c r="B949" s="1"/>
      <c r="C949" s="1" t="s">
        <v>34</v>
      </c>
      <c r="D949" s="1">
        <v>43</v>
      </c>
      <c r="E949" s="17" t="s">
        <v>2945</v>
      </c>
      <c r="F949" s="17" t="s">
        <v>998</v>
      </c>
      <c r="G949" s="17" t="s">
        <v>988</v>
      </c>
      <c r="H949" s="17" t="s">
        <v>2952</v>
      </c>
      <c r="I949" s="17" t="s">
        <v>2953</v>
      </c>
      <c r="J949" s="10">
        <v>5</v>
      </c>
    </row>
    <row r="950" spans="1:10" ht="57" customHeight="1">
      <c r="A950" s="1"/>
      <c r="B950" s="1"/>
      <c r="C950" s="1" t="s">
        <v>34</v>
      </c>
      <c r="D950" s="1">
        <v>44</v>
      </c>
      <c r="E950" s="17" t="s">
        <v>2954</v>
      </c>
      <c r="F950" s="17" t="s">
        <v>987</v>
      </c>
      <c r="G950" s="17" t="s">
        <v>988</v>
      </c>
      <c r="H950" s="17"/>
      <c r="I950" s="17" t="s">
        <v>2955</v>
      </c>
      <c r="J950" s="10">
        <v>0</v>
      </c>
    </row>
    <row r="951" spans="1:10" ht="57" customHeight="1">
      <c r="A951" s="1"/>
      <c r="B951" s="1"/>
      <c r="C951" s="1" t="s">
        <v>34</v>
      </c>
      <c r="D951" s="1">
        <v>45</v>
      </c>
      <c r="E951" s="17" t="s">
        <v>2956</v>
      </c>
      <c r="F951" s="17" t="s">
        <v>998</v>
      </c>
      <c r="G951" s="17" t="s">
        <v>988</v>
      </c>
      <c r="H951" s="17" t="s">
        <v>995</v>
      </c>
      <c r="I951" s="17" t="s">
        <v>2957</v>
      </c>
      <c r="J951" s="10">
        <v>5</v>
      </c>
    </row>
    <row r="952" spans="1:10" ht="57" customHeight="1">
      <c r="A952" s="1"/>
      <c r="B952" s="1"/>
      <c r="C952" s="1" t="s">
        <v>34</v>
      </c>
      <c r="D952" s="1">
        <v>46</v>
      </c>
      <c r="E952" s="17" t="s">
        <v>1297</v>
      </c>
      <c r="F952" s="17" t="s">
        <v>998</v>
      </c>
      <c r="G952" s="17" t="s">
        <v>988</v>
      </c>
      <c r="H952" s="17" t="s">
        <v>2958</v>
      </c>
      <c r="I952" s="17" t="s">
        <v>2959</v>
      </c>
      <c r="J952" s="10">
        <v>124</v>
      </c>
    </row>
    <row r="953" spans="1:10" ht="57" customHeight="1">
      <c r="A953" s="1"/>
      <c r="B953" s="1"/>
      <c r="C953" s="1" t="s">
        <v>34</v>
      </c>
      <c r="D953" s="1">
        <v>47</v>
      </c>
      <c r="E953" s="17" t="s">
        <v>2960</v>
      </c>
      <c r="F953" s="17" t="s">
        <v>987</v>
      </c>
      <c r="G953" s="17" t="s">
        <v>988</v>
      </c>
      <c r="H953" s="17" t="s">
        <v>995</v>
      </c>
      <c r="I953" s="17" t="s">
        <v>2961</v>
      </c>
      <c r="J953" s="10">
        <v>2</v>
      </c>
    </row>
    <row r="954" spans="1:10" ht="57" customHeight="1">
      <c r="A954" s="1"/>
      <c r="B954" s="1"/>
      <c r="C954" s="1" t="s">
        <v>34</v>
      </c>
      <c r="D954" s="1">
        <v>48</v>
      </c>
      <c r="E954" s="17" t="s">
        <v>2962</v>
      </c>
      <c r="F954" s="17" t="s">
        <v>998</v>
      </c>
      <c r="G954" s="17" t="s">
        <v>988</v>
      </c>
      <c r="H954" s="17" t="s">
        <v>995</v>
      </c>
      <c r="I954" s="17" t="s">
        <v>2963</v>
      </c>
      <c r="J954" s="10">
        <v>37</v>
      </c>
    </row>
    <row r="955" spans="1:10" ht="57" customHeight="1">
      <c r="A955" s="1"/>
      <c r="B955" s="1"/>
      <c r="C955" s="1" t="s">
        <v>34</v>
      </c>
      <c r="D955" s="1">
        <v>49</v>
      </c>
      <c r="E955" s="17" t="s">
        <v>2964</v>
      </c>
      <c r="F955" s="17" t="s">
        <v>998</v>
      </c>
      <c r="G955" s="17" t="s">
        <v>994</v>
      </c>
      <c r="H955" s="17" t="s">
        <v>2965</v>
      </c>
      <c r="I955" s="17" t="s">
        <v>2966</v>
      </c>
      <c r="J955" s="10">
        <v>89</v>
      </c>
    </row>
    <row r="956" spans="1:10" ht="57" customHeight="1">
      <c r="A956" s="1"/>
      <c r="B956" s="1"/>
      <c r="C956" s="1" t="s">
        <v>34</v>
      </c>
      <c r="D956" s="1">
        <v>50</v>
      </c>
      <c r="E956" s="17" t="s">
        <v>2967</v>
      </c>
      <c r="F956" s="17" t="s">
        <v>998</v>
      </c>
      <c r="G956" s="17" t="s">
        <v>988</v>
      </c>
      <c r="H956" s="17" t="s">
        <v>2968</v>
      </c>
      <c r="I956" s="17" t="s">
        <v>2969</v>
      </c>
      <c r="J956" s="10">
        <v>171</v>
      </c>
    </row>
    <row r="957" spans="1:10" ht="57" customHeight="1">
      <c r="A957" s="1"/>
      <c r="B957" s="1"/>
      <c r="C957" s="1" t="s">
        <v>34</v>
      </c>
      <c r="D957" s="1">
        <v>51</v>
      </c>
      <c r="E957" s="17" t="s">
        <v>2970</v>
      </c>
      <c r="F957" s="17" t="s">
        <v>998</v>
      </c>
      <c r="G957" s="17" t="s">
        <v>994</v>
      </c>
      <c r="H957" s="17" t="s">
        <v>995</v>
      </c>
      <c r="I957" s="17" t="s">
        <v>2971</v>
      </c>
      <c r="J957" s="10">
        <v>14</v>
      </c>
    </row>
    <row r="958" spans="1:10" ht="57" customHeight="1">
      <c r="A958" s="1"/>
      <c r="B958" s="1"/>
      <c r="C958" s="1" t="s">
        <v>34</v>
      </c>
      <c r="D958" s="1">
        <v>52</v>
      </c>
      <c r="E958" s="17" t="s">
        <v>2972</v>
      </c>
      <c r="F958" s="17" t="s">
        <v>987</v>
      </c>
      <c r="G958" s="17" t="s">
        <v>988</v>
      </c>
      <c r="H958" s="17" t="s">
        <v>2973</v>
      </c>
      <c r="I958" s="17" t="s">
        <v>2974</v>
      </c>
      <c r="J958" s="10">
        <v>88</v>
      </c>
    </row>
    <row r="959" spans="1:10" ht="57" customHeight="1">
      <c r="A959" s="1"/>
      <c r="B959" s="1"/>
      <c r="C959" s="1" t="s">
        <v>34</v>
      </c>
      <c r="D959" s="1">
        <v>53</v>
      </c>
      <c r="E959" s="17" t="s">
        <v>2975</v>
      </c>
      <c r="F959" s="17" t="s">
        <v>998</v>
      </c>
      <c r="G959" s="17" t="s">
        <v>988</v>
      </c>
      <c r="H959" s="17"/>
      <c r="I959" s="17" t="s">
        <v>2976</v>
      </c>
      <c r="J959" s="10">
        <v>0</v>
      </c>
    </row>
    <row r="960" spans="1:10" ht="57" customHeight="1">
      <c r="A960" s="1"/>
      <c r="B960" s="1"/>
      <c r="C960" s="1" t="s">
        <v>34</v>
      </c>
      <c r="D960" s="1">
        <v>54</v>
      </c>
      <c r="E960" s="17" t="s">
        <v>2977</v>
      </c>
      <c r="F960" s="17" t="s">
        <v>998</v>
      </c>
      <c r="G960" s="17" t="s">
        <v>988</v>
      </c>
      <c r="H960" s="17" t="s">
        <v>2978</v>
      </c>
      <c r="I960" s="17" t="s">
        <v>2979</v>
      </c>
      <c r="J960" s="10">
        <v>137</v>
      </c>
    </row>
    <row r="961" spans="1:10" ht="57" customHeight="1">
      <c r="A961" s="1"/>
      <c r="B961" s="1"/>
      <c r="C961" s="1" t="s">
        <v>34</v>
      </c>
      <c r="D961" s="1">
        <v>55</v>
      </c>
      <c r="E961" s="17" t="s">
        <v>2980</v>
      </c>
      <c r="F961" s="17" t="s">
        <v>998</v>
      </c>
      <c r="G961" s="17" t="s">
        <v>988</v>
      </c>
      <c r="H961" s="17" t="s">
        <v>2981</v>
      </c>
      <c r="I961" s="17" t="s">
        <v>2982</v>
      </c>
      <c r="J961" s="10">
        <v>7</v>
      </c>
    </row>
    <row r="962" spans="1:10" ht="57" customHeight="1">
      <c r="A962" s="1"/>
      <c r="B962" s="1"/>
      <c r="C962" s="1" t="s">
        <v>34</v>
      </c>
      <c r="D962" s="1">
        <v>56</v>
      </c>
      <c r="E962" s="17" t="s">
        <v>2983</v>
      </c>
      <c r="F962" s="17" t="s">
        <v>987</v>
      </c>
      <c r="G962" s="17" t="s">
        <v>994</v>
      </c>
      <c r="H962" s="17"/>
      <c r="I962" s="17" t="s">
        <v>2984</v>
      </c>
      <c r="J962" s="10">
        <v>0</v>
      </c>
    </row>
    <row r="963" spans="1:10" ht="57" customHeight="1">
      <c r="A963" s="1"/>
      <c r="B963" s="1"/>
      <c r="C963" s="1" t="s">
        <v>34</v>
      </c>
      <c r="D963" s="1">
        <v>57</v>
      </c>
      <c r="E963" s="17" t="s">
        <v>2985</v>
      </c>
      <c r="F963" s="17" t="s">
        <v>998</v>
      </c>
      <c r="G963" s="17" t="s">
        <v>988</v>
      </c>
      <c r="H963" s="17"/>
      <c r="I963" s="17" t="s">
        <v>2986</v>
      </c>
      <c r="J963" s="10">
        <v>0</v>
      </c>
    </row>
    <row r="964" spans="1:10" ht="57" customHeight="1">
      <c r="A964" s="1"/>
      <c r="B964" s="1"/>
      <c r="C964" s="1" t="s">
        <v>34</v>
      </c>
      <c r="D964" s="1">
        <v>58</v>
      </c>
      <c r="E964" s="17" t="s">
        <v>2987</v>
      </c>
      <c r="F964" s="17" t="s">
        <v>998</v>
      </c>
      <c r="G964" s="17" t="s">
        <v>988</v>
      </c>
      <c r="H964" s="17" t="s">
        <v>995</v>
      </c>
      <c r="I964" s="17" t="s">
        <v>2988</v>
      </c>
      <c r="J964" s="10">
        <v>15</v>
      </c>
    </row>
    <row r="965" spans="1:10" ht="57" customHeight="1">
      <c r="A965" s="1"/>
      <c r="B965" s="1"/>
      <c r="C965" s="1" t="s">
        <v>34</v>
      </c>
      <c r="D965" s="1">
        <v>59</v>
      </c>
      <c r="E965" s="17" t="s">
        <v>2989</v>
      </c>
      <c r="F965" s="17" t="s">
        <v>987</v>
      </c>
      <c r="G965" s="17" t="s">
        <v>988</v>
      </c>
      <c r="H965" s="17" t="s">
        <v>995</v>
      </c>
      <c r="I965" s="17" t="s">
        <v>2990</v>
      </c>
      <c r="J965" s="10">
        <v>21</v>
      </c>
    </row>
    <row r="966" spans="1:10" ht="57" customHeight="1">
      <c r="A966" s="1"/>
      <c r="B966" s="1"/>
      <c r="C966" s="1" t="s">
        <v>34</v>
      </c>
      <c r="D966" s="1">
        <v>60</v>
      </c>
      <c r="E966" s="17" t="s">
        <v>2991</v>
      </c>
      <c r="F966" s="17" t="s">
        <v>998</v>
      </c>
      <c r="G966" s="17" t="s">
        <v>994</v>
      </c>
      <c r="H966" s="17"/>
      <c r="I966" s="17" t="s">
        <v>2992</v>
      </c>
      <c r="J966" s="10">
        <v>0</v>
      </c>
    </row>
    <row r="967" spans="1:10" ht="57" customHeight="1">
      <c r="A967" s="1"/>
      <c r="B967" s="1"/>
      <c r="C967" s="1" t="s">
        <v>34</v>
      </c>
      <c r="D967" s="1">
        <v>61</v>
      </c>
      <c r="E967" s="17" t="s">
        <v>2993</v>
      </c>
      <c r="F967" s="17" t="s">
        <v>987</v>
      </c>
      <c r="G967" s="17" t="s">
        <v>988</v>
      </c>
      <c r="H967" s="17"/>
      <c r="I967" s="17" t="s">
        <v>2994</v>
      </c>
      <c r="J967" s="10">
        <v>0</v>
      </c>
    </row>
    <row r="968" spans="1:10" ht="57" customHeight="1">
      <c r="A968" s="1"/>
      <c r="B968" s="1"/>
      <c r="C968" s="1" t="s">
        <v>34</v>
      </c>
      <c r="D968" s="1">
        <v>62</v>
      </c>
      <c r="E968" s="17" t="s">
        <v>2995</v>
      </c>
      <c r="F968" s="17" t="s">
        <v>987</v>
      </c>
      <c r="G968" s="17" t="s">
        <v>988</v>
      </c>
      <c r="H968" s="17"/>
      <c r="I968" s="17" t="s">
        <v>2996</v>
      </c>
      <c r="J968" s="10">
        <v>0</v>
      </c>
    </row>
    <row r="969" spans="1:10" ht="57" customHeight="1">
      <c r="A969" s="1"/>
      <c r="B969" s="1"/>
      <c r="C969" s="1" t="s">
        <v>34</v>
      </c>
      <c r="D969" s="1">
        <v>63</v>
      </c>
      <c r="E969" s="17" t="s">
        <v>2997</v>
      </c>
      <c r="F969" s="17" t="s">
        <v>987</v>
      </c>
      <c r="G969" s="17" t="s">
        <v>994</v>
      </c>
      <c r="H969" s="17"/>
      <c r="I969" s="17" t="s">
        <v>2998</v>
      </c>
      <c r="J969" s="10">
        <v>0</v>
      </c>
    </row>
    <row r="970" spans="1:10" ht="57" customHeight="1">
      <c r="A970" s="1"/>
      <c r="B970" s="1"/>
      <c r="C970" s="1" t="s">
        <v>34</v>
      </c>
      <c r="D970" s="1">
        <v>64</v>
      </c>
      <c r="E970" s="17" t="s">
        <v>2999</v>
      </c>
      <c r="F970" s="17" t="s">
        <v>998</v>
      </c>
      <c r="G970" s="17" t="s">
        <v>994</v>
      </c>
      <c r="H970" s="17"/>
      <c r="I970" s="17" t="s">
        <v>3000</v>
      </c>
      <c r="J970" s="10">
        <v>0</v>
      </c>
    </row>
    <row r="971" spans="1:10" ht="57" customHeight="1">
      <c r="A971" s="1"/>
      <c r="B971" s="1"/>
      <c r="C971" s="1" t="s">
        <v>34</v>
      </c>
      <c r="D971" s="1">
        <v>65</v>
      </c>
      <c r="E971" s="17" t="s">
        <v>3001</v>
      </c>
      <c r="F971" s="17" t="s">
        <v>998</v>
      </c>
      <c r="G971" s="17" t="s">
        <v>988</v>
      </c>
      <c r="H971" s="17" t="s">
        <v>995</v>
      </c>
      <c r="I971" s="17" t="s">
        <v>3002</v>
      </c>
      <c r="J971" s="10">
        <v>1</v>
      </c>
    </row>
    <row r="972" spans="1:10" ht="57" customHeight="1">
      <c r="A972" s="1"/>
      <c r="B972" s="1"/>
      <c r="C972" s="1" t="s">
        <v>34</v>
      </c>
      <c r="D972" s="1">
        <v>66</v>
      </c>
      <c r="E972" s="17" t="s">
        <v>993</v>
      </c>
      <c r="F972" s="17" t="s">
        <v>987</v>
      </c>
      <c r="G972" s="17" t="s">
        <v>994</v>
      </c>
      <c r="H972" s="17" t="s">
        <v>995</v>
      </c>
      <c r="I972" s="17" t="s">
        <v>3003</v>
      </c>
      <c r="J972" s="10">
        <v>1</v>
      </c>
    </row>
    <row r="973" spans="1:10" ht="57" customHeight="1">
      <c r="A973" s="1"/>
      <c r="B973" s="1"/>
      <c r="C973" s="1" t="s">
        <v>34</v>
      </c>
      <c r="D973" s="1">
        <v>67</v>
      </c>
      <c r="E973" s="17" t="s">
        <v>3004</v>
      </c>
      <c r="F973" s="17" t="s">
        <v>987</v>
      </c>
      <c r="G973" s="17" t="s">
        <v>988</v>
      </c>
      <c r="H973" s="17"/>
      <c r="I973" s="17" t="s">
        <v>3005</v>
      </c>
      <c r="J973" s="10">
        <v>0</v>
      </c>
    </row>
    <row r="974" spans="1:10" ht="57" customHeight="1">
      <c r="A974" s="1"/>
      <c r="B974" s="1"/>
      <c r="C974" s="1" t="s">
        <v>34</v>
      </c>
      <c r="D974" s="1">
        <v>68</v>
      </c>
      <c r="E974" s="17" t="s">
        <v>3006</v>
      </c>
      <c r="F974" s="17" t="s">
        <v>998</v>
      </c>
      <c r="G974" s="17" t="s">
        <v>988</v>
      </c>
      <c r="H974" s="17" t="s">
        <v>2203</v>
      </c>
      <c r="I974" s="17" t="s">
        <v>3007</v>
      </c>
      <c r="J974" s="10">
        <v>22</v>
      </c>
    </row>
    <row r="975" spans="1:10" ht="57" customHeight="1">
      <c r="A975" s="1"/>
      <c r="B975" s="1"/>
      <c r="C975" s="1" t="s">
        <v>34</v>
      </c>
      <c r="D975" s="1">
        <v>69</v>
      </c>
      <c r="E975" s="17" t="s">
        <v>3008</v>
      </c>
      <c r="F975" s="17" t="s">
        <v>998</v>
      </c>
      <c r="G975" s="17" t="s">
        <v>988</v>
      </c>
      <c r="H975" s="17" t="s">
        <v>1163</v>
      </c>
      <c r="I975" s="17" t="s">
        <v>3009</v>
      </c>
      <c r="J975" s="10">
        <v>141</v>
      </c>
    </row>
    <row r="976" spans="1:10" ht="57" customHeight="1">
      <c r="A976" s="1"/>
      <c r="B976" s="1"/>
      <c r="C976" s="1" t="s">
        <v>34</v>
      </c>
      <c r="D976" s="1">
        <v>70</v>
      </c>
      <c r="E976" s="17" t="s">
        <v>3010</v>
      </c>
      <c r="F976" s="17" t="s">
        <v>987</v>
      </c>
      <c r="G976" s="17" t="s">
        <v>994</v>
      </c>
      <c r="H976" s="17" t="s">
        <v>995</v>
      </c>
      <c r="I976" s="17" t="s">
        <v>3011</v>
      </c>
      <c r="J976" s="10">
        <v>19</v>
      </c>
    </row>
    <row r="977" spans="1:10" ht="57" customHeight="1">
      <c r="A977" s="1"/>
      <c r="B977" s="1"/>
      <c r="C977" s="1" t="s">
        <v>34</v>
      </c>
      <c r="D977" s="1">
        <v>71</v>
      </c>
      <c r="E977" s="17" t="s">
        <v>3012</v>
      </c>
      <c r="F977" s="17" t="s">
        <v>987</v>
      </c>
      <c r="G977" s="17" t="s">
        <v>988</v>
      </c>
      <c r="H977" s="17" t="s">
        <v>995</v>
      </c>
      <c r="I977" s="17" t="s">
        <v>3013</v>
      </c>
      <c r="J977" s="10">
        <v>3</v>
      </c>
    </row>
    <row r="978" spans="1:10" ht="57" customHeight="1">
      <c r="A978" s="1"/>
      <c r="B978" s="1"/>
      <c r="C978" s="1" t="s">
        <v>34</v>
      </c>
      <c r="D978" s="1">
        <v>72</v>
      </c>
      <c r="E978" s="17" t="s">
        <v>3014</v>
      </c>
      <c r="F978" s="17" t="s">
        <v>998</v>
      </c>
      <c r="G978" s="17" t="s">
        <v>988</v>
      </c>
      <c r="H978" s="17" t="s">
        <v>995</v>
      </c>
      <c r="I978" s="17" t="s">
        <v>3015</v>
      </c>
      <c r="J978" s="10">
        <v>9</v>
      </c>
    </row>
    <row r="979" spans="1:10" ht="57" customHeight="1">
      <c r="A979" s="1"/>
      <c r="B979" s="1"/>
      <c r="C979" s="1" t="s">
        <v>34</v>
      </c>
      <c r="D979" s="1">
        <v>73</v>
      </c>
      <c r="E979" s="17" t="s">
        <v>2936</v>
      </c>
      <c r="F979" s="17" t="s">
        <v>998</v>
      </c>
      <c r="G979" s="17" t="s">
        <v>988</v>
      </c>
      <c r="H979" s="17" t="s">
        <v>1327</v>
      </c>
      <c r="I979" s="17" t="s">
        <v>3016</v>
      </c>
      <c r="J979" s="10">
        <v>83</v>
      </c>
    </row>
    <row r="980" spans="1:10" ht="57" customHeight="1">
      <c r="A980" s="1"/>
      <c r="B980" s="1"/>
      <c r="C980" s="1" t="s">
        <v>34</v>
      </c>
      <c r="D980" s="1">
        <v>74</v>
      </c>
      <c r="E980" s="17" t="s">
        <v>2462</v>
      </c>
      <c r="F980" s="17" t="s">
        <v>998</v>
      </c>
      <c r="G980" s="17" t="s">
        <v>988</v>
      </c>
      <c r="H980" s="17" t="s">
        <v>1176</v>
      </c>
      <c r="I980" s="17" t="s">
        <v>3017</v>
      </c>
      <c r="J980" s="10">
        <v>59</v>
      </c>
    </row>
    <row r="981" spans="1:10" ht="57" customHeight="1">
      <c r="A981" s="1"/>
      <c r="B981" s="1"/>
      <c r="C981" s="1" t="s">
        <v>34</v>
      </c>
      <c r="D981" s="1">
        <v>75</v>
      </c>
      <c r="E981" s="17" t="s">
        <v>3018</v>
      </c>
      <c r="F981" s="17" t="s">
        <v>987</v>
      </c>
      <c r="G981" s="17" t="s">
        <v>988</v>
      </c>
      <c r="H981" s="17" t="s">
        <v>995</v>
      </c>
      <c r="I981" s="17" t="s">
        <v>3019</v>
      </c>
      <c r="J981" s="10">
        <v>42</v>
      </c>
    </row>
    <row r="982" spans="1:10" ht="57" customHeight="1">
      <c r="A982" s="1"/>
      <c r="B982" s="1"/>
      <c r="C982" s="1" t="s">
        <v>34</v>
      </c>
      <c r="D982" s="1">
        <v>76</v>
      </c>
      <c r="E982" s="17" t="s">
        <v>3020</v>
      </c>
      <c r="F982" s="17" t="s">
        <v>987</v>
      </c>
      <c r="G982" s="17" t="s">
        <v>988</v>
      </c>
      <c r="H982" s="17"/>
      <c r="I982" s="17" t="s">
        <v>3021</v>
      </c>
      <c r="J982" s="10">
        <v>0</v>
      </c>
    </row>
    <row r="983" spans="1:10" ht="57" customHeight="1">
      <c r="A983" s="1"/>
      <c r="B983" s="1"/>
      <c r="C983" s="1" t="s">
        <v>34</v>
      </c>
      <c r="D983" s="1">
        <v>77</v>
      </c>
      <c r="E983" s="17" t="s">
        <v>3022</v>
      </c>
      <c r="F983" s="17" t="s">
        <v>987</v>
      </c>
      <c r="G983" s="17" t="s">
        <v>988</v>
      </c>
      <c r="H983" s="17" t="s">
        <v>995</v>
      </c>
      <c r="I983" s="17" t="s">
        <v>3023</v>
      </c>
      <c r="J983" s="10">
        <v>22</v>
      </c>
    </row>
    <row r="984" spans="1:10" ht="57" customHeight="1">
      <c r="A984" s="1"/>
      <c r="B984" s="1"/>
      <c r="C984" s="1" t="s">
        <v>34</v>
      </c>
      <c r="D984" s="1">
        <v>78</v>
      </c>
      <c r="E984" s="17" t="s">
        <v>3024</v>
      </c>
      <c r="F984" s="17" t="s">
        <v>987</v>
      </c>
      <c r="G984" s="17" t="s">
        <v>988</v>
      </c>
      <c r="H984" s="17" t="s">
        <v>995</v>
      </c>
      <c r="I984" s="17" t="s">
        <v>3025</v>
      </c>
      <c r="J984" s="10">
        <v>25</v>
      </c>
    </row>
    <row r="985" spans="1:10" ht="57" customHeight="1">
      <c r="A985" s="1"/>
      <c r="B985" s="1"/>
      <c r="C985" s="1" t="s">
        <v>34</v>
      </c>
      <c r="D985" s="1">
        <v>79</v>
      </c>
      <c r="E985" s="17" t="s">
        <v>2999</v>
      </c>
      <c r="F985" s="17" t="s">
        <v>998</v>
      </c>
      <c r="G985" s="17" t="s">
        <v>994</v>
      </c>
      <c r="H985" s="17" t="s">
        <v>995</v>
      </c>
      <c r="I985" s="17" t="s">
        <v>3026</v>
      </c>
      <c r="J985" s="10">
        <v>33</v>
      </c>
    </row>
    <row r="986" spans="1:10" ht="57" customHeight="1">
      <c r="A986" s="1"/>
      <c r="B986" s="1"/>
      <c r="C986" s="1" t="s">
        <v>34</v>
      </c>
      <c r="D986" s="1">
        <v>80</v>
      </c>
      <c r="E986" s="17" t="s">
        <v>3027</v>
      </c>
      <c r="F986" s="17" t="s">
        <v>987</v>
      </c>
      <c r="G986" s="17" t="s">
        <v>994</v>
      </c>
      <c r="H986" s="17"/>
      <c r="I986" s="17" t="s">
        <v>3028</v>
      </c>
      <c r="J986" s="10">
        <v>0</v>
      </c>
    </row>
    <row r="987" spans="1:10" ht="57" customHeight="1">
      <c r="A987" s="1"/>
      <c r="B987" s="1"/>
      <c r="C987" s="1" t="s">
        <v>34</v>
      </c>
      <c r="D987" s="1">
        <v>81</v>
      </c>
      <c r="E987" s="17" t="s">
        <v>3029</v>
      </c>
      <c r="F987" s="17" t="s">
        <v>987</v>
      </c>
      <c r="G987" s="17" t="s">
        <v>988</v>
      </c>
      <c r="H987" s="17" t="s">
        <v>3030</v>
      </c>
      <c r="I987" s="17" t="s">
        <v>3031</v>
      </c>
      <c r="J987" s="10">
        <v>118</v>
      </c>
    </row>
    <row r="988" spans="1:10" ht="57" customHeight="1">
      <c r="A988" s="1"/>
      <c r="B988" s="1"/>
      <c r="C988" s="1" t="s">
        <v>34</v>
      </c>
      <c r="D988" s="1">
        <v>82</v>
      </c>
      <c r="E988" s="17" t="s">
        <v>3032</v>
      </c>
      <c r="F988" s="17" t="s">
        <v>998</v>
      </c>
      <c r="G988" s="17" t="s">
        <v>988</v>
      </c>
      <c r="H988" s="17"/>
      <c r="I988" s="17" t="s">
        <v>3033</v>
      </c>
      <c r="J988" s="10">
        <v>0</v>
      </c>
    </row>
    <row r="989" spans="1:10" ht="57" customHeight="1">
      <c r="A989" s="1"/>
      <c r="B989" s="1"/>
      <c r="C989" s="1" t="s">
        <v>34</v>
      </c>
      <c r="D989" s="1">
        <v>83</v>
      </c>
      <c r="E989" s="17" t="s">
        <v>3034</v>
      </c>
      <c r="F989" s="17" t="s">
        <v>987</v>
      </c>
      <c r="G989" s="17" t="s">
        <v>988</v>
      </c>
      <c r="H989" s="17" t="s">
        <v>3035</v>
      </c>
      <c r="I989" s="17" t="s">
        <v>3036</v>
      </c>
      <c r="J989" s="10">
        <v>19</v>
      </c>
    </row>
    <row r="990" spans="1:10" ht="57" customHeight="1">
      <c r="A990" s="1"/>
      <c r="B990" s="1"/>
      <c r="C990" s="1" t="s">
        <v>34</v>
      </c>
      <c r="D990" s="1">
        <v>84</v>
      </c>
      <c r="E990" s="17" t="s">
        <v>3037</v>
      </c>
      <c r="F990" s="17" t="s">
        <v>987</v>
      </c>
      <c r="G990" s="17" t="s">
        <v>988</v>
      </c>
      <c r="H990" s="17" t="s">
        <v>995</v>
      </c>
      <c r="I990" s="17" t="s">
        <v>3038</v>
      </c>
      <c r="J990" s="10">
        <v>21</v>
      </c>
    </row>
    <row r="991" spans="1:10" ht="57" customHeight="1">
      <c r="A991" s="1"/>
      <c r="B991" s="1"/>
      <c r="C991" s="1" t="s">
        <v>34</v>
      </c>
      <c r="D991" s="1">
        <v>85</v>
      </c>
      <c r="E991" s="17" t="s">
        <v>3039</v>
      </c>
      <c r="F991" s="17" t="s">
        <v>987</v>
      </c>
      <c r="G991" s="17" t="s">
        <v>988</v>
      </c>
      <c r="H991" s="17" t="s">
        <v>1163</v>
      </c>
      <c r="I991" s="17" t="s">
        <v>3040</v>
      </c>
      <c r="J991" s="10">
        <v>158</v>
      </c>
    </row>
    <row r="992" spans="1:10" ht="57" customHeight="1">
      <c r="A992" s="1"/>
      <c r="B992" s="1"/>
      <c r="C992" s="1" t="s">
        <v>36</v>
      </c>
      <c r="D992" s="1">
        <v>1</v>
      </c>
      <c r="E992" s="17" t="s">
        <v>3041</v>
      </c>
      <c r="F992" s="17" t="s">
        <v>998</v>
      </c>
      <c r="G992" s="17" t="s">
        <v>988</v>
      </c>
      <c r="H992" s="17" t="s">
        <v>3042</v>
      </c>
      <c r="I992" s="17" t="s">
        <v>3043</v>
      </c>
      <c r="J992" s="10">
        <v>61</v>
      </c>
    </row>
    <row r="993" spans="1:10" ht="57" customHeight="1">
      <c r="A993" s="1"/>
      <c r="B993" s="1"/>
      <c r="C993" s="1" t="s">
        <v>36</v>
      </c>
      <c r="D993" s="1">
        <v>2</v>
      </c>
      <c r="E993" s="17" t="s">
        <v>3044</v>
      </c>
      <c r="F993" s="17" t="s">
        <v>998</v>
      </c>
      <c r="G993" s="17" t="s">
        <v>988</v>
      </c>
      <c r="H993" s="17" t="s">
        <v>3045</v>
      </c>
      <c r="I993" s="17" t="s">
        <v>3046</v>
      </c>
      <c r="J993" s="10">
        <v>25</v>
      </c>
    </row>
    <row r="994" spans="1:10" ht="57" customHeight="1">
      <c r="A994" s="1"/>
      <c r="B994" s="1"/>
      <c r="C994" s="1" t="s">
        <v>36</v>
      </c>
      <c r="D994" s="1">
        <v>3</v>
      </c>
      <c r="E994" s="17" t="s">
        <v>3047</v>
      </c>
      <c r="F994" s="17" t="s">
        <v>998</v>
      </c>
      <c r="G994" s="17" t="s">
        <v>988</v>
      </c>
      <c r="H994" s="17"/>
      <c r="I994" s="17" t="s">
        <v>3048</v>
      </c>
      <c r="J994" s="10">
        <v>0</v>
      </c>
    </row>
    <row r="995" spans="1:10" ht="57" customHeight="1">
      <c r="A995" s="1"/>
      <c r="B995" s="1"/>
      <c r="C995" s="1" t="s">
        <v>36</v>
      </c>
      <c r="D995" s="1">
        <v>4</v>
      </c>
      <c r="E995" s="17" t="s">
        <v>3049</v>
      </c>
      <c r="F995" s="17" t="s">
        <v>998</v>
      </c>
      <c r="G995" s="17" t="s">
        <v>988</v>
      </c>
      <c r="H995" s="17" t="s">
        <v>3050</v>
      </c>
      <c r="I995" s="17" t="s">
        <v>3051</v>
      </c>
      <c r="J995" s="10">
        <v>22</v>
      </c>
    </row>
    <row r="996" spans="1:10" ht="57" customHeight="1">
      <c r="A996" s="1"/>
      <c r="B996" s="1"/>
      <c r="C996" s="1" t="s">
        <v>36</v>
      </c>
      <c r="D996" s="1">
        <v>5</v>
      </c>
      <c r="E996" s="17" t="s">
        <v>3052</v>
      </c>
      <c r="F996" s="17" t="s">
        <v>987</v>
      </c>
      <c r="G996" s="17" t="s">
        <v>988</v>
      </c>
      <c r="H996" s="17" t="s">
        <v>3053</v>
      </c>
      <c r="I996" s="17" t="s">
        <v>3054</v>
      </c>
      <c r="J996" s="10">
        <v>117</v>
      </c>
    </row>
    <row r="997" spans="1:10" ht="57" customHeight="1">
      <c r="A997" s="1"/>
      <c r="B997" s="1"/>
      <c r="C997" s="1" t="s">
        <v>36</v>
      </c>
      <c r="D997" s="1">
        <v>6</v>
      </c>
      <c r="E997" s="17" t="s">
        <v>3055</v>
      </c>
      <c r="F997" s="17" t="s">
        <v>998</v>
      </c>
      <c r="G997" s="17" t="s">
        <v>988</v>
      </c>
      <c r="H997" s="17" t="s">
        <v>3045</v>
      </c>
      <c r="I997" s="17" t="s">
        <v>3056</v>
      </c>
      <c r="J997" s="10">
        <v>40</v>
      </c>
    </row>
    <row r="998" spans="1:10" ht="57" customHeight="1">
      <c r="A998" s="1"/>
      <c r="B998" s="1"/>
      <c r="C998" s="1" t="s">
        <v>36</v>
      </c>
      <c r="D998" s="1">
        <v>7</v>
      </c>
      <c r="E998" s="17" t="s">
        <v>3057</v>
      </c>
      <c r="F998" s="17" t="s">
        <v>987</v>
      </c>
      <c r="G998" s="17" t="s">
        <v>988</v>
      </c>
      <c r="H998" s="17" t="s">
        <v>3045</v>
      </c>
      <c r="I998" s="17" t="s">
        <v>3058</v>
      </c>
      <c r="J998" s="10">
        <v>21</v>
      </c>
    </row>
    <row r="999" spans="1:10" ht="57" customHeight="1">
      <c r="A999" s="1"/>
      <c r="B999" s="1"/>
      <c r="C999" s="1" t="s">
        <v>36</v>
      </c>
      <c r="D999" s="1">
        <v>8</v>
      </c>
      <c r="E999" s="17" t="s">
        <v>3059</v>
      </c>
      <c r="F999" s="17" t="s">
        <v>998</v>
      </c>
      <c r="G999" s="17" t="s">
        <v>994</v>
      </c>
      <c r="H999" s="17" t="s">
        <v>3060</v>
      </c>
      <c r="I999" s="17" t="s">
        <v>3061</v>
      </c>
      <c r="J999" s="10">
        <v>25</v>
      </c>
    </row>
    <row r="1000" spans="1:10" ht="57" customHeight="1">
      <c r="A1000" s="1"/>
      <c r="B1000" s="1"/>
      <c r="C1000" s="1" t="s">
        <v>36</v>
      </c>
      <c r="D1000" s="1">
        <v>9</v>
      </c>
      <c r="E1000" s="17" t="s">
        <v>3062</v>
      </c>
      <c r="F1000" s="17" t="s">
        <v>987</v>
      </c>
      <c r="G1000" s="17" t="s">
        <v>988</v>
      </c>
      <c r="H1000" s="17"/>
      <c r="I1000" s="17" t="s">
        <v>3063</v>
      </c>
      <c r="J1000" s="10">
        <v>0</v>
      </c>
    </row>
    <row r="1001" spans="1:10" ht="57" customHeight="1">
      <c r="A1001" s="1"/>
      <c r="B1001" s="1"/>
      <c r="C1001" s="1" t="s">
        <v>36</v>
      </c>
      <c r="D1001" s="1">
        <v>10</v>
      </c>
      <c r="E1001" s="17" t="s">
        <v>3064</v>
      </c>
      <c r="F1001" s="17" t="s">
        <v>987</v>
      </c>
      <c r="G1001" s="17" t="s">
        <v>994</v>
      </c>
      <c r="H1001" s="17" t="s">
        <v>3065</v>
      </c>
      <c r="I1001" s="17" t="s">
        <v>3066</v>
      </c>
      <c r="J1001" s="10">
        <v>128</v>
      </c>
    </row>
    <row r="1002" spans="1:10" ht="57" customHeight="1">
      <c r="A1002" s="1"/>
      <c r="B1002" s="1"/>
      <c r="C1002" s="1" t="s">
        <v>36</v>
      </c>
      <c r="D1002" s="1">
        <v>11</v>
      </c>
      <c r="E1002" s="17" t="s">
        <v>3067</v>
      </c>
      <c r="F1002" s="17" t="s">
        <v>987</v>
      </c>
      <c r="G1002" s="17" t="s">
        <v>994</v>
      </c>
      <c r="H1002" s="17" t="s">
        <v>3068</v>
      </c>
      <c r="I1002" s="17" t="s">
        <v>3069</v>
      </c>
      <c r="J1002" s="10">
        <v>67</v>
      </c>
    </row>
    <row r="1003" spans="1:10" ht="57" customHeight="1">
      <c r="A1003" s="1"/>
      <c r="B1003" s="1"/>
      <c r="C1003" s="1" t="s">
        <v>36</v>
      </c>
      <c r="D1003" s="1">
        <v>12</v>
      </c>
      <c r="E1003" s="17" t="s">
        <v>3070</v>
      </c>
      <c r="F1003" s="17" t="s">
        <v>998</v>
      </c>
      <c r="G1003" s="17" t="s">
        <v>994</v>
      </c>
      <c r="H1003" s="17" t="s">
        <v>3071</v>
      </c>
      <c r="I1003" s="17" t="s">
        <v>3072</v>
      </c>
      <c r="J1003" s="10">
        <v>32</v>
      </c>
    </row>
    <row r="1004" spans="1:10" ht="57" customHeight="1">
      <c r="A1004" s="1"/>
      <c r="B1004" s="1"/>
      <c r="C1004" s="1" t="s">
        <v>36</v>
      </c>
      <c r="D1004" s="1">
        <v>13</v>
      </c>
      <c r="E1004" s="17" t="s">
        <v>3073</v>
      </c>
      <c r="F1004" s="17" t="s">
        <v>987</v>
      </c>
      <c r="G1004" s="17" t="s">
        <v>994</v>
      </c>
      <c r="H1004" s="17"/>
      <c r="I1004" s="17" t="s">
        <v>3074</v>
      </c>
      <c r="J1004" s="10">
        <v>0</v>
      </c>
    </row>
    <row r="1005" spans="1:10" ht="57" customHeight="1">
      <c r="A1005" s="1"/>
      <c r="B1005" s="1"/>
      <c r="C1005" s="1" t="s">
        <v>36</v>
      </c>
      <c r="D1005" s="1">
        <v>14</v>
      </c>
      <c r="E1005" s="17" t="s">
        <v>3075</v>
      </c>
      <c r="F1005" s="17" t="s">
        <v>998</v>
      </c>
      <c r="G1005" s="17" t="s">
        <v>988</v>
      </c>
      <c r="H1005" s="17" t="s">
        <v>3071</v>
      </c>
      <c r="I1005" s="17" t="s">
        <v>3076</v>
      </c>
      <c r="J1005" s="10">
        <v>11</v>
      </c>
    </row>
    <row r="1006" spans="1:10" ht="57" customHeight="1">
      <c r="A1006" s="1"/>
      <c r="B1006" s="1"/>
      <c r="C1006" s="1" t="s">
        <v>36</v>
      </c>
      <c r="D1006" s="1">
        <v>15</v>
      </c>
      <c r="E1006" s="17" t="s">
        <v>3077</v>
      </c>
      <c r="F1006" s="17" t="s">
        <v>987</v>
      </c>
      <c r="G1006" s="17" t="s">
        <v>994</v>
      </c>
      <c r="H1006" s="17" t="s">
        <v>3078</v>
      </c>
      <c r="I1006" s="17" t="s">
        <v>3079</v>
      </c>
      <c r="J1006" s="10">
        <v>118</v>
      </c>
    </row>
    <row r="1007" spans="1:10" ht="57" customHeight="1">
      <c r="A1007" s="1"/>
      <c r="B1007" s="1"/>
      <c r="C1007" s="1" t="s">
        <v>36</v>
      </c>
      <c r="D1007" s="1">
        <v>16</v>
      </c>
      <c r="E1007" s="17" t="s">
        <v>3080</v>
      </c>
      <c r="F1007" s="17" t="s">
        <v>998</v>
      </c>
      <c r="G1007" s="17" t="s">
        <v>994</v>
      </c>
      <c r="H1007" s="17" t="s">
        <v>3071</v>
      </c>
      <c r="I1007" s="17" t="s">
        <v>3081</v>
      </c>
      <c r="J1007" s="10">
        <v>27</v>
      </c>
    </row>
    <row r="1008" spans="1:10" ht="57" customHeight="1">
      <c r="A1008" s="1"/>
      <c r="B1008" s="1"/>
      <c r="C1008" s="1" t="s">
        <v>36</v>
      </c>
      <c r="D1008" s="1">
        <v>17</v>
      </c>
      <c r="E1008" s="17" t="s">
        <v>3082</v>
      </c>
      <c r="F1008" s="17" t="s">
        <v>998</v>
      </c>
      <c r="G1008" s="17" t="s">
        <v>994</v>
      </c>
      <c r="H1008" s="17" t="s">
        <v>3071</v>
      </c>
      <c r="I1008" s="17" t="s">
        <v>3083</v>
      </c>
      <c r="J1008" s="10">
        <v>47</v>
      </c>
    </row>
    <row r="1009" spans="1:10" ht="57" customHeight="1">
      <c r="A1009" s="1"/>
      <c r="B1009" s="1"/>
      <c r="C1009" s="1" t="s">
        <v>36</v>
      </c>
      <c r="D1009" s="1">
        <v>18</v>
      </c>
      <c r="E1009" s="17" t="s">
        <v>3084</v>
      </c>
      <c r="F1009" s="17" t="s">
        <v>998</v>
      </c>
      <c r="G1009" s="17" t="s">
        <v>988</v>
      </c>
      <c r="H1009" s="17" t="s">
        <v>3085</v>
      </c>
      <c r="I1009" s="17" t="s">
        <v>3086</v>
      </c>
      <c r="J1009" s="10">
        <v>72</v>
      </c>
    </row>
    <row r="1010" spans="1:10" ht="57" customHeight="1">
      <c r="A1010" s="1"/>
      <c r="B1010" s="1"/>
      <c r="C1010" s="1" t="s">
        <v>36</v>
      </c>
      <c r="D1010" s="1">
        <v>19</v>
      </c>
      <c r="E1010" s="17" t="s">
        <v>3087</v>
      </c>
      <c r="F1010" s="17" t="s">
        <v>987</v>
      </c>
      <c r="G1010" s="17" t="s">
        <v>988</v>
      </c>
      <c r="H1010" s="17" t="s">
        <v>3088</v>
      </c>
      <c r="I1010" s="17" t="s">
        <v>3089</v>
      </c>
      <c r="J1010" s="10">
        <v>97</v>
      </c>
    </row>
    <row r="1011" spans="1:10" ht="57" customHeight="1">
      <c r="A1011" s="1"/>
      <c r="B1011" s="1"/>
      <c r="C1011" s="1" t="s">
        <v>36</v>
      </c>
      <c r="D1011" s="1">
        <v>20</v>
      </c>
      <c r="E1011" s="17" t="s">
        <v>3090</v>
      </c>
      <c r="F1011" s="17" t="s">
        <v>998</v>
      </c>
      <c r="G1011" s="17" t="s">
        <v>988</v>
      </c>
      <c r="H1011" s="17" t="s">
        <v>3091</v>
      </c>
      <c r="I1011" s="17" t="s">
        <v>3092</v>
      </c>
      <c r="J1011" s="10">
        <v>76</v>
      </c>
    </row>
    <row r="1012" spans="1:10" ht="57" customHeight="1">
      <c r="A1012" s="1"/>
      <c r="B1012" s="1"/>
      <c r="C1012" s="1" t="s">
        <v>36</v>
      </c>
      <c r="D1012" s="1">
        <v>21</v>
      </c>
      <c r="E1012" s="17" t="s">
        <v>3093</v>
      </c>
      <c r="F1012" s="17" t="s">
        <v>998</v>
      </c>
      <c r="G1012" s="17" t="s">
        <v>994</v>
      </c>
      <c r="H1012" s="17" t="s">
        <v>3094</v>
      </c>
      <c r="I1012" s="17" t="s">
        <v>3095</v>
      </c>
      <c r="J1012" s="10">
        <v>18</v>
      </c>
    </row>
    <row r="1013" spans="1:10" ht="57" customHeight="1">
      <c r="A1013" s="1"/>
      <c r="B1013" s="1"/>
      <c r="C1013" s="1" t="s">
        <v>36</v>
      </c>
      <c r="D1013" s="1">
        <v>22</v>
      </c>
      <c r="E1013" s="17" t="s">
        <v>3096</v>
      </c>
      <c r="F1013" s="17" t="s">
        <v>987</v>
      </c>
      <c r="G1013" s="17" t="s">
        <v>988</v>
      </c>
      <c r="H1013" s="17" t="s">
        <v>3071</v>
      </c>
      <c r="I1013" s="17" t="s">
        <v>3097</v>
      </c>
      <c r="J1013" s="10">
        <v>54</v>
      </c>
    </row>
    <row r="1014" spans="1:10" ht="57" customHeight="1">
      <c r="A1014" s="1"/>
      <c r="B1014" s="1"/>
      <c r="C1014" s="1" t="s">
        <v>36</v>
      </c>
      <c r="D1014" s="1">
        <v>23</v>
      </c>
      <c r="E1014" s="17" t="s">
        <v>3098</v>
      </c>
      <c r="F1014" s="17" t="s">
        <v>987</v>
      </c>
      <c r="G1014" s="17" t="s">
        <v>988</v>
      </c>
      <c r="H1014" s="17" t="s">
        <v>3099</v>
      </c>
      <c r="I1014" s="17" t="s">
        <v>3100</v>
      </c>
      <c r="J1014" s="10">
        <v>41</v>
      </c>
    </row>
    <row r="1015" spans="1:10" ht="57" customHeight="1">
      <c r="A1015" s="1"/>
      <c r="B1015" s="1"/>
      <c r="C1015" s="1" t="s">
        <v>36</v>
      </c>
      <c r="D1015" s="1">
        <v>24</v>
      </c>
      <c r="E1015" s="17" t="s">
        <v>3101</v>
      </c>
      <c r="F1015" s="17" t="s">
        <v>987</v>
      </c>
      <c r="G1015" s="17" t="s">
        <v>988</v>
      </c>
      <c r="H1015" s="17" t="s">
        <v>3102</v>
      </c>
      <c r="I1015" s="17" t="s">
        <v>3103</v>
      </c>
      <c r="J1015" s="10">
        <v>2</v>
      </c>
    </row>
    <row r="1016" spans="1:10" ht="57" customHeight="1">
      <c r="A1016" s="1"/>
      <c r="B1016" s="1"/>
      <c r="C1016" s="1" t="s">
        <v>36</v>
      </c>
      <c r="D1016" s="1">
        <v>25</v>
      </c>
      <c r="E1016" s="17" t="s">
        <v>3104</v>
      </c>
      <c r="F1016" s="17" t="s">
        <v>998</v>
      </c>
      <c r="G1016" s="17" t="s">
        <v>994</v>
      </c>
      <c r="H1016" s="17" t="s">
        <v>995</v>
      </c>
      <c r="I1016" s="17" t="s">
        <v>3105</v>
      </c>
      <c r="J1016" s="10">
        <v>26</v>
      </c>
    </row>
    <row r="1017" spans="1:10" ht="57" customHeight="1">
      <c r="A1017" s="1"/>
      <c r="B1017" s="1"/>
      <c r="C1017" s="1" t="s">
        <v>36</v>
      </c>
      <c r="D1017" s="1">
        <v>26</v>
      </c>
      <c r="E1017" s="17" t="s">
        <v>3101</v>
      </c>
      <c r="F1017" s="17" t="s">
        <v>987</v>
      </c>
      <c r="G1017" s="17" t="s">
        <v>988</v>
      </c>
      <c r="H1017" s="17" t="s">
        <v>3106</v>
      </c>
      <c r="I1017" s="17" t="s">
        <v>3107</v>
      </c>
      <c r="J1017" s="10">
        <v>9</v>
      </c>
    </row>
    <row r="1018" spans="1:10" ht="57" customHeight="1">
      <c r="A1018" s="1"/>
      <c r="B1018" s="1"/>
      <c r="C1018" s="1" t="s">
        <v>36</v>
      </c>
      <c r="D1018" s="1">
        <v>27</v>
      </c>
      <c r="E1018" s="17" t="s">
        <v>3108</v>
      </c>
      <c r="F1018" s="17" t="s">
        <v>987</v>
      </c>
      <c r="G1018" s="17" t="s">
        <v>988</v>
      </c>
      <c r="H1018" s="17" t="s">
        <v>995</v>
      </c>
      <c r="I1018" s="17" t="s">
        <v>3109</v>
      </c>
      <c r="J1018" s="10">
        <v>14</v>
      </c>
    </row>
    <row r="1019" spans="1:10" ht="57" customHeight="1">
      <c r="A1019" s="1"/>
      <c r="B1019" s="1"/>
      <c r="C1019" s="1" t="s">
        <v>36</v>
      </c>
      <c r="D1019" s="1">
        <v>28</v>
      </c>
      <c r="E1019" s="17" t="s">
        <v>3110</v>
      </c>
      <c r="F1019" s="17" t="s">
        <v>998</v>
      </c>
      <c r="G1019" s="17" t="s">
        <v>994</v>
      </c>
      <c r="H1019" s="17" t="s">
        <v>3111</v>
      </c>
      <c r="I1019" s="17" t="s">
        <v>3112</v>
      </c>
      <c r="J1019" s="10">
        <v>8</v>
      </c>
    </row>
    <row r="1020" spans="1:10" ht="57" customHeight="1">
      <c r="A1020" s="1"/>
      <c r="B1020" s="1"/>
      <c r="C1020" s="1" t="s">
        <v>36</v>
      </c>
      <c r="D1020" s="1">
        <v>29</v>
      </c>
      <c r="E1020" s="17" t="s">
        <v>3113</v>
      </c>
      <c r="F1020" s="17" t="s">
        <v>998</v>
      </c>
      <c r="G1020" s="17" t="s">
        <v>994</v>
      </c>
      <c r="H1020" s="17"/>
      <c r="I1020" s="17" t="s">
        <v>3114</v>
      </c>
      <c r="J1020" s="10">
        <v>0</v>
      </c>
    </row>
    <row r="1021" spans="1:10" ht="57" customHeight="1">
      <c r="A1021" s="1"/>
      <c r="B1021" s="1"/>
      <c r="C1021" s="1" t="s">
        <v>36</v>
      </c>
      <c r="D1021" s="1">
        <v>30</v>
      </c>
      <c r="E1021" s="17" t="s">
        <v>3115</v>
      </c>
      <c r="F1021" s="17" t="s">
        <v>998</v>
      </c>
      <c r="G1021" s="17" t="s">
        <v>988</v>
      </c>
      <c r="H1021" s="17" t="s">
        <v>995</v>
      </c>
      <c r="I1021" s="17" t="s">
        <v>3116</v>
      </c>
      <c r="J1021" s="10">
        <v>9</v>
      </c>
    </row>
    <row r="1022" spans="1:10" ht="57" customHeight="1">
      <c r="A1022" s="1"/>
      <c r="B1022" s="1"/>
      <c r="C1022" s="1" t="s">
        <v>36</v>
      </c>
      <c r="D1022" s="1">
        <v>31</v>
      </c>
      <c r="E1022" s="17" t="s">
        <v>3117</v>
      </c>
      <c r="F1022" s="17" t="s">
        <v>987</v>
      </c>
      <c r="G1022" s="17" t="s">
        <v>994</v>
      </c>
      <c r="H1022" s="17" t="s">
        <v>995</v>
      </c>
      <c r="I1022" s="17" t="s">
        <v>3118</v>
      </c>
      <c r="J1022" s="10">
        <v>13</v>
      </c>
    </row>
    <row r="1023" spans="1:10" ht="57" customHeight="1">
      <c r="A1023" s="1"/>
      <c r="B1023" s="1"/>
      <c r="C1023" s="1" t="s">
        <v>36</v>
      </c>
      <c r="D1023" s="1">
        <v>32</v>
      </c>
      <c r="E1023" s="17" t="s">
        <v>3119</v>
      </c>
      <c r="F1023" s="17" t="s">
        <v>998</v>
      </c>
      <c r="G1023" s="17" t="s">
        <v>994</v>
      </c>
      <c r="H1023" s="17" t="s">
        <v>1327</v>
      </c>
      <c r="I1023" s="17" t="s">
        <v>3120</v>
      </c>
      <c r="J1023" s="10">
        <v>44</v>
      </c>
    </row>
    <row r="1024" spans="1:10" ht="57" customHeight="1">
      <c r="A1024" s="1"/>
      <c r="B1024" s="1"/>
      <c r="C1024" s="1" t="s">
        <v>36</v>
      </c>
      <c r="D1024" s="1">
        <v>33</v>
      </c>
      <c r="E1024" s="17" t="s">
        <v>3121</v>
      </c>
      <c r="F1024" s="17" t="s">
        <v>987</v>
      </c>
      <c r="G1024" s="17" t="s">
        <v>994</v>
      </c>
      <c r="H1024" s="17"/>
      <c r="I1024" s="17" t="s">
        <v>3122</v>
      </c>
      <c r="J1024" s="10">
        <v>0</v>
      </c>
    </row>
    <row r="1025" spans="1:10" ht="57" customHeight="1">
      <c r="A1025" s="1"/>
      <c r="B1025" s="1"/>
      <c r="C1025" s="1" t="s">
        <v>36</v>
      </c>
      <c r="D1025" s="1">
        <v>34</v>
      </c>
      <c r="E1025" s="17" t="s">
        <v>3123</v>
      </c>
      <c r="F1025" s="17" t="s">
        <v>987</v>
      </c>
      <c r="G1025" s="17" t="s">
        <v>994</v>
      </c>
      <c r="H1025" s="17"/>
      <c r="I1025" s="17" t="s">
        <v>3124</v>
      </c>
      <c r="J1025" s="10">
        <v>0</v>
      </c>
    </row>
    <row r="1026" spans="1:10" ht="57" customHeight="1">
      <c r="A1026" s="1"/>
      <c r="B1026" s="1"/>
      <c r="C1026" s="1" t="s">
        <v>36</v>
      </c>
      <c r="D1026" s="1">
        <v>35</v>
      </c>
      <c r="E1026" s="17" t="s">
        <v>3121</v>
      </c>
      <c r="F1026" s="17" t="s">
        <v>987</v>
      </c>
      <c r="G1026" s="17" t="s">
        <v>994</v>
      </c>
      <c r="H1026" s="17" t="s">
        <v>1163</v>
      </c>
      <c r="I1026" s="17" t="s">
        <v>3125</v>
      </c>
      <c r="J1026" s="10">
        <v>29</v>
      </c>
    </row>
    <row r="1027" spans="1:10" ht="57" customHeight="1">
      <c r="A1027" s="1"/>
      <c r="B1027" s="1"/>
      <c r="C1027" s="1" t="s">
        <v>36</v>
      </c>
      <c r="D1027" s="1">
        <v>36</v>
      </c>
      <c r="E1027" s="17" t="s">
        <v>3126</v>
      </c>
      <c r="F1027" s="17" t="s">
        <v>987</v>
      </c>
      <c r="G1027" s="17" t="s">
        <v>994</v>
      </c>
      <c r="H1027" s="17"/>
      <c r="I1027" s="17" t="s">
        <v>3127</v>
      </c>
      <c r="J1027" s="10">
        <v>0</v>
      </c>
    </row>
    <row r="1028" spans="1:10" ht="57" customHeight="1">
      <c r="A1028" s="1"/>
      <c r="B1028" s="1"/>
      <c r="C1028" s="1" t="s">
        <v>36</v>
      </c>
      <c r="D1028" s="1">
        <v>37</v>
      </c>
      <c r="E1028" s="17" t="s">
        <v>3128</v>
      </c>
      <c r="F1028" s="17" t="s">
        <v>998</v>
      </c>
      <c r="G1028" s="17" t="s">
        <v>988</v>
      </c>
      <c r="H1028" s="17" t="s">
        <v>3129</v>
      </c>
      <c r="I1028" s="17" t="s">
        <v>3130</v>
      </c>
      <c r="J1028" s="10">
        <v>26</v>
      </c>
    </row>
    <row r="1029" spans="1:10" ht="57" customHeight="1">
      <c r="A1029" s="1"/>
      <c r="B1029" s="1"/>
      <c r="C1029" s="1" t="s">
        <v>36</v>
      </c>
      <c r="D1029" s="1">
        <v>38</v>
      </c>
      <c r="E1029" s="17" t="s">
        <v>3128</v>
      </c>
      <c r="F1029" s="17" t="s">
        <v>998</v>
      </c>
      <c r="G1029" s="17" t="s">
        <v>988</v>
      </c>
      <c r="H1029" s="17" t="s">
        <v>3131</v>
      </c>
      <c r="I1029" s="17" t="s">
        <v>3132</v>
      </c>
      <c r="J1029" s="10">
        <v>58</v>
      </c>
    </row>
    <row r="1030" spans="1:10" ht="57" customHeight="1">
      <c r="A1030" s="1"/>
      <c r="B1030" s="1"/>
      <c r="C1030" s="1" t="s">
        <v>36</v>
      </c>
      <c r="D1030" s="1">
        <v>39</v>
      </c>
      <c r="E1030" s="17" t="s">
        <v>3133</v>
      </c>
      <c r="F1030" s="17" t="s">
        <v>987</v>
      </c>
      <c r="G1030" s="17" t="s">
        <v>994</v>
      </c>
      <c r="H1030" s="17" t="s">
        <v>995</v>
      </c>
      <c r="I1030" s="17" t="s">
        <v>3134</v>
      </c>
      <c r="J1030" s="10">
        <v>20</v>
      </c>
    </row>
    <row r="1031" spans="1:10" ht="57" customHeight="1">
      <c r="A1031" s="1"/>
      <c r="B1031" s="1"/>
      <c r="C1031" s="1" t="s">
        <v>36</v>
      </c>
      <c r="D1031" s="1">
        <v>40</v>
      </c>
      <c r="E1031" s="17" t="s">
        <v>3135</v>
      </c>
      <c r="F1031" s="17" t="s">
        <v>998</v>
      </c>
      <c r="G1031" s="17" t="s">
        <v>988</v>
      </c>
      <c r="H1031" s="17" t="s">
        <v>1327</v>
      </c>
      <c r="I1031" s="17" t="s">
        <v>3136</v>
      </c>
      <c r="J1031" s="10">
        <v>145</v>
      </c>
    </row>
    <row r="1032" spans="1:10" ht="57" customHeight="1">
      <c r="A1032" s="1"/>
      <c r="B1032" s="1"/>
      <c r="C1032" s="1" t="s">
        <v>36</v>
      </c>
      <c r="D1032" s="1">
        <v>41</v>
      </c>
      <c r="E1032" s="17" t="s">
        <v>3137</v>
      </c>
      <c r="F1032" s="17" t="s">
        <v>998</v>
      </c>
      <c r="G1032" s="17" t="s">
        <v>988</v>
      </c>
      <c r="H1032" s="17" t="s">
        <v>2907</v>
      </c>
      <c r="I1032" s="17" t="s">
        <v>3138</v>
      </c>
      <c r="J1032" s="10">
        <v>153</v>
      </c>
    </row>
    <row r="1033" spans="1:10" ht="57" customHeight="1">
      <c r="A1033" s="1"/>
      <c r="B1033" s="1"/>
      <c r="C1033" s="1" t="s">
        <v>36</v>
      </c>
      <c r="D1033" s="1">
        <v>42</v>
      </c>
      <c r="E1033" s="17" t="s">
        <v>3139</v>
      </c>
      <c r="F1033" s="17" t="s">
        <v>987</v>
      </c>
      <c r="G1033" s="17" t="s">
        <v>994</v>
      </c>
      <c r="H1033" s="17" t="s">
        <v>3140</v>
      </c>
      <c r="I1033" s="17" t="s">
        <v>3141</v>
      </c>
      <c r="J1033" s="10">
        <v>18</v>
      </c>
    </row>
    <row r="1034" spans="1:10" ht="57" customHeight="1">
      <c r="A1034" s="1"/>
      <c r="B1034" s="1"/>
      <c r="C1034" s="1" t="s">
        <v>36</v>
      </c>
      <c r="D1034" s="1">
        <v>43</v>
      </c>
      <c r="E1034" s="17" t="s">
        <v>3142</v>
      </c>
      <c r="F1034" s="17" t="s">
        <v>998</v>
      </c>
      <c r="G1034" s="17" t="s">
        <v>994</v>
      </c>
      <c r="H1034" s="17" t="s">
        <v>1005</v>
      </c>
      <c r="I1034" s="17" t="s">
        <v>3143</v>
      </c>
      <c r="J1034" s="10">
        <v>3</v>
      </c>
    </row>
    <row r="1035" spans="1:10" ht="57" customHeight="1">
      <c r="A1035" s="1"/>
      <c r="B1035" s="1"/>
      <c r="C1035" s="1" t="s">
        <v>36</v>
      </c>
      <c r="D1035" s="1">
        <v>44</v>
      </c>
      <c r="E1035" s="17" t="s">
        <v>3144</v>
      </c>
      <c r="F1035" s="17" t="s">
        <v>998</v>
      </c>
      <c r="G1035" s="17" t="s">
        <v>994</v>
      </c>
      <c r="H1035" s="17" t="s">
        <v>989</v>
      </c>
      <c r="I1035" s="17" t="s">
        <v>3145</v>
      </c>
      <c r="J1035" s="10">
        <v>21</v>
      </c>
    </row>
    <row r="1036" spans="1:10" ht="57" customHeight="1">
      <c r="A1036" s="1"/>
      <c r="B1036" s="1"/>
      <c r="C1036" s="1" t="s">
        <v>36</v>
      </c>
      <c r="D1036" s="1">
        <v>45</v>
      </c>
      <c r="E1036" s="17" t="s">
        <v>3146</v>
      </c>
      <c r="F1036" s="17" t="s">
        <v>987</v>
      </c>
      <c r="G1036" s="17" t="s">
        <v>988</v>
      </c>
      <c r="H1036" s="17" t="s">
        <v>3147</v>
      </c>
      <c r="I1036" s="17" t="s">
        <v>3148</v>
      </c>
      <c r="J1036" s="10">
        <v>12</v>
      </c>
    </row>
    <row r="1037" spans="1:10" ht="57" customHeight="1">
      <c r="A1037" s="1"/>
      <c r="B1037" s="1"/>
      <c r="C1037" s="1" t="s">
        <v>36</v>
      </c>
      <c r="D1037" s="1">
        <v>46</v>
      </c>
      <c r="E1037" s="17" t="s">
        <v>3149</v>
      </c>
      <c r="F1037" s="17" t="s">
        <v>987</v>
      </c>
      <c r="G1037" s="17" t="s">
        <v>994</v>
      </c>
      <c r="H1037" s="17" t="s">
        <v>3150</v>
      </c>
      <c r="I1037" s="17" t="s">
        <v>3151</v>
      </c>
      <c r="J1037" s="10">
        <v>38</v>
      </c>
    </row>
    <row r="1038" spans="1:10" ht="57" customHeight="1">
      <c r="A1038" s="1"/>
      <c r="B1038" s="1"/>
      <c r="C1038" s="1" t="s">
        <v>36</v>
      </c>
      <c r="D1038" s="1">
        <v>47</v>
      </c>
      <c r="E1038" s="17" t="s">
        <v>3152</v>
      </c>
      <c r="F1038" s="17" t="s">
        <v>998</v>
      </c>
      <c r="G1038" s="17" t="s">
        <v>988</v>
      </c>
      <c r="H1038" s="17" t="s">
        <v>3153</v>
      </c>
      <c r="I1038" s="17" t="s">
        <v>3154</v>
      </c>
      <c r="J1038" s="10">
        <v>15</v>
      </c>
    </row>
    <row r="1039" spans="1:10" ht="57" customHeight="1">
      <c r="A1039" s="1"/>
      <c r="B1039" s="1"/>
      <c r="C1039" s="1" t="s">
        <v>36</v>
      </c>
      <c r="D1039" s="1">
        <v>48</v>
      </c>
      <c r="E1039" s="17" t="s">
        <v>3155</v>
      </c>
      <c r="F1039" s="17" t="s">
        <v>987</v>
      </c>
      <c r="G1039" s="17" t="s">
        <v>988</v>
      </c>
      <c r="H1039" s="17" t="s">
        <v>3156</v>
      </c>
      <c r="I1039" s="17" t="s">
        <v>3157</v>
      </c>
      <c r="J1039" s="10">
        <v>17</v>
      </c>
    </row>
    <row r="1040" spans="1:10" ht="57" customHeight="1">
      <c r="A1040" s="1"/>
      <c r="B1040" s="1"/>
      <c r="C1040" s="1" t="s">
        <v>36</v>
      </c>
      <c r="D1040" s="1">
        <v>49</v>
      </c>
      <c r="E1040" s="17" t="s">
        <v>3158</v>
      </c>
      <c r="F1040" s="17" t="s">
        <v>987</v>
      </c>
      <c r="G1040" s="17" t="s">
        <v>988</v>
      </c>
      <c r="H1040" s="17"/>
      <c r="I1040" s="17" t="s">
        <v>3159</v>
      </c>
      <c r="J1040" s="10">
        <v>0</v>
      </c>
    </row>
    <row r="1041" spans="1:10" ht="57" customHeight="1">
      <c r="A1041" s="1"/>
      <c r="B1041" s="1"/>
      <c r="C1041" s="1" t="s">
        <v>36</v>
      </c>
      <c r="D1041" s="1">
        <v>50</v>
      </c>
      <c r="E1041" s="17" t="s">
        <v>3160</v>
      </c>
      <c r="F1041" s="17" t="s">
        <v>998</v>
      </c>
      <c r="G1041" s="17" t="s">
        <v>988</v>
      </c>
      <c r="H1041" s="17"/>
      <c r="I1041" s="17" t="s">
        <v>3161</v>
      </c>
      <c r="J1041" s="10">
        <v>0</v>
      </c>
    </row>
    <row r="1042" spans="1:10" ht="57" customHeight="1">
      <c r="A1042" s="1"/>
      <c r="B1042" s="1"/>
      <c r="C1042" s="1" t="s">
        <v>36</v>
      </c>
      <c r="D1042" s="1">
        <v>51</v>
      </c>
      <c r="E1042" s="17" t="s">
        <v>3162</v>
      </c>
      <c r="F1042" s="17" t="s">
        <v>998</v>
      </c>
      <c r="G1042" s="17" t="s">
        <v>994</v>
      </c>
      <c r="H1042" s="17"/>
      <c r="I1042" s="17" t="s">
        <v>3163</v>
      </c>
      <c r="J1042" s="10">
        <v>0</v>
      </c>
    </row>
    <row r="1043" spans="1:10" ht="57" customHeight="1">
      <c r="A1043" s="1"/>
      <c r="B1043" s="1"/>
      <c r="C1043" s="1" t="s">
        <v>36</v>
      </c>
      <c r="D1043" s="1">
        <v>52</v>
      </c>
      <c r="E1043" s="17" t="s">
        <v>3164</v>
      </c>
      <c r="F1043" s="17" t="s">
        <v>987</v>
      </c>
      <c r="G1043" s="17" t="s">
        <v>988</v>
      </c>
      <c r="H1043" s="17" t="s">
        <v>995</v>
      </c>
      <c r="I1043" s="17" t="s">
        <v>3165</v>
      </c>
      <c r="J1043" s="10">
        <v>19</v>
      </c>
    </row>
    <row r="1044" spans="1:10" ht="57" customHeight="1">
      <c r="A1044" s="1"/>
      <c r="B1044" s="1"/>
      <c r="C1044" s="1" t="s">
        <v>36</v>
      </c>
      <c r="D1044" s="1">
        <v>53</v>
      </c>
      <c r="E1044" s="17" t="s">
        <v>3166</v>
      </c>
      <c r="F1044" s="17" t="s">
        <v>987</v>
      </c>
      <c r="G1044" s="17" t="s">
        <v>988</v>
      </c>
      <c r="H1044" s="17" t="s">
        <v>1163</v>
      </c>
      <c r="I1044" s="17" t="s">
        <v>3167</v>
      </c>
      <c r="J1044" s="10">
        <v>26</v>
      </c>
    </row>
    <row r="1045" spans="1:10" ht="57" customHeight="1">
      <c r="A1045" s="1"/>
      <c r="B1045" s="1"/>
      <c r="C1045" s="1" t="s">
        <v>38</v>
      </c>
      <c r="D1045" s="1">
        <v>1</v>
      </c>
      <c r="E1045" s="17" t="s">
        <v>3168</v>
      </c>
      <c r="F1045" s="17" t="s">
        <v>987</v>
      </c>
      <c r="G1045" s="17" t="s">
        <v>994</v>
      </c>
      <c r="H1045" s="17" t="s">
        <v>1680</v>
      </c>
      <c r="I1045" s="17" t="s">
        <v>3169</v>
      </c>
      <c r="J1045" s="10">
        <v>35</v>
      </c>
    </row>
    <row r="1046" spans="1:10" ht="57" customHeight="1">
      <c r="A1046" s="1"/>
      <c r="B1046" s="1"/>
      <c r="C1046" s="1" t="s">
        <v>38</v>
      </c>
      <c r="D1046" s="1">
        <v>2</v>
      </c>
      <c r="E1046" s="17" t="s">
        <v>3170</v>
      </c>
      <c r="F1046" s="17" t="s">
        <v>987</v>
      </c>
      <c r="G1046" s="17" t="s">
        <v>988</v>
      </c>
      <c r="H1046" s="17" t="s">
        <v>995</v>
      </c>
      <c r="I1046" s="17" t="s">
        <v>3171</v>
      </c>
      <c r="J1046" s="10">
        <v>6</v>
      </c>
    </row>
    <row r="1047" spans="1:10" ht="57" customHeight="1">
      <c r="A1047" s="1"/>
      <c r="B1047" s="1"/>
      <c r="C1047" s="1" t="s">
        <v>38</v>
      </c>
      <c r="D1047" s="1">
        <v>3</v>
      </c>
      <c r="E1047" s="17" t="s">
        <v>3172</v>
      </c>
      <c r="F1047" s="17" t="s">
        <v>987</v>
      </c>
      <c r="G1047" s="17" t="s">
        <v>988</v>
      </c>
      <c r="H1047" s="17"/>
      <c r="I1047" s="17" t="s">
        <v>3173</v>
      </c>
      <c r="J1047" s="10">
        <v>0</v>
      </c>
    </row>
    <row r="1048" spans="1:10" ht="57" customHeight="1">
      <c r="A1048" s="1"/>
      <c r="B1048" s="1"/>
      <c r="C1048" s="1" t="s">
        <v>38</v>
      </c>
      <c r="D1048" s="1">
        <v>4</v>
      </c>
      <c r="E1048" s="17" t="s">
        <v>3174</v>
      </c>
      <c r="F1048" s="17" t="s">
        <v>987</v>
      </c>
      <c r="G1048" s="17" t="s">
        <v>988</v>
      </c>
      <c r="H1048" s="17"/>
      <c r="I1048" s="17" t="s">
        <v>3175</v>
      </c>
      <c r="J1048" s="10">
        <v>0</v>
      </c>
    </row>
    <row r="1049" spans="1:10" ht="57" customHeight="1">
      <c r="A1049" s="1"/>
      <c r="B1049" s="1"/>
      <c r="C1049" s="1" t="s">
        <v>38</v>
      </c>
      <c r="D1049" s="1">
        <v>5</v>
      </c>
      <c r="E1049" s="17" t="s">
        <v>3176</v>
      </c>
      <c r="F1049" s="17" t="s">
        <v>987</v>
      </c>
      <c r="G1049" s="17" t="s">
        <v>988</v>
      </c>
      <c r="H1049" s="17" t="s">
        <v>995</v>
      </c>
      <c r="I1049" s="17" t="s">
        <v>3177</v>
      </c>
      <c r="J1049" s="10">
        <v>9</v>
      </c>
    </row>
    <row r="1050" spans="1:10" ht="57" customHeight="1">
      <c r="A1050" s="1"/>
      <c r="B1050" s="1"/>
      <c r="C1050" s="1" t="s">
        <v>38</v>
      </c>
      <c r="D1050" s="1">
        <v>6</v>
      </c>
      <c r="E1050" s="17" t="s">
        <v>3178</v>
      </c>
      <c r="F1050" s="17" t="s">
        <v>987</v>
      </c>
      <c r="G1050" s="17" t="s">
        <v>988</v>
      </c>
      <c r="H1050" s="17" t="s">
        <v>995</v>
      </c>
      <c r="I1050" s="17" t="s">
        <v>3179</v>
      </c>
      <c r="J1050" s="10">
        <v>7</v>
      </c>
    </row>
    <row r="1051" spans="1:10" ht="57" customHeight="1">
      <c r="A1051" s="1"/>
      <c r="B1051" s="1"/>
      <c r="C1051" s="1" t="s">
        <v>38</v>
      </c>
      <c r="D1051" s="1">
        <v>7</v>
      </c>
      <c r="E1051" s="17" t="s">
        <v>3180</v>
      </c>
      <c r="F1051" s="17" t="s">
        <v>987</v>
      </c>
      <c r="G1051" s="17" t="s">
        <v>994</v>
      </c>
      <c r="H1051" s="17" t="s">
        <v>995</v>
      </c>
      <c r="I1051" s="17" t="s">
        <v>3181</v>
      </c>
      <c r="J1051" s="10">
        <v>9</v>
      </c>
    </row>
    <row r="1052" spans="1:10" ht="57" customHeight="1">
      <c r="A1052" s="1"/>
      <c r="B1052" s="1"/>
      <c r="C1052" s="1" t="s">
        <v>38</v>
      </c>
      <c r="D1052" s="1">
        <v>8</v>
      </c>
      <c r="E1052" s="17" t="s">
        <v>3182</v>
      </c>
      <c r="F1052" s="17" t="s">
        <v>987</v>
      </c>
      <c r="G1052" s="17" t="s">
        <v>994</v>
      </c>
      <c r="H1052" s="17"/>
      <c r="I1052" s="17" t="s">
        <v>3183</v>
      </c>
      <c r="J1052" s="10">
        <v>0</v>
      </c>
    </row>
    <row r="1053" spans="1:10" ht="57" customHeight="1">
      <c r="A1053" s="1"/>
      <c r="B1053" s="1"/>
      <c r="C1053" s="1" t="s">
        <v>38</v>
      </c>
      <c r="D1053" s="1">
        <v>9</v>
      </c>
      <c r="E1053" s="17" t="s">
        <v>3184</v>
      </c>
      <c r="F1053" s="17" t="s">
        <v>987</v>
      </c>
      <c r="G1053" s="17" t="s">
        <v>988</v>
      </c>
      <c r="H1053" s="17" t="s">
        <v>995</v>
      </c>
      <c r="I1053" s="17" t="s">
        <v>3185</v>
      </c>
      <c r="J1053" s="10">
        <v>1</v>
      </c>
    </row>
    <row r="1054" spans="1:10" ht="57" customHeight="1">
      <c r="A1054" s="1"/>
      <c r="B1054" s="1"/>
      <c r="C1054" s="1" t="s">
        <v>38</v>
      </c>
      <c r="D1054" s="1">
        <v>10</v>
      </c>
      <c r="E1054" s="17" t="s">
        <v>3186</v>
      </c>
      <c r="F1054" s="17" t="s">
        <v>987</v>
      </c>
      <c r="G1054" s="17" t="s">
        <v>988</v>
      </c>
      <c r="H1054" s="17"/>
      <c r="I1054" s="17" t="s">
        <v>3187</v>
      </c>
      <c r="J1054" s="10">
        <v>0</v>
      </c>
    </row>
    <row r="1055" spans="1:10" ht="57" customHeight="1">
      <c r="A1055" s="1"/>
      <c r="B1055" s="1"/>
      <c r="C1055" s="1" t="s">
        <v>38</v>
      </c>
      <c r="D1055" s="1">
        <v>11</v>
      </c>
      <c r="E1055" s="17" t="s">
        <v>3188</v>
      </c>
      <c r="F1055" s="17" t="s">
        <v>987</v>
      </c>
      <c r="G1055" s="17" t="s">
        <v>994</v>
      </c>
      <c r="H1055" s="17"/>
      <c r="I1055" s="17" t="s">
        <v>3189</v>
      </c>
      <c r="J1055" s="10">
        <v>0</v>
      </c>
    </row>
    <row r="1056" spans="1:10" ht="57" customHeight="1">
      <c r="A1056" s="1"/>
      <c r="B1056" s="1"/>
      <c r="C1056" s="1" t="s">
        <v>38</v>
      </c>
      <c r="D1056" s="1">
        <v>12</v>
      </c>
      <c r="E1056" s="17" t="s">
        <v>3190</v>
      </c>
      <c r="F1056" s="17" t="s">
        <v>987</v>
      </c>
      <c r="G1056" s="17" t="s">
        <v>994</v>
      </c>
      <c r="H1056" s="17" t="s">
        <v>995</v>
      </c>
      <c r="I1056" s="17" t="s">
        <v>3191</v>
      </c>
      <c r="J1056" s="10">
        <v>12</v>
      </c>
    </row>
    <row r="1057" spans="1:10" ht="57" customHeight="1">
      <c r="A1057" s="1"/>
      <c r="B1057" s="1"/>
      <c r="C1057" s="1" t="s">
        <v>38</v>
      </c>
      <c r="D1057" s="1">
        <v>13</v>
      </c>
      <c r="E1057" s="17" t="s">
        <v>3192</v>
      </c>
      <c r="F1057" s="17" t="s">
        <v>998</v>
      </c>
      <c r="G1057" s="17" t="s">
        <v>994</v>
      </c>
      <c r="H1057" s="17" t="s">
        <v>995</v>
      </c>
      <c r="I1057" s="17" t="s">
        <v>3193</v>
      </c>
      <c r="J1057" s="10">
        <v>12</v>
      </c>
    </row>
    <row r="1058" spans="1:10" ht="57" customHeight="1">
      <c r="A1058" s="1"/>
      <c r="B1058" s="1"/>
      <c r="C1058" s="1" t="s">
        <v>38</v>
      </c>
      <c r="D1058" s="1">
        <v>14</v>
      </c>
      <c r="E1058" s="17" t="s">
        <v>3194</v>
      </c>
      <c r="F1058" s="17" t="s">
        <v>998</v>
      </c>
      <c r="G1058" s="17" t="s">
        <v>988</v>
      </c>
      <c r="H1058" s="17"/>
      <c r="I1058" s="17" t="s">
        <v>3195</v>
      </c>
      <c r="J1058" s="10">
        <v>0</v>
      </c>
    </row>
    <row r="1059" spans="1:10" ht="57" customHeight="1">
      <c r="A1059" s="1"/>
      <c r="B1059" s="1"/>
      <c r="C1059" s="1" t="s">
        <v>38</v>
      </c>
      <c r="D1059" s="1">
        <v>15</v>
      </c>
      <c r="E1059" s="17" t="s">
        <v>3196</v>
      </c>
      <c r="F1059" s="17" t="s">
        <v>987</v>
      </c>
      <c r="G1059" s="17" t="s">
        <v>988</v>
      </c>
      <c r="H1059" s="17"/>
      <c r="I1059" s="17" t="s">
        <v>3197</v>
      </c>
      <c r="J1059" s="10">
        <v>0</v>
      </c>
    </row>
    <row r="1060" spans="1:10" ht="57" customHeight="1">
      <c r="A1060" s="1"/>
      <c r="B1060" s="1"/>
      <c r="C1060" s="1" t="s">
        <v>38</v>
      </c>
      <c r="D1060" s="1">
        <v>16</v>
      </c>
      <c r="E1060" s="17" t="s">
        <v>3194</v>
      </c>
      <c r="F1060" s="17" t="s">
        <v>998</v>
      </c>
      <c r="G1060" s="17" t="s">
        <v>988</v>
      </c>
      <c r="H1060" s="17" t="s">
        <v>1005</v>
      </c>
      <c r="I1060" s="17" t="s">
        <v>3198</v>
      </c>
      <c r="J1060" s="10">
        <v>30</v>
      </c>
    </row>
    <row r="1061" spans="1:10" ht="57" customHeight="1">
      <c r="A1061" s="1"/>
      <c r="B1061" s="1"/>
      <c r="C1061" s="1" t="s">
        <v>38</v>
      </c>
      <c r="D1061" s="1">
        <v>17</v>
      </c>
      <c r="E1061" s="17" t="s">
        <v>3199</v>
      </c>
      <c r="F1061" s="17" t="s">
        <v>987</v>
      </c>
      <c r="G1061" s="17" t="s">
        <v>988</v>
      </c>
      <c r="H1061" s="17"/>
      <c r="I1061" s="17" t="s">
        <v>3200</v>
      </c>
      <c r="J1061" s="10">
        <v>0</v>
      </c>
    </row>
    <row r="1062" spans="1:10" ht="57" customHeight="1">
      <c r="A1062" s="1"/>
      <c r="B1062" s="1"/>
      <c r="C1062" s="1" t="s">
        <v>38</v>
      </c>
      <c r="D1062" s="1">
        <v>18</v>
      </c>
      <c r="E1062" s="17" t="s">
        <v>3201</v>
      </c>
      <c r="F1062" s="17" t="s">
        <v>987</v>
      </c>
      <c r="G1062" s="17" t="s">
        <v>988</v>
      </c>
      <c r="H1062" s="17" t="s">
        <v>995</v>
      </c>
      <c r="I1062" s="17" t="s">
        <v>3202</v>
      </c>
      <c r="J1062" s="10">
        <v>13</v>
      </c>
    </row>
    <row r="1063" spans="1:10" ht="57" customHeight="1">
      <c r="A1063" s="1"/>
      <c r="B1063" s="1"/>
      <c r="C1063" s="1" t="s">
        <v>38</v>
      </c>
      <c r="D1063" s="1">
        <v>19</v>
      </c>
      <c r="E1063" s="17" t="s">
        <v>3203</v>
      </c>
      <c r="F1063" s="17" t="s">
        <v>987</v>
      </c>
      <c r="G1063" s="17" t="s">
        <v>988</v>
      </c>
      <c r="H1063" s="17"/>
      <c r="I1063" s="17" t="s">
        <v>3204</v>
      </c>
      <c r="J1063" s="10">
        <v>0</v>
      </c>
    </row>
    <row r="1064" spans="1:10" ht="57" customHeight="1">
      <c r="A1064" s="1"/>
      <c r="B1064" s="1"/>
      <c r="C1064" s="1" t="s">
        <v>38</v>
      </c>
      <c r="D1064" s="1">
        <v>20</v>
      </c>
      <c r="E1064" s="17" t="s">
        <v>3205</v>
      </c>
      <c r="F1064" s="17" t="s">
        <v>987</v>
      </c>
      <c r="G1064" s="17" t="s">
        <v>988</v>
      </c>
      <c r="H1064" s="17" t="s">
        <v>995</v>
      </c>
      <c r="I1064" s="17" t="s">
        <v>3206</v>
      </c>
      <c r="J1064" s="10">
        <v>16</v>
      </c>
    </row>
    <row r="1065" spans="1:10" ht="57" customHeight="1">
      <c r="A1065" s="1"/>
      <c r="B1065" s="1"/>
      <c r="C1065" s="1" t="s">
        <v>38</v>
      </c>
      <c r="D1065" s="1">
        <v>21</v>
      </c>
      <c r="E1065" s="17" t="s">
        <v>3207</v>
      </c>
      <c r="F1065" s="17" t="s">
        <v>987</v>
      </c>
      <c r="G1065" s="17" t="s">
        <v>988</v>
      </c>
      <c r="H1065" s="17" t="s">
        <v>995</v>
      </c>
      <c r="I1065" s="17" t="s">
        <v>3208</v>
      </c>
      <c r="J1065" s="10">
        <v>28</v>
      </c>
    </row>
    <row r="1066" spans="1:10" ht="57" customHeight="1">
      <c r="A1066" s="1"/>
      <c r="B1066" s="1"/>
      <c r="C1066" s="1" t="s">
        <v>38</v>
      </c>
      <c r="D1066" s="1">
        <v>22</v>
      </c>
      <c r="E1066" s="17" t="s">
        <v>3209</v>
      </c>
      <c r="F1066" s="17" t="s">
        <v>987</v>
      </c>
      <c r="G1066" s="17" t="s">
        <v>988</v>
      </c>
      <c r="H1066" s="17"/>
      <c r="I1066" s="17" t="s">
        <v>3210</v>
      </c>
      <c r="J1066" s="10">
        <v>0</v>
      </c>
    </row>
    <row r="1067" spans="1:10" ht="57" customHeight="1">
      <c r="A1067" s="1"/>
      <c r="B1067" s="1"/>
      <c r="C1067" s="1" t="s">
        <v>38</v>
      </c>
      <c r="D1067" s="1">
        <v>23</v>
      </c>
      <c r="E1067" s="17" t="s">
        <v>3207</v>
      </c>
      <c r="F1067" s="17" t="s">
        <v>987</v>
      </c>
      <c r="G1067" s="17" t="s">
        <v>988</v>
      </c>
      <c r="H1067" s="17"/>
      <c r="I1067" s="17" t="s">
        <v>3211</v>
      </c>
      <c r="J1067" s="10">
        <v>0</v>
      </c>
    </row>
    <row r="1068" spans="1:10" ht="57" customHeight="1">
      <c r="A1068" s="1"/>
      <c r="B1068" s="1"/>
      <c r="C1068" s="1" t="s">
        <v>38</v>
      </c>
      <c r="D1068" s="1">
        <v>24</v>
      </c>
      <c r="E1068" s="17" t="s">
        <v>3212</v>
      </c>
      <c r="F1068" s="17" t="s">
        <v>987</v>
      </c>
      <c r="G1068" s="17" t="s">
        <v>988</v>
      </c>
      <c r="H1068" s="17" t="s">
        <v>995</v>
      </c>
      <c r="I1068" s="17" t="s">
        <v>3213</v>
      </c>
      <c r="J1068" s="10">
        <v>10</v>
      </c>
    </row>
    <row r="1069" spans="1:10" ht="57" customHeight="1">
      <c r="A1069" s="1"/>
      <c r="B1069" s="1"/>
      <c r="C1069" s="1" t="s">
        <v>38</v>
      </c>
      <c r="D1069" s="1">
        <v>25</v>
      </c>
      <c r="E1069" s="17" t="s">
        <v>3214</v>
      </c>
      <c r="F1069" s="17" t="s">
        <v>987</v>
      </c>
      <c r="G1069" s="17" t="s">
        <v>988</v>
      </c>
      <c r="H1069" s="17" t="s">
        <v>995</v>
      </c>
      <c r="I1069" s="17" t="s">
        <v>3215</v>
      </c>
      <c r="J1069" s="10">
        <v>39</v>
      </c>
    </row>
    <row r="1070" spans="1:10" ht="57" customHeight="1">
      <c r="A1070" s="1"/>
      <c r="B1070" s="1"/>
      <c r="C1070" s="1" t="s">
        <v>38</v>
      </c>
      <c r="D1070" s="1">
        <v>26</v>
      </c>
      <c r="E1070" s="17" t="s">
        <v>3216</v>
      </c>
      <c r="F1070" s="17" t="s">
        <v>987</v>
      </c>
      <c r="G1070" s="17" t="s">
        <v>994</v>
      </c>
      <c r="H1070" s="17"/>
      <c r="I1070" s="17" t="s">
        <v>3217</v>
      </c>
      <c r="J1070" s="10">
        <v>0</v>
      </c>
    </row>
    <row r="1071" spans="1:10" ht="57" customHeight="1">
      <c r="A1071" s="1"/>
      <c r="B1071" s="1"/>
      <c r="C1071" s="1" t="s">
        <v>38</v>
      </c>
      <c r="D1071" s="1">
        <v>27</v>
      </c>
      <c r="E1071" s="17" t="s">
        <v>3059</v>
      </c>
      <c r="F1071" s="17" t="s">
        <v>998</v>
      </c>
      <c r="G1071" s="17" t="s">
        <v>994</v>
      </c>
      <c r="H1071" s="17" t="s">
        <v>2203</v>
      </c>
      <c r="I1071" s="17" t="s">
        <v>3218</v>
      </c>
      <c r="J1071" s="10">
        <v>49</v>
      </c>
    </row>
    <row r="1072" spans="1:10" ht="57" customHeight="1">
      <c r="A1072" s="1"/>
      <c r="B1072" s="1"/>
      <c r="C1072" s="1" t="s">
        <v>38</v>
      </c>
      <c r="D1072" s="1">
        <v>28</v>
      </c>
      <c r="E1072" s="17" t="s">
        <v>3190</v>
      </c>
      <c r="F1072" s="17" t="s">
        <v>987</v>
      </c>
      <c r="G1072" s="17" t="s">
        <v>994</v>
      </c>
      <c r="H1072" s="17" t="s">
        <v>995</v>
      </c>
      <c r="I1072" s="17" t="s">
        <v>3219</v>
      </c>
      <c r="J1072" s="10">
        <v>57</v>
      </c>
    </row>
    <row r="1073" spans="1:10" ht="57" customHeight="1">
      <c r="A1073" s="1"/>
      <c r="B1073" s="1"/>
      <c r="C1073" s="1" t="s">
        <v>38</v>
      </c>
      <c r="D1073" s="1">
        <v>29</v>
      </c>
      <c r="E1073" s="17" t="s">
        <v>3220</v>
      </c>
      <c r="F1073" s="17" t="s">
        <v>987</v>
      </c>
      <c r="G1073" s="17" t="s">
        <v>988</v>
      </c>
      <c r="H1073" s="17"/>
      <c r="I1073" s="17" t="s">
        <v>3221</v>
      </c>
      <c r="J1073" s="10">
        <v>0</v>
      </c>
    </row>
    <row r="1074" spans="1:10" ht="57" customHeight="1">
      <c r="A1074" s="1"/>
      <c r="B1074" s="1"/>
      <c r="C1074" s="1" t="s">
        <v>38</v>
      </c>
      <c r="D1074" s="1">
        <v>30</v>
      </c>
      <c r="E1074" s="17" t="s">
        <v>3222</v>
      </c>
      <c r="F1074" s="17" t="s">
        <v>987</v>
      </c>
      <c r="G1074" s="17" t="s">
        <v>994</v>
      </c>
      <c r="H1074" s="17" t="s">
        <v>995</v>
      </c>
      <c r="I1074" s="17" t="s">
        <v>3223</v>
      </c>
      <c r="J1074" s="10">
        <v>15</v>
      </c>
    </row>
    <row r="1075" spans="1:10" ht="57" customHeight="1">
      <c r="A1075" s="1"/>
      <c r="B1075" s="1"/>
      <c r="C1075" s="1" t="s">
        <v>38</v>
      </c>
      <c r="D1075" s="1">
        <v>31</v>
      </c>
      <c r="E1075" s="17" t="s">
        <v>3224</v>
      </c>
      <c r="F1075" s="17" t="s">
        <v>987</v>
      </c>
      <c r="G1075" s="17" t="s">
        <v>988</v>
      </c>
      <c r="H1075" s="17" t="s">
        <v>995</v>
      </c>
      <c r="I1075" s="17" t="s">
        <v>3225</v>
      </c>
      <c r="J1075" s="10">
        <v>12</v>
      </c>
    </row>
    <row r="1076" spans="1:10" ht="57" customHeight="1">
      <c r="A1076" s="1"/>
      <c r="B1076" s="1"/>
      <c r="C1076" s="1" t="s">
        <v>38</v>
      </c>
      <c r="D1076" s="1">
        <v>32</v>
      </c>
      <c r="E1076" s="17" t="s">
        <v>3226</v>
      </c>
      <c r="F1076" s="17" t="s">
        <v>998</v>
      </c>
      <c r="G1076" s="17" t="s">
        <v>988</v>
      </c>
      <c r="H1076" s="17" t="s">
        <v>995</v>
      </c>
      <c r="I1076" s="17" t="s">
        <v>3227</v>
      </c>
      <c r="J1076" s="10">
        <v>8</v>
      </c>
    </row>
    <row r="1077" spans="1:10" ht="57" customHeight="1">
      <c r="A1077" s="1"/>
      <c r="B1077" s="1"/>
      <c r="C1077" s="1" t="s">
        <v>38</v>
      </c>
      <c r="D1077" s="1">
        <v>33</v>
      </c>
      <c r="E1077" s="17" t="s">
        <v>3228</v>
      </c>
      <c r="F1077" s="17" t="s">
        <v>987</v>
      </c>
      <c r="G1077" s="17" t="s">
        <v>994</v>
      </c>
      <c r="H1077" s="17"/>
      <c r="I1077" s="17" t="s">
        <v>3229</v>
      </c>
      <c r="J1077" s="10">
        <v>0</v>
      </c>
    </row>
    <row r="1078" spans="1:10" ht="57" customHeight="1">
      <c r="A1078" s="1"/>
      <c r="B1078" s="1"/>
      <c r="C1078" s="1" t="s">
        <v>38</v>
      </c>
      <c r="D1078" s="1">
        <v>34</v>
      </c>
      <c r="E1078" s="17" t="s">
        <v>3230</v>
      </c>
      <c r="F1078" s="17" t="s">
        <v>987</v>
      </c>
      <c r="G1078" s="17" t="s">
        <v>994</v>
      </c>
      <c r="H1078" s="17" t="s">
        <v>995</v>
      </c>
      <c r="I1078" s="17" t="s">
        <v>3231</v>
      </c>
      <c r="J1078" s="10">
        <v>8</v>
      </c>
    </row>
    <row r="1079" spans="1:10" ht="57" customHeight="1">
      <c r="A1079" s="1"/>
      <c r="B1079" s="1"/>
      <c r="C1079" s="1" t="s">
        <v>38</v>
      </c>
      <c r="D1079" s="1">
        <v>35</v>
      </c>
      <c r="E1079" s="17" t="s">
        <v>3232</v>
      </c>
      <c r="F1079" s="17" t="s">
        <v>987</v>
      </c>
      <c r="G1079" s="17" t="s">
        <v>988</v>
      </c>
      <c r="H1079" s="17" t="s">
        <v>995</v>
      </c>
      <c r="I1079" s="17" t="s">
        <v>3233</v>
      </c>
      <c r="J1079" s="10">
        <v>1</v>
      </c>
    </row>
    <row r="1080" spans="1:10" ht="57" customHeight="1">
      <c r="A1080" s="1"/>
      <c r="B1080" s="1"/>
      <c r="C1080" s="1" t="s">
        <v>38</v>
      </c>
      <c r="D1080" s="1">
        <v>36</v>
      </c>
      <c r="E1080" s="17" t="s">
        <v>3234</v>
      </c>
      <c r="F1080" s="17" t="s">
        <v>987</v>
      </c>
      <c r="G1080" s="17" t="s">
        <v>994</v>
      </c>
      <c r="H1080" s="17"/>
      <c r="I1080" s="17" t="s">
        <v>3235</v>
      </c>
      <c r="J1080" s="10">
        <v>0</v>
      </c>
    </row>
    <row r="1081" spans="1:10" ht="57" customHeight="1">
      <c r="A1081" s="1"/>
      <c r="B1081" s="1"/>
      <c r="C1081" s="1" t="s">
        <v>38</v>
      </c>
      <c r="D1081" s="1">
        <v>37</v>
      </c>
      <c r="E1081" s="17" t="s">
        <v>3236</v>
      </c>
      <c r="F1081" s="17" t="s">
        <v>998</v>
      </c>
      <c r="G1081" s="17" t="s">
        <v>994</v>
      </c>
      <c r="H1081" s="17"/>
      <c r="I1081" s="17" t="s">
        <v>3237</v>
      </c>
      <c r="J1081" s="10">
        <v>0</v>
      </c>
    </row>
    <row r="1082" spans="1:10" ht="57" customHeight="1">
      <c r="A1082" s="1"/>
      <c r="B1082" s="1"/>
      <c r="C1082" s="1" t="s">
        <v>38</v>
      </c>
      <c r="D1082" s="1">
        <v>38</v>
      </c>
      <c r="E1082" s="17" t="s">
        <v>3238</v>
      </c>
      <c r="F1082" s="17" t="s">
        <v>987</v>
      </c>
      <c r="G1082" s="17" t="s">
        <v>994</v>
      </c>
      <c r="H1082" s="17"/>
      <c r="I1082" s="17" t="s">
        <v>3239</v>
      </c>
      <c r="J1082" s="10">
        <v>0</v>
      </c>
    </row>
    <row r="1083" spans="1:10" ht="57" customHeight="1">
      <c r="A1083" s="1"/>
      <c r="B1083" s="1"/>
      <c r="C1083" s="1" t="s">
        <v>38</v>
      </c>
      <c r="D1083" s="1">
        <v>39</v>
      </c>
      <c r="E1083" s="17" t="s">
        <v>3236</v>
      </c>
      <c r="F1083" s="17" t="s">
        <v>998</v>
      </c>
      <c r="G1083" s="17" t="s">
        <v>994</v>
      </c>
      <c r="H1083" s="17" t="s">
        <v>995</v>
      </c>
      <c r="I1083" s="17" t="s">
        <v>3240</v>
      </c>
      <c r="J1083" s="10">
        <v>14</v>
      </c>
    </row>
    <row r="1084" spans="1:10" ht="57" customHeight="1">
      <c r="A1084" s="1"/>
      <c r="B1084" s="1"/>
      <c r="C1084" s="1" t="s">
        <v>38</v>
      </c>
      <c r="D1084" s="1">
        <v>40</v>
      </c>
      <c r="E1084" s="17" t="s">
        <v>3241</v>
      </c>
      <c r="F1084" s="17" t="s">
        <v>987</v>
      </c>
      <c r="G1084" s="17" t="s">
        <v>988</v>
      </c>
      <c r="H1084" s="17"/>
      <c r="I1084" s="17" t="s">
        <v>3242</v>
      </c>
      <c r="J1084" s="10">
        <v>0</v>
      </c>
    </row>
    <row r="1085" spans="1:10" ht="57" customHeight="1">
      <c r="A1085" s="1"/>
      <c r="B1085" s="1"/>
      <c r="C1085" s="1" t="s">
        <v>38</v>
      </c>
      <c r="D1085" s="1">
        <v>41</v>
      </c>
      <c r="E1085" s="17" t="s">
        <v>2050</v>
      </c>
      <c r="F1085" s="17" t="s">
        <v>998</v>
      </c>
      <c r="G1085" s="17" t="s">
        <v>988</v>
      </c>
      <c r="H1085" s="17" t="s">
        <v>1680</v>
      </c>
      <c r="I1085" s="17" t="s">
        <v>3243</v>
      </c>
      <c r="J1085" s="10">
        <v>121</v>
      </c>
    </row>
    <row r="1086" spans="1:10" ht="57" customHeight="1">
      <c r="A1086" s="1"/>
      <c r="B1086" s="1"/>
      <c r="C1086" s="1" t="s">
        <v>38</v>
      </c>
      <c r="D1086" s="1">
        <v>42</v>
      </c>
      <c r="E1086" s="17" t="s">
        <v>3244</v>
      </c>
      <c r="F1086" s="17" t="s">
        <v>998</v>
      </c>
      <c r="G1086" s="17" t="s">
        <v>988</v>
      </c>
      <c r="H1086" s="17" t="s">
        <v>3245</v>
      </c>
      <c r="I1086" s="17" t="s">
        <v>3246</v>
      </c>
      <c r="J1086" s="10">
        <v>118</v>
      </c>
    </row>
    <row r="1087" spans="1:10" ht="57" customHeight="1">
      <c r="A1087" s="1"/>
      <c r="B1087" s="1"/>
      <c r="C1087" s="1" t="s">
        <v>38</v>
      </c>
      <c r="D1087" s="1">
        <v>43</v>
      </c>
      <c r="E1087" s="17" t="s">
        <v>3247</v>
      </c>
      <c r="F1087" s="17" t="s">
        <v>987</v>
      </c>
      <c r="G1087" s="17" t="s">
        <v>994</v>
      </c>
      <c r="H1087" s="17" t="s">
        <v>3248</v>
      </c>
      <c r="I1087" s="17" t="s">
        <v>3249</v>
      </c>
      <c r="J1087" s="10">
        <v>135</v>
      </c>
    </row>
    <row r="1088" spans="1:10" ht="57" customHeight="1">
      <c r="A1088" s="1"/>
      <c r="B1088" s="1"/>
      <c r="C1088" s="1" t="s">
        <v>38</v>
      </c>
      <c r="D1088" s="1">
        <v>44</v>
      </c>
      <c r="E1088" s="17" t="s">
        <v>3250</v>
      </c>
      <c r="F1088" s="17" t="s">
        <v>987</v>
      </c>
      <c r="G1088" s="17" t="s">
        <v>988</v>
      </c>
      <c r="H1088" s="17"/>
      <c r="I1088" s="17" t="s">
        <v>3251</v>
      </c>
      <c r="J1088" s="10">
        <v>0</v>
      </c>
    </row>
    <row r="1089" spans="1:10" ht="57" customHeight="1">
      <c r="A1089" s="1"/>
      <c r="B1089" s="1"/>
      <c r="C1089" s="1" t="s">
        <v>38</v>
      </c>
      <c r="D1089" s="1">
        <v>45</v>
      </c>
      <c r="E1089" s="17" t="s">
        <v>3252</v>
      </c>
      <c r="F1089" s="17" t="s">
        <v>998</v>
      </c>
      <c r="G1089" s="17" t="s">
        <v>988</v>
      </c>
      <c r="H1089" s="17" t="s">
        <v>3253</v>
      </c>
      <c r="I1089" s="17" t="s">
        <v>3254</v>
      </c>
      <c r="J1089" s="10">
        <v>120</v>
      </c>
    </row>
    <row r="1090" spans="1:10" ht="57" customHeight="1">
      <c r="A1090" s="1"/>
      <c r="B1090" s="1"/>
      <c r="C1090" s="1" t="s">
        <v>38</v>
      </c>
      <c r="D1090" s="1">
        <v>46</v>
      </c>
      <c r="E1090" s="17" t="s">
        <v>3255</v>
      </c>
      <c r="F1090" s="17" t="s">
        <v>987</v>
      </c>
      <c r="G1090" s="17" t="s">
        <v>988</v>
      </c>
      <c r="H1090" s="17"/>
      <c r="I1090" s="17" t="s">
        <v>3256</v>
      </c>
      <c r="J1090" s="10">
        <v>0</v>
      </c>
    </row>
    <row r="1091" spans="1:10" ht="57" customHeight="1">
      <c r="A1091" s="1"/>
      <c r="B1091" s="1"/>
      <c r="C1091" s="1" t="s">
        <v>38</v>
      </c>
      <c r="D1091" s="1">
        <v>47</v>
      </c>
      <c r="E1091" s="17" t="s">
        <v>3257</v>
      </c>
      <c r="F1091" s="17" t="s">
        <v>998</v>
      </c>
      <c r="G1091" s="17" t="s">
        <v>988</v>
      </c>
      <c r="H1091" s="17"/>
      <c r="I1091" s="17" t="s">
        <v>3258</v>
      </c>
      <c r="J1091" s="10">
        <v>0</v>
      </c>
    </row>
    <row r="1092" spans="1:10" ht="57" customHeight="1">
      <c r="A1092" s="1"/>
      <c r="B1092" s="1"/>
      <c r="C1092" s="1" t="s">
        <v>38</v>
      </c>
      <c r="D1092" s="1">
        <v>48</v>
      </c>
      <c r="E1092" s="17" t="s">
        <v>3259</v>
      </c>
      <c r="F1092" s="17" t="s">
        <v>987</v>
      </c>
      <c r="G1092" s="17" t="s">
        <v>994</v>
      </c>
      <c r="H1092" s="17"/>
      <c r="I1092" s="17" t="s">
        <v>3260</v>
      </c>
      <c r="J1092" s="10">
        <v>0</v>
      </c>
    </row>
    <row r="1093" spans="1:10" ht="57" customHeight="1">
      <c r="A1093" s="1"/>
      <c r="B1093" s="1"/>
      <c r="C1093" s="1" t="s">
        <v>38</v>
      </c>
      <c r="D1093" s="1">
        <v>49</v>
      </c>
      <c r="E1093" s="17" t="s">
        <v>3261</v>
      </c>
      <c r="F1093" s="17" t="s">
        <v>987</v>
      </c>
      <c r="G1093" s="17" t="s">
        <v>994</v>
      </c>
      <c r="H1093" s="17" t="s">
        <v>995</v>
      </c>
      <c r="I1093" s="17" t="s">
        <v>3262</v>
      </c>
      <c r="J1093" s="10">
        <v>18</v>
      </c>
    </row>
    <row r="1094" spans="1:10" ht="57" customHeight="1">
      <c r="A1094" s="1"/>
      <c r="B1094" s="1"/>
      <c r="C1094" s="1" t="s">
        <v>38</v>
      </c>
      <c r="D1094" s="1">
        <v>50</v>
      </c>
      <c r="E1094" s="17" t="s">
        <v>3263</v>
      </c>
      <c r="F1094" s="17" t="s">
        <v>998</v>
      </c>
      <c r="G1094" s="17" t="s">
        <v>988</v>
      </c>
      <c r="H1094" s="17" t="s">
        <v>995</v>
      </c>
      <c r="I1094" s="17" t="s">
        <v>3264</v>
      </c>
      <c r="J1094" s="10">
        <v>23</v>
      </c>
    </row>
    <row r="1095" spans="1:10" ht="57" customHeight="1">
      <c r="A1095" s="1"/>
      <c r="B1095" s="1"/>
      <c r="C1095" s="1" t="s">
        <v>38</v>
      </c>
      <c r="D1095" s="1">
        <v>51</v>
      </c>
      <c r="E1095" s="17" t="s">
        <v>3265</v>
      </c>
      <c r="F1095" s="17" t="s">
        <v>998</v>
      </c>
      <c r="G1095" s="17" t="s">
        <v>988</v>
      </c>
      <c r="H1095" s="17" t="s">
        <v>3111</v>
      </c>
      <c r="I1095" s="17" t="s">
        <v>3266</v>
      </c>
      <c r="J1095" s="10">
        <v>5</v>
      </c>
    </row>
    <row r="1096" spans="1:10" ht="57" customHeight="1">
      <c r="A1096" s="1"/>
      <c r="B1096" s="1"/>
      <c r="C1096" s="1" t="s">
        <v>38</v>
      </c>
      <c r="D1096" s="1">
        <v>52</v>
      </c>
      <c r="E1096" s="17" t="s">
        <v>3267</v>
      </c>
      <c r="F1096" s="17" t="s">
        <v>987</v>
      </c>
      <c r="G1096" s="17" t="s">
        <v>994</v>
      </c>
      <c r="H1096" s="17" t="s">
        <v>995</v>
      </c>
      <c r="I1096" s="17" t="s">
        <v>3268</v>
      </c>
      <c r="J1096" s="10">
        <v>19</v>
      </c>
    </row>
    <row r="1097" spans="1:10" ht="57" customHeight="1">
      <c r="A1097" s="1"/>
      <c r="B1097" s="1"/>
      <c r="C1097" s="1" t="s">
        <v>38</v>
      </c>
      <c r="D1097" s="1">
        <v>53</v>
      </c>
      <c r="E1097" s="17" t="s">
        <v>3269</v>
      </c>
      <c r="F1097" s="17" t="s">
        <v>987</v>
      </c>
      <c r="G1097" s="17" t="s">
        <v>994</v>
      </c>
      <c r="H1097" s="17" t="s">
        <v>995</v>
      </c>
      <c r="I1097" s="17" t="s">
        <v>3270</v>
      </c>
      <c r="J1097" s="10">
        <v>7</v>
      </c>
    </row>
    <row r="1098" spans="1:10" ht="57" customHeight="1">
      <c r="A1098" s="1"/>
      <c r="B1098" s="1"/>
      <c r="C1098" s="1" t="s">
        <v>38</v>
      </c>
      <c r="D1098" s="1">
        <v>54</v>
      </c>
      <c r="E1098" s="17" t="s">
        <v>3271</v>
      </c>
      <c r="F1098" s="17" t="s">
        <v>998</v>
      </c>
      <c r="G1098" s="17" t="s">
        <v>988</v>
      </c>
      <c r="H1098" s="17" t="s">
        <v>3272</v>
      </c>
      <c r="I1098" s="17" t="s">
        <v>3273</v>
      </c>
      <c r="J1098" s="10">
        <v>13</v>
      </c>
    </row>
    <row r="1099" spans="1:10" ht="57" customHeight="1">
      <c r="A1099" s="1"/>
      <c r="B1099" s="1"/>
      <c r="C1099" s="1" t="s">
        <v>38</v>
      </c>
      <c r="D1099" s="1">
        <v>55</v>
      </c>
      <c r="E1099" s="17" t="s">
        <v>3274</v>
      </c>
      <c r="F1099" s="17" t="s">
        <v>987</v>
      </c>
      <c r="G1099" s="17" t="s">
        <v>988</v>
      </c>
      <c r="H1099" s="17"/>
      <c r="I1099" s="17" t="s">
        <v>3275</v>
      </c>
      <c r="J1099" s="10">
        <v>0</v>
      </c>
    </row>
    <row r="1100" spans="1:10" ht="57" customHeight="1">
      <c r="A1100" s="1"/>
      <c r="B1100" s="1"/>
      <c r="C1100" s="1" t="s">
        <v>38</v>
      </c>
      <c r="D1100" s="1">
        <v>56</v>
      </c>
      <c r="E1100" s="17" t="s">
        <v>3276</v>
      </c>
      <c r="F1100" s="17" t="s">
        <v>998</v>
      </c>
      <c r="G1100" s="17" t="s">
        <v>988</v>
      </c>
      <c r="H1100" s="17" t="s">
        <v>3272</v>
      </c>
      <c r="I1100" s="17" t="s">
        <v>3277</v>
      </c>
      <c r="J1100" s="10">
        <v>36</v>
      </c>
    </row>
    <row r="1101" spans="1:10" ht="57" customHeight="1">
      <c r="A1101" s="1"/>
      <c r="B1101" s="1"/>
      <c r="C1101" s="1" t="s">
        <v>38</v>
      </c>
      <c r="D1101" s="1">
        <v>57</v>
      </c>
      <c r="E1101" s="17" t="s">
        <v>3278</v>
      </c>
      <c r="F1101" s="17" t="s">
        <v>987</v>
      </c>
      <c r="G1101" s="17" t="s">
        <v>994</v>
      </c>
      <c r="H1101" s="17"/>
      <c r="I1101" s="17" t="s">
        <v>3279</v>
      </c>
      <c r="J1101" s="10">
        <v>0</v>
      </c>
    </row>
    <row r="1102" spans="1:10" ht="57" customHeight="1">
      <c r="A1102" s="1"/>
      <c r="B1102" s="1"/>
      <c r="C1102" s="1" t="s">
        <v>38</v>
      </c>
      <c r="D1102" s="1">
        <v>58</v>
      </c>
      <c r="E1102" s="17" t="s">
        <v>3280</v>
      </c>
      <c r="F1102" s="17" t="s">
        <v>998</v>
      </c>
      <c r="G1102" s="17" t="s">
        <v>988</v>
      </c>
      <c r="H1102" s="17" t="s">
        <v>995</v>
      </c>
      <c r="I1102" s="17"/>
      <c r="J1102" s="10">
        <v>13</v>
      </c>
    </row>
    <row r="1103" spans="1:10" ht="57" customHeight="1">
      <c r="A1103" s="1"/>
      <c r="B1103" s="1"/>
      <c r="C1103" s="1" t="s">
        <v>38</v>
      </c>
      <c r="D1103" s="1">
        <v>59</v>
      </c>
      <c r="E1103" s="17" t="s">
        <v>3281</v>
      </c>
      <c r="F1103" s="17" t="s">
        <v>987</v>
      </c>
      <c r="G1103" s="17" t="s">
        <v>988</v>
      </c>
      <c r="H1103" s="17" t="s">
        <v>3282</v>
      </c>
      <c r="I1103" s="17" t="s">
        <v>3283</v>
      </c>
      <c r="J1103" s="10">
        <v>86</v>
      </c>
    </row>
    <row r="1104" spans="1:10" ht="57" customHeight="1">
      <c r="A1104" s="1"/>
      <c r="B1104" s="1"/>
      <c r="C1104" s="1" t="s">
        <v>38</v>
      </c>
      <c r="D1104" s="1">
        <v>60</v>
      </c>
      <c r="E1104" s="17" t="s">
        <v>3284</v>
      </c>
      <c r="F1104" s="17" t="s">
        <v>998</v>
      </c>
      <c r="G1104" s="17" t="s">
        <v>994</v>
      </c>
      <c r="H1104" s="17" t="s">
        <v>995</v>
      </c>
      <c r="I1104" s="17" t="s">
        <v>3285</v>
      </c>
      <c r="J1104" s="10">
        <v>4</v>
      </c>
    </row>
    <row r="1105" spans="1:10" ht="57" customHeight="1">
      <c r="A1105" s="1"/>
      <c r="B1105" s="1"/>
      <c r="C1105" s="1" t="s">
        <v>38</v>
      </c>
      <c r="D1105" s="1">
        <v>61</v>
      </c>
      <c r="E1105" s="17" t="s">
        <v>3286</v>
      </c>
      <c r="F1105" s="17" t="s">
        <v>998</v>
      </c>
      <c r="G1105" s="17" t="s">
        <v>988</v>
      </c>
      <c r="H1105" s="17" t="s">
        <v>995</v>
      </c>
      <c r="I1105" s="17" t="s">
        <v>3287</v>
      </c>
      <c r="J1105" s="10">
        <v>11</v>
      </c>
    </row>
    <row r="1106" spans="1:10" ht="57" customHeight="1">
      <c r="A1106" s="1"/>
      <c r="B1106" s="1"/>
      <c r="C1106" s="1" t="s">
        <v>38</v>
      </c>
      <c r="D1106" s="1">
        <v>62</v>
      </c>
      <c r="E1106" s="17" t="s">
        <v>3288</v>
      </c>
      <c r="F1106" s="17" t="s">
        <v>998</v>
      </c>
      <c r="G1106" s="17" t="s">
        <v>988</v>
      </c>
      <c r="H1106" s="17"/>
      <c r="I1106" s="17" t="s">
        <v>3289</v>
      </c>
      <c r="J1106" s="10">
        <v>0</v>
      </c>
    </row>
    <row r="1107" spans="1:10" ht="57" customHeight="1">
      <c r="A1107" s="1"/>
      <c r="B1107" s="1"/>
      <c r="C1107" s="1" t="s">
        <v>38</v>
      </c>
      <c r="D1107" s="1">
        <v>63</v>
      </c>
      <c r="E1107" s="17" t="s">
        <v>3290</v>
      </c>
      <c r="F1107" s="17" t="s">
        <v>987</v>
      </c>
      <c r="G1107" s="17" t="s">
        <v>988</v>
      </c>
      <c r="H1107" s="17" t="s">
        <v>995</v>
      </c>
      <c r="I1107" s="17" t="s">
        <v>3291</v>
      </c>
      <c r="J1107" s="10">
        <v>7</v>
      </c>
    </row>
    <row r="1108" spans="1:10" ht="57" customHeight="1">
      <c r="A1108" s="1"/>
      <c r="B1108" s="1"/>
      <c r="C1108" s="1" t="s">
        <v>38</v>
      </c>
      <c r="D1108" s="1">
        <v>64</v>
      </c>
      <c r="E1108" s="17" t="s">
        <v>3292</v>
      </c>
      <c r="F1108" s="17" t="s">
        <v>998</v>
      </c>
      <c r="G1108" s="17" t="s">
        <v>988</v>
      </c>
      <c r="H1108" s="17" t="s">
        <v>995</v>
      </c>
      <c r="I1108" s="17" t="s">
        <v>3293</v>
      </c>
      <c r="J1108" s="10">
        <v>4</v>
      </c>
    </row>
    <row r="1109" spans="1:10" ht="57" customHeight="1">
      <c r="A1109" s="1"/>
      <c r="B1109" s="1"/>
      <c r="C1109" s="1" t="s">
        <v>38</v>
      </c>
      <c r="D1109" s="1">
        <v>65</v>
      </c>
      <c r="E1109" s="17" t="s">
        <v>3294</v>
      </c>
      <c r="F1109" s="17" t="s">
        <v>987</v>
      </c>
      <c r="G1109" s="17" t="s">
        <v>988</v>
      </c>
      <c r="H1109" s="17" t="s">
        <v>995</v>
      </c>
      <c r="I1109" s="17" t="s">
        <v>3295</v>
      </c>
      <c r="J1109" s="10">
        <v>3</v>
      </c>
    </row>
    <row r="1110" spans="1:10" ht="57" customHeight="1">
      <c r="A1110" s="1"/>
      <c r="B1110" s="1"/>
      <c r="C1110" s="1" t="s">
        <v>38</v>
      </c>
      <c r="D1110" s="1">
        <v>66</v>
      </c>
      <c r="E1110" s="17" t="s">
        <v>3296</v>
      </c>
      <c r="F1110" s="17" t="s">
        <v>998</v>
      </c>
      <c r="G1110" s="17" t="s">
        <v>988</v>
      </c>
      <c r="H1110" s="17" t="s">
        <v>995</v>
      </c>
      <c r="I1110" s="17" t="s">
        <v>3297</v>
      </c>
      <c r="J1110" s="10">
        <v>24</v>
      </c>
    </row>
    <row r="1111" spans="1:10" ht="57" customHeight="1">
      <c r="A1111" s="1"/>
      <c r="B1111" s="1"/>
      <c r="C1111" s="1" t="s">
        <v>38</v>
      </c>
      <c r="D1111" s="1">
        <v>67</v>
      </c>
      <c r="E1111" s="17" t="s">
        <v>3298</v>
      </c>
      <c r="F1111" s="17" t="s">
        <v>987</v>
      </c>
      <c r="G1111" s="17" t="s">
        <v>988</v>
      </c>
      <c r="H1111" s="17"/>
      <c r="I1111" s="17" t="s">
        <v>3299</v>
      </c>
      <c r="J1111" s="10">
        <v>0</v>
      </c>
    </row>
    <row r="1112" spans="1:10" ht="57" customHeight="1">
      <c r="A1112" s="1"/>
      <c r="B1112" s="1"/>
      <c r="C1112" s="1" t="s">
        <v>38</v>
      </c>
      <c r="D1112" s="1">
        <v>68</v>
      </c>
      <c r="E1112" s="17" t="s">
        <v>3300</v>
      </c>
      <c r="F1112" s="17" t="s">
        <v>998</v>
      </c>
      <c r="G1112" s="17" t="s">
        <v>988</v>
      </c>
      <c r="H1112" s="17"/>
      <c r="I1112" s="17" t="s">
        <v>3301</v>
      </c>
      <c r="J1112" s="10">
        <v>0</v>
      </c>
    </row>
    <row r="1113" spans="1:10" ht="57" customHeight="1">
      <c r="A1113" s="1"/>
      <c r="B1113" s="1"/>
      <c r="C1113" s="1" t="s">
        <v>38</v>
      </c>
      <c r="D1113" s="1">
        <v>69</v>
      </c>
      <c r="E1113" s="17" t="s">
        <v>3302</v>
      </c>
      <c r="F1113" s="17" t="s">
        <v>998</v>
      </c>
      <c r="G1113" s="17" t="s">
        <v>988</v>
      </c>
      <c r="H1113" s="17"/>
      <c r="I1113" s="17" t="s">
        <v>3303</v>
      </c>
      <c r="J1113" s="10">
        <v>0</v>
      </c>
    </row>
    <row r="1114" spans="1:10" ht="57" customHeight="1">
      <c r="A1114" s="1"/>
      <c r="B1114" s="1"/>
      <c r="C1114" s="1" t="s">
        <v>38</v>
      </c>
      <c r="D1114" s="1">
        <v>70</v>
      </c>
      <c r="E1114" s="17" t="s">
        <v>3304</v>
      </c>
      <c r="F1114" s="17" t="s">
        <v>987</v>
      </c>
      <c r="G1114" s="17" t="s">
        <v>988</v>
      </c>
      <c r="H1114" s="17"/>
      <c r="I1114" s="17" t="s">
        <v>3305</v>
      </c>
      <c r="J1114" s="10">
        <v>0</v>
      </c>
    </row>
    <row r="1115" spans="1:10" ht="57" customHeight="1">
      <c r="A1115" s="1"/>
      <c r="B1115" s="1"/>
      <c r="C1115" s="1" t="s">
        <v>38</v>
      </c>
      <c r="D1115" s="1">
        <v>71</v>
      </c>
      <c r="E1115" s="17" t="s">
        <v>3306</v>
      </c>
      <c r="F1115" s="17" t="s">
        <v>987</v>
      </c>
      <c r="G1115" s="17" t="s">
        <v>988</v>
      </c>
      <c r="H1115" s="17" t="s">
        <v>995</v>
      </c>
      <c r="I1115" s="17" t="s">
        <v>3307</v>
      </c>
      <c r="J1115" s="10">
        <v>6</v>
      </c>
    </row>
    <row r="1116" spans="1:10" ht="57" customHeight="1">
      <c r="A1116" s="1"/>
      <c r="B1116" s="1"/>
      <c r="C1116" s="1" t="s">
        <v>38</v>
      </c>
      <c r="D1116" s="1">
        <v>72</v>
      </c>
      <c r="E1116" s="17" t="s">
        <v>2643</v>
      </c>
      <c r="F1116" s="17" t="s">
        <v>987</v>
      </c>
      <c r="G1116" s="17" t="s">
        <v>988</v>
      </c>
      <c r="H1116" s="17"/>
      <c r="I1116" s="17" t="s">
        <v>3308</v>
      </c>
      <c r="J1116" s="10">
        <v>0</v>
      </c>
    </row>
    <row r="1117" spans="1:10" ht="57" customHeight="1">
      <c r="A1117" s="1"/>
      <c r="B1117" s="1"/>
      <c r="C1117" s="1" t="s">
        <v>38</v>
      </c>
      <c r="D1117" s="1">
        <v>73</v>
      </c>
      <c r="E1117" s="17" t="s">
        <v>3309</v>
      </c>
      <c r="F1117" s="17" t="s">
        <v>987</v>
      </c>
      <c r="G1117" s="17" t="s">
        <v>994</v>
      </c>
      <c r="H1117" s="17"/>
      <c r="I1117" s="17" t="s">
        <v>3310</v>
      </c>
      <c r="J1117" s="10">
        <v>0</v>
      </c>
    </row>
    <row r="1118" spans="1:10" ht="57" customHeight="1">
      <c r="A1118" s="1"/>
      <c r="B1118" s="1"/>
      <c r="C1118" s="1" t="s">
        <v>38</v>
      </c>
      <c r="D1118" s="1">
        <v>74</v>
      </c>
      <c r="E1118" s="17" t="s">
        <v>3311</v>
      </c>
      <c r="F1118" s="17" t="s">
        <v>998</v>
      </c>
      <c r="G1118" s="17" t="s">
        <v>994</v>
      </c>
      <c r="H1118" s="17"/>
      <c r="I1118" s="17" t="s">
        <v>3312</v>
      </c>
      <c r="J1118" s="10">
        <v>0</v>
      </c>
    </row>
    <row r="1119" spans="1:10" ht="57" customHeight="1">
      <c r="A1119" s="1"/>
      <c r="B1119" s="1"/>
      <c r="C1119" s="1" t="s">
        <v>38</v>
      </c>
      <c r="D1119" s="1">
        <v>75</v>
      </c>
      <c r="E1119" s="17" t="s">
        <v>3313</v>
      </c>
      <c r="F1119" s="17" t="s">
        <v>987</v>
      </c>
      <c r="G1119" s="17" t="s">
        <v>988</v>
      </c>
      <c r="H1119" s="17"/>
      <c r="I1119" s="17" t="s">
        <v>3314</v>
      </c>
      <c r="J1119" s="10">
        <v>0</v>
      </c>
    </row>
    <row r="1120" spans="1:10" ht="57" customHeight="1">
      <c r="A1120" s="1"/>
      <c r="B1120" s="1"/>
      <c r="C1120" s="1" t="s">
        <v>38</v>
      </c>
      <c r="D1120" s="1">
        <v>76</v>
      </c>
      <c r="E1120" s="17" t="s">
        <v>3315</v>
      </c>
      <c r="F1120" s="17" t="s">
        <v>987</v>
      </c>
      <c r="G1120" s="17" t="s">
        <v>988</v>
      </c>
      <c r="H1120" s="17" t="s">
        <v>995</v>
      </c>
      <c r="I1120" s="17" t="s">
        <v>3316</v>
      </c>
      <c r="J1120" s="10">
        <v>6</v>
      </c>
    </row>
    <row r="1121" spans="1:10" ht="57" customHeight="1">
      <c r="A1121" s="1"/>
      <c r="B1121" s="1"/>
      <c r="C1121" s="1" t="s">
        <v>38</v>
      </c>
      <c r="D1121" s="1">
        <v>77</v>
      </c>
      <c r="E1121" s="17" t="s">
        <v>3317</v>
      </c>
      <c r="F1121" s="17" t="s">
        <v>987</v>
      </c>
      <c r="G1121" s="17" t="s">
        <v>988</v>
      </c>
      <c r="H1121" s="17"/>
      <c r="I1121" s="17" t="s">
        <v>3318</v>
      </c>
      <c r="J1121" s="10">
        <v>0</v>
      </c>
    </row>
    <row r="1122" spans="1:10" ht="57" customHeight="1">
      <c r="A1122" s="1"/>
      <c r="B1122" s="1"/>
      <c r="C1122" s="1" t="s">
        <v>38</v>
      </c>
      <c r="D1122" s="1">
        <v>78</v>
      </c>
      <c r="E1122" s="17" t="s">
        <v>3319</v>
      </c>
      <c r="F1122" s="17" t="s">
        <v>987</v>
      </c>
      <c r="G1122" s="17" t="s">
        <v>988</v>
      </c>
      <c r="H1122" s="17"/>
      <c r="I1122" s="17" t="s">
        <v>3320</v>
      </c>
      <c r="J1122" s="10">
        <v>0</v>
      </c>
    </row>
    <row r="1123" spans="1:10" ht="57" customHeight="1">
      <c r="A1123" s="1"/>
      <c r="B1123" s="1"/>
      <c r="C1123" s="1" t="s">
        <v>38</v>
      </c>
      <c r="D1123" s="1">
        <v>79</v>
      </c>
      <c r="E1123" s="17" t="s">
        <v>3321</v>
      </c>
      <c r="F1123" s="17" t="s">
        <v>987</v>
      </c>
      <c r="G1123" s="17" t="s">
        <v>988</v>
      </c>
      <c r="H1123" s="17" t="s">
        <v>995</v>
      </c>
      <c r="I1123" s="17" t="s">
        <v>3322</v>
      </c>
      <c r="J1123" s="10">
        <v>24</v>
      </c>
    </row>
    <row r="1124" spans="1:10" ht="57" customHeight="1">
      <c r="A1124" s="1"/>
      <c r="B1124" s="1"/>
      <c r="C1124" s="1" t="s">
        <v>38</v>
      </c>
      <c r="D1124" s="1">
        <v>80</v>
      </c>
      <c r="E1124" s="17" t="s">
        <v>3323</v>
      </c>
      <c r="F1124" s="17" t="s">
        <v>987</v>
      </c>
      <c r="G1124" s="17" t="s">
        <v>994</v>
      </c>
      <c r="H1124" s="17" t="s">
        <v>995</v>
      </c>
      <c r="I1124" s="17" t="s">
        <v>3324</v>
      </c>
      <c r="J1124" s="10">
        <v>42</v>
      </c>
    </row>
    <row r="1125" spans="1:10" ht="57" customHeight="1">
      <c r="A1125" s="1"/>
      <c r="B1125" s="1"/>
      <c r="C1125" s="1" t="s">
        <v>38</v>
      </c>
      <c r="D1125" s="1">
        <v>81</v>
      </c>
      <c r="E1125" s="17" t="s">
        <v>3325</v>
      </c>
      <c r="F1125" s="17" t="s">
        <v>998</v>
      </c>
      <c r="G1125" s="17" t="s">
        <v>994</v>
      </c>
      <c r="H1125" s="17" t="s">
        <v>995</v>
      </c>
      <c r="I1125" s="17" t="s">
        <v>3326</v>
      </c>
      <c r="J1125" s="10">
        <v>7</v>
      </c>
    </row>
    <row r="1126" spans="1:10" ht="57" customHeight="1">
      <c r="A1126" s="1"/>
      <c r="B1126" s="1"/>
      <c r="C1126" s="1" t="s">
        <v>38</v>
      </c>
      <c r="D1126" s="1">
        <v>82</v>
      </c>
      <c r="E1126" s="17" t="s">
        <v>3327</v>
      </c>
      <c r="F1126" s="17" t="s">
        <v>998</v>
      </c>
      <c r="G1126" s="17" t="s">
        <v>994</v>
      </c>
      <c r="H1126" s="17" t="s">
        <v>3328</v>
      </c>
      <c r="I1126" s="17" t="s">
        <v>3329</v>
      </c>
      <c r="J1126" s="10">
        <v>22</v>
      </c>
    </row>
    <row r="1127" spans="1:10" ht="57" customHeight="1">
      <c r="A1127" s="1"/>
      <c r="B1127" s="1"/>
      <c r="C1127" s="1" t="s">
        <v>40</v>
      </c>
      <c r="D1127" s="1">
        <v>1</v>
      </c>
      <c r="E1127" s="17" t="s">
        <v>3330</v>
      </c>
      <c r="F1127" s="17" t="s">
        <v>987</v>
      </c>
      <c r="G1127" s="17" t="s">
        <v>988</v>
      </c>
      <c r="H1127" s="17"/>
      <c r="I1127" s="17" t="s">
        <v>3331</v>
      </c>
      <c r="J1127" s="10">
        <v>0</v>
      </c>
    </row>
    <row r="1128" spans="1:10" ht="57" customHeight="1">
      <c r="A1128" s="1"/>
      <c r="B1128" s="1"/>
      <c r="C1128" s="1" t="s">
        <v>40</v>
      </c>
      <c r="D1128" s="1">
        <v>2</v>
      </c>
      <c r="E1128" s="17" t="s">
        <v>3332</v>
      </c>
      <c r="F1128" s="17" t="s">
        <v>987</v>
      </c>
      <c r="G1128" s="17" t="s">
        <v>988</v>
      </c>
      <c r="H1128" s="17" t="s">
        <v>995</v>
      </c>
      <c r="I1128" s="17" t="s">
        <v>3333</v>
      </c>
      <c r="J1128" s="10">
        <v>12</v>
      </c>
    </row>
    <row r="1129" spans="1:10" ht="57" customHeight="1">
      <c r="A1129" s="1"/>
      <c r="B1129" s="1"/>
      <c r="C1129" s="1" t="s">
        <v>40</v>
      </c>
      <c r="D1129" s="1">
        <v>3</v>
      </c>
      <c r="E1129" s="17" t="s">
        <v>3334</v>
      </c>
      <c r="F1129" s="17" t="s">
        <v>987</v>
      </c>
      <c r="G1129" s="17" t="s">
        <v>994</v>
      </c>
      <c r="H1129" s="17"/>
      <c r="I1129" s="17" t="s">
        <v>3335</v>
      </c>
      <c r="J1129" s="10">
        <v>0</v>
      </c>
    </row>
    <row r="1130" spans="1:10" ht="57" customHeight="1">
      <c r="A1130" s="1"/>
      <c r="B1130" s="1"/>
      <c r="C1130" s="1" t="s">
        <v>40</v>
      </c>
      <c r="D1130" s="1">
        <v>4</v>
      </c>
      <c r="E1130" s="17" t="s">
        <v>3294</v>
      </c>
      <c r="F1130" s="17" t="s">
        <v>987</v>
      </c>
      <c r="G1130" s="17" t="s">
        <v>988</v>
      </c>
      <c r="H1130" s="17"/>
      <c r="I1130" s="17" t="s">
        <v>3336</v>
      </c>
      <c r="J1130" s="10">
        <v>0</v>
      </c>
    </row>
    <row r="1131" spans="1:10" ht="57" customHeight="1">
      <c r="A1131" s="1"/>
      <c r="B1131" s="1"/>
      <c r="C1131" s="1" t="s">
        <v>40</v>
      </c>
      <c r="D1131" s="1">
        <v>5</v>
      </c>
      <c r="E1131" s="17" t="s">
        <v>3337</v>
      </c>
      <c r="F1131" s="17" t="s">
        <v>998</v>
      </c>
      <c r="G1131" s="17" t="s">
        <v>994</v>
      </c>
      <c r="H1131" s="17" t="s">
        <v>995</v>
      </c>
      <c r="I1131" s="17" t="s">
        <v>3338</v>
      </c>
      <c r="J1131" s="10">
        <v>25</v>
      </c>
    </row>
    <row r="1132" spans="1:10" ht="57" customHeight="1">
      <c r="A1132" s="1"/>
      <c r="B1132" s="1"/>
      <c r="C1132" s="1" t="s">
        <v>40</v>
      </c>
      <c r="D1132" s="1">
        <v>6</v>
      </c>
      <c r="E1132" s="17" t="s">
        <v>3339</v>
      </c>
      <c r="F1132" s="17" t="s">
        <v>987</v>
      </c>
      <c r="G1132" s="17" t="s">
        <v>988</v>
      </c>
      <c r="H1132" s="17"/>
      <c r="I1132" s="17" t="s">
        <v>3340</v>
      </c>
      <c r="J1132" s="10">
        <v>0</v>
      </c>
    </row>
    <row r="1133" spans="1:10" ht="57" customHeight="1">
      <c r="A1133" s="1"/>
      <c r="B1133" s="1"/>
      <c r="C1133" s="1" t="s">
        <v>40</v>
      </c>
      <c r="D1133" s="1">
        <v>7</v>
      </c>
      <c r="E1133" s="17" t="s">
        <v>3341</v>
      </c>
      <c r="F1133" s="17" t="s">
        <v>987</v>
      </c>
      <c r="G1133" s="17" t="s">
        <v>988</v>
      </c>
      <c r="H1133" s="17"/>
      <c r="I1133" s="17" t="s">
        <v>3342</v>
      </c>
      <c r="J1133" s="10">
        <v>0</v>
      </c>
    </row>
    <row r="1134" spans="1:10" ht="57" customHeight="1">
      <c r="A1134" s="1"/>
      <c r="B1134" s="1"/>
      <c r="C1134" s="1" t="s">
        <v>40</v>
      </c>
      <c r="D1134" s="1">
        <v>8</v>
      </c>
      <c r="E1134" s="17" t="s">
        <v>3343</v>
      </c>
      <c r="F1134" s="17" t="s">
        <v>998</v>
      </c>
      <c r="G1134" s="17" t="s">
        <v>988</v>
      </c>
      <c r="H1134" s="17" t="s">
        <v>995</v>
      </c>
      <c r="I1134" s="17" t="s">
        <v>3344</v>
      </c>
      <c r="J1134" s="10">
        <v>8</v>
      </c>
    </row>
    <row r="1135" spans="1:10" ht="57" customHeight="1">
      <c r="A1135" s="1"/>
      <c r="B1135" s="1"/>
      <c r="C1135" s="1" t="s">
        <v>40</v>
      </c>
      <c r="D1135" s="1">
        <v>9</v>
      </c>
      <c r="E1135" s="17" t="s">
        <v>3345</v>
      </c>
      <c r="F1135" s="17" t="s">
        <v>987</v>
      </c>
      <c r="G1135" s="17" t="s">
        <v>988</v>
      </c>
      <c r="H1135" s="17" t="s">
        <v>995</v>
      </c>
      <c r="I1135" s="17" t="s">
        <v>3346</v>
      </c>
      <c r="J1135" s="10">
        <v>1</v>
      </c>
    </row>
    <row r="1136" spans="1:10" ht="57" customHeight="1">
      <c r="A1136" s="1"/>
      <c r="B1136" s="1"/>
      <c r="C1136" s="1" t="s">
        <v>40</v>
      </c>
      <c r="D1136" s="1">
        <v>10</v>
      </c>
      <c r="E1136" s="17" t="s">
        <v>3347</v>
      </c>
      <c r="F1136" s="17" t="s">
        <v>998</v>
      </c>
      <c r="G1136" s="17" t="s">
        <v>988</v>
      </c>
      <c r="H1136" s="17"/>
      <c r="I1136" s="17" t="s">
        <v>3348</v>
      </c>
      <c r="J1136" s="10">
        <v>0</v>
      </c>
    </row>
    <row r="1137" spans="1:10" ht="57" customHeight="1">
      <c r="A1137" s="1"/>
      <c r="B1137" s="1"/>
      <c r="C1137" s="1" t="s">
        <v>40</v>
      </c>
      <c r="D1137" s="1">
        <v>11</v>
      </c>
      <c r="E1137" s="17" t="s">
        <v>3349</v>
      </c>
      <c r="F1137" s="17" t="s">
        <v>987</v>
      </c>
      <c r="G1137" s="17" t="s">
        <v>988</v>
      </c>
      <c r="H1137" s="17" t="s">
        <v>995</v>
      </c>
      <c r="I1137" s="17" t="s">
        <v>3350</v>
      </c>
      <c r="J1137" s="10">
        <v>10</v>
      </c>
    </row>
    <row r="1138" spans="1:10" ht="57" customHeight="1">
      <c r="A1138" s="1"/>
      <c r="B1138" s="1"/>
      <c r="C1138" s="1" t="s">
        <v>40</v>
      </c>
      <c r="D1138" s="1">
        <v>12</v>
      </c>
      <c r="E1138" s="17" t="s">
        <v>3351</v>
      </c>
      <c r="F1138" s="17" t="s">
        <v>998</v>
      </c>
      <c r="G1138" s="17" t="s">
        <v>994</v>
      </c>
      <c r="H1138" s="17"/>
      <c r="I1138" s="17" t="s">
        <v>3352</v>
      </c>
      <c r="J1138" s="10">
        <v>0</v>
      </c>
    </row>
    <row r="1139" spans="1:10" ht="57" customHeight="1">
      <c r="A1139" s="1"/>
      <c r="B1139" s="1"/>
      <c r="C1139" s="1" t="s">
        <v>40</v>
      </c>
      <c r="D1139" s="1">
        <v>13</v>
      </c>
      <c r="E1139" s="17" t="s">
        <v>3353</v>
      </c>
      <c r="F1139" s="17" t="s">
        <v>987</v>
      </c>
      <c r="G1139" s="17" t="s">
        <v>988</v>
      </c>
      <c r="H1139" s="17"/>
      <c r="I1139" s="17" t="s">
        <v>3354</v>
      </c>
      <c r="J1139" s="10">
        <v>0</v>
      </c>
    </row>
    <row r="1140" spans="1:10" ht="57" customHeight="1">
      <c r="A1140" s="1"/>
      <c r="B1140" s="1"/>
      <c r="C1140" s="1" t="s">
        <v>40</v>
      </c>
      <c r="D1140" s="1">
        <v>14</v>
      </c>
      <c r="E1140" s="17" t="s">
        <v>3355</v>
      </c>
      <c r="F1140" s="17" t="s">
        <v>987</v>
      </c>
      <c r="G1140" s="17" t="s">
        <v>988</v>
      </c>
      <c r="H1140" s="17" t="s">
        <v>3356</v>
      </c>
      <c r="I1140" s="17" t="s">
        <v>3357</v>
      </c>
      <c r="J1140" s="10">
        <v>161</v>
      </c>
    </row>
    <row r="1141" spans="1:10" ht="57" customHeight="1">
      <c r="A1141" s="1"/>
      <c r="B1141" s="1"/>
      <c r="C1141" s="1" t="s">
        <v>40</v>
      </c>
      <c r="D1141" s="1">
        <v>15</v>
      </c>
      <c r="E1141" s="17" t="s">
        <v>3332</v>
      </c>
      <c r="F1141" s="17" t="s">
        <v>987</v>
      </c>
      <c r="G1141" s="17" t="s">
        <v>988</v>
      </c>
      <c r="H1141" s="17" t="s">
        <v>3358</v>
      </c>
      <c r="I1141" s="17" t="s">
        <v>3359</v>
      </c>
      <c r="J1141" s="10">
        <v>5</v>
      </c>
    </row>
    <row r="1142" spans="1:10" ht="57" customHeight="1">
      <c r="A1142" s="1"/>
      <c r="B1142" s="1"/>
      <c r="C1142" s="1" t="s">
        <v>40</v>
      </c>
      <c r="D1142" s="1">
        <v>16</v>
      </c>
      <c r="E1142" s="17" t="s">
        <v>3360</v>
      </c>
      <c r="F1142" s="17" t="s">
        <v>998</v>
      </c>
      <c r="G1142" s="17" t="s">
        <v>988</v>
      </c>
      <c r="H1142" s="17" t="s">
        <v>3361</v>
      </c>
      <c r="I1142" s="17" t="s">
        <v>3362</v>
      </c>
      <c r="J1142" s="10">
        <v>128</v>
      </c>
    </row>
    <row r="1143" spans="1:10" ht="57" customHeight="1">
      <c r="A1143" s="1"/>
      <c r="B1143" s="1"/>
      <c r="C1143" s="1" t="s">
        <v>40</v>
      </c>
      <c r="D1143" s="1">
        <v>17</v>
      </c>
      <c r="E1143" s="17" t="s">
        <v>3363</v>
      </c>
      <c r="F1143" s="17" t="s">
        <v>998</v>
      </c>
      <c r="G1143" s="17" t="s">
        <v>988</v>
      </c>
      <c r="H1143" s="17" t="s">
        <v>3364</v>
      </c>
      <c r="I1143" s="17" t="s">
        <v>3365</v>
      </c>
      <c r="J1143" s="10">
        <v>155</v>
      </c>
    </row>
    <row r="1144" spans="1:10" ht="57" customHeight="1">
      <c r="A1144" s="1"/>
      <c r="B1144" s="1"/>
      <c r="C1144" s="1" t="s">
        <v>40</v>
      </c>
      <c r="D1144" s="1">
        <v>18</v>
      </c>
      <c r="E1144" s="17" t="s">
        <v>3366</v>
      </c>
      <c r="F1144" s="17" t="s">
        <v>987</v>
      </c>
      <c r="G1144" s="17" t="s">
        <v>988</v>
      </c>
      <c r="H1144" s="17" t="s">
        <v>3367</v>
      </c>
      <c r="I1144" s="17" t="s">
        <v>3368</v>
      </c>
      <c r="J1144" s="10">
        <v>206</v>
      </c>
    </row>
    <row r="1145" spans="1:10" ht="57" customHeight="1">
      <c r="A1145" s="1"/>
      <c r="B1145" s="1"/>
      <c r="C1145" s="1" t="s">
        <v>40</v>
      </c>
      <c r="D1145" s="1">
        <v>19</v>
      </c>
      <c r="E1145" s="17" t="s">
        <v>3369</v>
      </c>
      <c r="F1145" s="17" t="s">
        <v>987</v>
      </c>
      <c r="G1145" s="17" t="s">
        <v>988</v>
      </c>
      <c r="H1145" s="17"/>
      <c r="I1145" s="17" t="s">
        <v>3370</v>
      </c>
      <c r="J1145" s="10">
        <v>0</v>
      </c>
    </row>
    <row r="1146" spans="1:10" ht="57" customHeight="1">
      <c r="A1146" s="1"/>
      <c r="B1146" s="1"/>
      <c r="C1146" s="1" t="s">
        <v>40</v>
      </c>
      <c r="D1146" s="1">
        <v>20</v>
      </c>
      <c r="E1146" s="17" t="s">
        <v>3371</v>
      </c>
      <c r="F1146" s="17" t="s">
        <v>987</v>
      </c>
      <c r="G1146" s="17" t="s">
        <v>994</v>
      </c>
      <c r="H1146" s="17" t="s">
        <v>995</v>
      </c>
      <c r="I1146" s="17" t="s">
        <v>3372</v>
      </c>
      <c r="J1146" s="10">
        <v>9</v>
      </c>
    </row>
    <row r="1147" spans="1:10" ht="57" customHeight="1">
      <c r="A1147" s="1"/>
      <c r="B1147" s="1"/>
      <c r="C1147" s="1" t="s">
        <v>40</v>
      </c>
      <c r="D1147" s="1">
        <v>21</v>
      </c>
      <c r="E1147" s="17" t="s">
        <v>3373</v>
      </c>
      <c r="F1147" s="17" t="s">
        <v>998</v>
      </c>
      <c r="G1147" s="17" t="s">
        <v>988</v>
      </c>
      <c r="H1147" s="17" t="s">
        <v>3374</v>
      </c>
      <c r="I1147" s="17" t="s">
        <v>3375</v>
      </c>
      <c r="J1147" s="10">
        <v>274</v>
      </c>
    </row>
    <row r="1148" spans="1:10" ht="57" customHeight="1">
      <c r="A1148" s="1"/>
      <c r="B1148" s="1"/>
      <c r="C1148" s="1" t="s">
        <v>40</v>
      </c>
      <c r="D1148" s="1">
        <v>22</v>
      </c>
      <c r="E1148" s="17" t="s">
        <v>3376</v>
      </c>
      <c r="F1148" s="17" t="s">
        <v>987</v>
      </c>
      <c r="G1148" s="17" t="s">
        <v>994</v>
      </c>
      <c r="H1148" s="17"/>
      <c r="I1148" s="17" t="s">
        <v>3377</v>
      </c>
      <c r="J1148" s="10">
        <v>0</v>
      </c>
    </row>
    <row r="1149" spans="1:10" ht="57" customHeight="1">
      <c r="A1149" s="1"/>
      <c r="B1149" s="1"/>
      <c r="C1149" s="1" t="s">
        <v>40</v>
      </c>
      <c r="D1149" s="1">
        <v>23</v>
      </c>
      <c r="E1149" s="17" t="s">
        <v>3378</v>
      </c>
      <c r="F1149" s="17" t="s">
        <v>998</v>
      </c>
      <c r="G1149" s="17" t="s">
        <v>994</v>
      </c>
      <c r="H1149" s="17" t="s">
        <v>995</v>
      </c>
      <c r="I1149" s="17" t="s">
        <v>3379</v>
      </c>
      <c r="J1149" s="10">
        <v>3</v>
      </c>
    </row>
    <row r="1150" spans="1:10" ht="57" customHeight="1">
      <c r="A1150" s="1"/>
      <c r="B1150" s="1"/>
      <c r="C1150" s="1" t="s">
        <v>40</v>
      </c>
      <c r="D1150" s="1">
        <v>24</v>
      </c>
      <c r="E1150" s="17" t="s">
        <v>3380</v>
      </c>
      <c r="F1150" s="17" t="s">
        <v>987</v>
      </c>
      <c r="G1150" s="17" t="s">
        <v>988</v>
      </c>
      <c r="H1150" s="17" t="s">
        <v>995</v>
      </c>
      <c r="I1150" s="17" t="s">
        <v>3381</v>
      </c>
      <c r="J1150" s="10">
        <v>72</v>
      </c>
    </row>
    <row r="1151" spans="1:10" ht="57" customHeight="1">
      <c r="A1151" s="1"/>
      <c r="B1151" s="1"/>
      <c r="C1151" s="1" t="s">
        <v>40</v>
      </c>
      <c r="D1151" s="1">
        <v>25</v>
      </c>
      <c r="E1151" s="17" t="s">
        <v>3382</v>
      </c>
      <c r="F1151" s="17" t="s">
        <v>987</v>
      </c>
      <c r="G1151" s="17" t="s">
        <v>988</v>
      </c>
      <c r="H1151" s="17" t="s">
        <v>995</v>
      </c>
      <c r="I1151" s="17" t="s">
        <v>3383</v>
      </c>
      <c r="J1151" s="10">
        <v>23</v>
      </c>
    </row>
    <row r="1152" spans="1:10" ht="57" customHeight="1">
      <c r="A1152" s="1"/>
      <c r="B1152" s="1"/>
      <c r="C1152" s="1" t="s">
        <v>40</v>
      </c>
      <c r="D1152" s="1">
        <v>26</v>
      </c>
      <c r="E1152" s="17" t="s">
        <v>3382</v>
      </c>
      <c r="F1152" s="17" t="s">
        <v>987</v>
      </c>
      <c r="G1152" s="17" t="s">
        <v>988</v>
      </c>
      <c r="H1152" s="17" t="s">
        <v>995</v>
      </c>
      <c r="I1152" s="17" t="s">
        <v>3384</v>
      </c>
      <c r="J1152" s="10">
        <v>23</v>
      </c>
    </row>
    <row r="1153" spans="1:10" ht="57" customHeight="1">
      <c r="A1153" s="1"/>
      <c r="B1153" s="1"/>
      <c r="C1153" s="1" t="s">
        <v>40</v>
      </c>
      <c r="D1153" s="1">
        <v>27</v>
      </c>
      <c r="E1153" s="17" t="s">
        <v>3385</v>
      </c>
      <c r="F1153" s="17" t="s">
        <v>987</v>
      </c>
      <c r="G1153" s="17" t="s">
        <v>994</v>
      </c>
      <c r="H1153" s="17" t="s">
        <v>995</v>
      </c>
      <c r="I1153" s="17" t="s">
        <v>3386</v>
      </c>
      <c r="J1153" s="10">
        <v>9</v>
      </c>
    </row>
    <row r="1154" spans="1:10" ht="57" customHeight="1">
      <c r="A1154" s="1"/>
      <c r="B1154" s="1"/>
      <c r="C1154" s="1" t="s">
        <v>40</v>
      </c>
      <c r="D1154" s="1">
        <v>28</v>
      </c>
      <c r="E1154" s="17" t="s">
        <v>3387</v>
      </c>
      <c r="F1154" s="17" t="s">
        <v>987</v>
      </c>
      <c r="G1154" s="17" t="s">
        <v>994</v>
      </c>
      <c r="H1154" s="17" t="s">
        <v>3388</v>
      </c>
      <c r="I1154" s="17" t="s">
        <v>3389</v>
      </c>
      <c r="J1154" s="10">
        <v>117</v>
      </c>
    </row>
    <row r="1155" spans="1:10" ht="57" customHeight="1">
      <c r="A1155" s="1"/>
      <c r="B1155" s="1"/>
      <c r="C1155" s="1" t="s">
        <v>40</v>
      </c>
      <c r="D1155" s="1">
        <v>29</v>
      </c>
      <c r="E1155" s="17" t="s">
        <v>3390</v>
      </c>
      <c r="F1155" s="17" t="s">
        <v>987</v>
      </c>
      <c r="G1155" s="17" t="s">
        <v>988</v>
      </c>
      <c r="H1155" s="17"/>
      <c r="I1155" s="17" t="s">
        <v>3391</v>
      </c>
      <c r="J1155" s="10">
        <v>0</v>
      </c>
    </row>
    <row r="1156" spans="1:10" ht="57" customHeight="1">
      <c r="A1156" s="1"/>
      <c r="B1156" s="1"/>
      <c r="C1156" s="1" t="s">
        <v>40</v>
      </c>
      <c r="D1156" s="1">
        <v>30</v>
      </c>
      <c r="E1156" s="17" t="s">
        <v>3387</v>
      </c>
      <c r="F1156" s="17" t="s">
        <v>987</v>
      </c>
      <c r="G1156" s="17" t="s">
        <v>994</v>
      </c>
      <c r="H1156" s="17" t="s">
        <v>3388</v>
      </c>
      <c r="I1156" s="17" t="s">
        <v>3392</v>
      </c>
      <c r="J1156" s="10">
        <v>50</v>
      </c>
    </row>
    <row r="1157" spans="1:10" ht="57" customHeight="1">
      <c r="A1157" s="1"/>
      <c r="B1157" s="1"/>
      <c r="C1157" s="1" t="s">
        <v>40</v>
      </c>
      <c r="D1157" s="1">
        <v>31</v>
      </c>
      <c r="E1157" s="17" t="s">
        <v>3393</v>
      </c>
      <c r="F1157" s="17" t="s">
        <v>987</v>
      </c>
      <c r="G1157" s="17" t="s">
        <v>988</v>
      </c>
      <c r="H1157" s="17"/>
      <c r="I1157" s="17" t="s">
        <v>3394</v>
      </c>
      <c r="J1157" s="10">
        <v>0</v>
      </c>
    </row>
    <row r="1158" spans="1:10" ht="57" customHeight="1">
      <c r="A1158" s="1"/>
      <c r="B1158" s="1"/>
      <c r="C1158" s="1" t="s">
        <v>40</v>
      </c>
      <c r="D1158" s="1">
        <v>32</v>
      </c>
      <c r="E1158" s="17" t="s">
        <v>3395</v>
      </c>
      <c r="F1158" s="17" t="s">
        <v>987</v>
      </c>
      <c r="G1158" s="17" t="s">
        <v>988</v>
      </c>
      <c r="H1158" s="17"/>
      <c r="I1158" s="17" t="s">
        <v>3396</v>
      </c>
      <c r="J1158" s="10">
        <v>0</v>
      </c>
    </row>
    <row r="1159" spans="1:10" ht="57" customHeight="1">
      <c r="A1159" s="1"/>
      <c r="B1159" s="1"/>
      <c r="C1159" s="1" t="s">
        <v>40</v>
      </c>
      <c r="D1159" s="1">
        <v>33</v>
      </c>
      <c r="E1159" s="17" t="s">
        <v>3397</v>
      </c>
      <c r="F1159" s="17" t="s">
        <v>987</v>
      </c>
      <c r="G1159" s="17" t="s">
        <v>994</v>
      </c>
      <c r="H1159" s="17"/>
      <c r="I1159" s="17" t="s">
        <v>3398</v>
      </c>
      <c r="J1159" s="10">
        <v>0</v>
      </c>
    </row>
    <row r="1160" spans="1:10" ht="57" customHeight="1">
      <c r="A1160" s="1"/>
      <c r="B1160" s="1"/>
      <c r="C1160" s="1" t="s">
        <v>40</v>
      </c>
      <c r="D1160" s="1">
        <v>34</v>
      </c>
      <c r="E1160" s="17" t="s">
        <v>3399</v>
      </c>
      <c r="F1160" s="17" t="s">
        <v>987</v>
      </c>
      <c r="G1160" s="17" t="s">
        <v>994</v>
      </c>
      <c r="H1160" s="17" t="s">
        <v>995</v>
      </c>
      <c r="I1160" s="17" t="s">
        <v>3400</v>
      </c>
      <c r="J1160" s="10">
        <v>29</v>
      </c>
    </row>
    <row r="1161" spans="1:10" ht="57" customHeight="1">
      <c r="A1161" s="1"/>
      <c r="B1161" s="1"/>
      <c r="C1161" s="1" t="s">
        <v>40</v>
      </c>
      <c r="D1161" s="1">
        <v>35</v>
      </c>
      <c r="E1161" s="17" t="s">
        <v>3401</v>
      </c>
      <c r="F1161" s="17" t="s">
        <v>987</v>
      </c>
      <c r="G1161" s="17" t="s">
        <v>994</v>
      </c>
      <c r="H1161" s="17"/>
      <c r="I1161" s="17" t="s">
        <v>3402</v>
      </c>
      <c r="J1161" s="10">
        <v>0</v>
      </c>
    </row>
    <row r="1162" spans="1:10" ht="57" customHeight="1">
      <c r="A1162" s="1"/>
      <c r="B1162" s="1"/>
      <c r="C1162" s="1" t="s">
        <v>40</v>
      </c>
      <c r="D1162" s="1">
        <v>36</v>
      </c>
      <c r="E1162" s="17" t="s">
        <v>3403</v>
      </c>
      <c r="F1162" s="17" t="s">
        <v>987</v>
      </c>
      <c r="G1162" s="17" t="s">
        <v>988</v>
      </c>
      <c r="H1162" s="17" t="s">
        <v>995</v>
      </c>
      <c r="I1162" s="17" t="s">
        <v>3404</v>
      </c>
      <c r="J1162" s="10">
        <v>8</v>
      </c>
    </row>
    <row r="1163" spans="1:10" ht="57" customHeight="1">
      <c r="A1163" s="1"/>
      <c r="B1163" s="1"/>
      <c r="C1163" s="1" t="s">
        <v>40</v>
      </c>
      <c r="D1163" s="1">
        <v>37</v>
      </c>
      <c r="E1163" s="17" t="s">
        <v>3405</v>
      </c>
      <c r="F1163" s="17" t="s">
        <v>987</v>
      </c>
      <c r="G1163" s="17" t="s">
        <v>988</v>
      </c>
      <c r="H1163" s="17" t="s">
        <v>995</v>
      </c>
      <c r="I1163" s="17" t="s">
        <v>3406</v>
      </c>
      <c r="J1163" s="10">
        <v>3</v>
      </c>
    </row>
    <row r="1164" spans="1:10" ht="57" customHeight="1">
      <c r="A1164" s="1"/>
      <c r="B1164" s="1"/>
      <c r="C1164" s="1" t="s">
        <v>40</v>
      </c>
      <c r="D1164" s="1">
        <v>38</v>
      </c>
      <c r="E1164" s="17" t="s">
        <v>3407</v>
      </c>
      <c r="F1164" s="17" t="s">
        <v>987</v>
      </c>
      <c r="G1164" s="17" t="s">
        <v>988</v>
      </c>
      <c r="H1164" s="17"/>
      <c r="I1164" s="17" t="s">
        <v>3408</v>
      </c>
      <c r="J1164" s="10">
        <v>0</v>
      </c>
    </row>
    <row r="1165" spans="1:10" ht="57" customHeight="1">
      <c r="A1165" s="1"/>
      <c r="B1165" s="1"/>
      <c r="C1165" s="1" t="s">
        <v>40</v>
      </c>
      <c r="D1165" s="1">
        <v>39</v>
      </c>
      <c r="E1165" s="17" t="s">
        <v>3409</v>
      </c>
      <c r="F1165" s="17" t="s">
        <v>987</v>
      </c>
      <c r="G1165" s="17" t="s">
        <v>988</v>
      </c>
      <c r="H1165" s="17"/>
      <c r="I1165" s="17" t="s">
        <v>3410</v>
      </c>
      <c r="J1165" s="10">
        <v>0</v>
      </c>
    </row>
    <row r="1166" spans="1:10" ht="57" customHeight="1">
      <c r="A1166" s="1"/>
      <c r="B1166" s="1"/>
      <c r="C1166" s="1" t="s">
        <v>40</v>
      </c>
      <c r="D1166" s="1">
        <v>40</v>
      </c>
      <c r="E1166" s="17" t="s">
        <v>3411</v>
      </c>
      <c r="F1166" s="17" t="s">
        <v>998</v>
      </c>
      <c r="G1166" s="17" t="s">
        <v>994</v>
      </c>
      <c r="H1166" s="17" t="s">
        <v>995</v>
      </c>
      <c r="I1166" s="17" t="s">
        <v>3412</v>
      </c>
      <c r="J1166" s="10">
        <v>7</v>
      </c>
    </row>
    <row r="1167" spans="1:10" ht="57" customHeight="1">
      <c r="A1167" s="1"/>
      <c r="B1167" s="1"/>
      <c r="C1167" s="1" t="s">
        <v>40</v>
      </c>
      <c r="D1167" s="1">
        <v>41</v>
      </c>
      <c r="E1167" s="17" t="s">
        <v>3413</v>
      </c>
      <c r="F1167" s="17" t="s">
        <v>987</v>
      </c>
      <c r="G1167" s="17" t="s">
        <v>994</v>
      </c>
      <c r="H1167" s="17" t="s">
        <v>995</v>
      </c>
      <c r="I1167" s="17" t="s">
        <v>3414</v>
      </c>
      <c r="J1167" s="10">
        <v>3</v>
      </c>
    </row>
    <row r="1168" spans="1:10" ht="57" customHeight="1">
      <c r="A1168" s="1"/>
      <c r="B1168" s="1"/>
      <c r="C1168" s="1" t="s">
        <v>40</v>
      </c>
      <c r="D1168" s="1">
        <v>42</v>
      </c>
      <c r="E1168" s="17" t="s">
        <v>3327</v>
      </c>
      <c r="F1168" s="17" t="s">
        <v>998</v>
      </c>
      <c r="G1168" s="17" t="s">
        <v>994</v>
      </c>
      <c r="H1168" s="17"/>
      <c r="I1168" s="17" t="s">
        <v>3415</v>
      </c>
      <c r="J1168" s="10">
        <v>0</v>
      </c>
    </row>
    <row r="1169" spans="1:10" ht="57" customHeight="1">
      <c r="A1169" s="1"/>
      <c r="B1169" s="1"/>
      <c r="C1169" s="1" t="s">
        <v>40</v>
      </c>
      <c r="D1169" s="1">
        <v>43</v>
      </c>
      <c r="E1169" s="17" t="s">
        <v>3416</v>
      </c>
      <c r="F1169" s="17" t="s">
        <v>998</v>
      </c>
      <c r="G1169" s="17" t="s">
        <v>988</v>
      </c>
      <c r="H1169" s="17" t="s">
        <v>3417</v>
      </c>
      <c r="I1169" s="17" t="s">
        <v>3418</v>
      </c>
      <c r="J1169" s="10">
        <v>21</v>
      </c>
    </row>
    <row r="1170" spans="1:10" ht="57" customHeight="1">
      <c r="A1170" s="1"/>
      <c r="B1170" s="1"/>
      <c r="C1170" s="1" t="s">
        <v>40</v>
      </c>
      <c r="D1170" s="1">
        <v>44</v>
      </c>
      <c r="E1170" s="17" t="s">
        <v>3419</v>
      </c>
      <c r="F1170" s="17" t="s">
        <v>987</v>
      </c>
      <c r="G1170" s="17" t="s">
        <v>994</v>
      </c>
      <c r="H1170" s="17" t="s">
        <v>995</v>
      </c>
      <c r="I1170" s="17" t="s">
        <v>3420</v>
      </c>
      <c r="J1170" s="10">
        <v>5</v>
      </c>
    </row>
    <row r="1171" spans="1:10" ht="57" customHeight="1">
      <c r="A1171" s="1"/>
      <c r="B1171" s="1"/>
      <c r="C1171" s="1" t="s">
        <v>40</v>
      </c>
      <c r="D1171" s="1">
        <v>45</v>
      </c>
      <c r="E1171" s="17" t="s">
        <v>3421</v>
      </c>
      <c r="F1171" s="17" t="s">
        <v>987</v>
      </c>
      <c r="G1171" s="17" t="s">
        <v>988</v>
      </c>
      <c r="H1171" s="17" t="s">
        <v>995</v>
      </c>
      <c r="I1171" s="17" t="s">
        <v>3422</v>
      </c>
      <c r="J1171" s="10">
        <v>12</v>
      </c>
    </row>
    <row r="1172" spans="1:10" ht="57" customHeight="1">
      <c r="A1172" s="1"/>
      <c r="B1172" s="1"/>
      <c r="C1172" s="1" t="s">
        <v>40</v>
      </c>
      <c r="D1172" s="1">
        <v>46</v>
      </c>
      <c r="E1172" s="17" t="s">
        <v>3423</v>
      </c>
      <c r="F1172" s="17" t="s">
        <v>998</v>
      </c>
      <c r="G1172" s="17" t="s">
        <v>988</v>
      </c>
      <c r="H1172" s="17" t="s">
        <v>3424</v>
      </c>
      <c r="I1172" s="17" t="s">
        <v>3425</v>
      </c>
      <c r="J1172" s="10">
        <v>5</v>
      </c>
    </row>
    <row r="1173" spans="1:10" ht="57" customHeight="1">
      <c r="A1173" s="1"/>
      <c r="B1173" s="1"/>
      <c r="C1173" s="1" t="s">
        <v>40</v>
      </c>
      <c r="D1173" s="1">
        <v>47</v>
      </c>
      <c r="E1173" s="17" t="s">
        <v>3426</v>
      </c>
      <c r="F1173" s="17" t="s">
        <v>998</v>
      </c>
      <c r="G1173" s="17" t="s">
        <v>988</v>
      </c>
      <c r="H1173" s="17" t="s">
        <v>3427</v>
      </c>
      <c r="I1173" s="17" t="s">
        <v>3428</v>
      </c>
      <c r="J1173" s="10">
        <v>252</v>
      </c>
    </row>
    <row r="1174" spans="1:10" ht="57" customHeight="1">
      <c r="A1174" s="1"/>
      <c r="B1174" s="1"/>
      <c r="C1174" s="1" t="s">
        <v>40</v>
      </c>
      <c r="D1174" s="1">
        <v>48</v>
      </c>
      <c r="E1174" s="17" t="s">
        <v>3429</v>
      </c>
      <c r="F1174" s="17" t="s">
        <v>998</v>
      </c>
      <c r="G1174" s="17" t="s">
        <v>988</v>
      </c>
      <c r="H1174" s="17" t="s">
        <v>3430</v>
      </c>
      <c r="I1174" s="17" t="s">
        <v>3431</v>
      </c>
      <c r="J1174" s="10">
        <v>28</v>
      </c>
    </row>
    <row r="1175" spans="1:10" ht="57" customHeight="1">
      <c r="A1175" s="1"/>
      <c r="B1175" s="1"/>
      <c r="C1175" s="1" t="s">
        <v>40</v>
      </c>
      <c r="D1175" s="1">
        <v>49</v>
      </c>
      <c r="E1175" s="17" t="s">
        <v>3432</v>
      </c>
      <c r="F1175" s="17" t="s">
        <v>998</v>
      </c>
      <c r="G1175" s="17" t="s">
        <v>988</v>
      </c>
      <c r="H1175" s="17" t="s">
        <v>3433</v>
      </c>
      <c r="I1175" s="17" t="s">
        <v>3434</v>
      </c>
      <c r="J1175" s="10">
        <v>56</v>
      </c>
    </row>
    <row r="1176" spans="1:10" ht="57" customHeight="1">
      <c r="A1176" s="1"/>
      <c r="B1176" s="1"/>
      <c r="C1176" s="1" t="s">
        <v>40</v>
      </c>
      <c r="D1176" s="1">
        <v>50</v>
      </c>
      <c r="E1176" s="17" t="s">
        <v>3286</v>
      </c>
      <c r="F1176" s="17" t="s">
        <v>998</v>
      </c>
      <c r="G1176" s="17" t="s">
        <v>988</v>
      </c>
      <c r="H1176" s="17" t="s">
        <v>995</v>
      </c>
      <c r="I1176" s="17" t="s">
        <v>3435</v>
      </c>
      <c r="J1176" s="10">
        <v>36</v>
      </c>
    </row>
    <row r="1177" spans="1:10" ht="57" customHeight="1">
      <c r="A1177" s="1"/>
      <c r="B1177" s="1"/>
      <c r="C1177" s="1" t="s">
        <v>40</v>
      </c>
      <c r="D1177" s="1">
        <v>51</v>
      </c>
      <c r="E1177" s="17" t="s">
        <v>3436</v>
      </c>
      <c r="F1177" s="17" t="s">
        <v>998</v>
      </c>
      <c r="G1177" s="17" t="s">
        <v>994</v>
      </c>
      <c r="H1177" s="17"/>
      <c r="I1177" s="17" t="s">
        <v>3437</v>
      </c>
      <c r="J1177" s="10">
        <v>0</v>
      </c>
    </row>
    <row r="1178" spans="1:10" ht="57" customHeight="1">
      <c r="A1178" s="1"/>
      <c r="B1178" s="1"/>
      <c r="C1178" s="1" t="s">
        <v>40</v>
      </c>
      <c r="D1178" s="1">
        <v>52</v>
      </c>
      <c r="E1178" s="17" t="s">
        <v>3438</v>
      </c>
      <c r="F1178" s="17" t="s">
        <v>998</v>
      </c>
      <c r="G1178" s="17" t="s">
        <v>994</v>
      </c>
      <c r="H1178" s="17"/>
      <c r="I1178" s="17" t="s">
        <v>3439</v>
      </c>
      <c r="J1178" s="10">
        <v>0</v>
      </c>
    </row>
    <row r="1179" spans="1:10" ht="57" customHeight="1">
      <c r="A1179" s="1"/>
      <c r="B1179" s="1"/>
      <c r="C1179" s="1" t="s">
        <v>40</v>
      </c>
      <c r="D1179" s="1">
        <v>53</v>
      </c>
      <c r="E1179" s="17" t="s">
        <v>3286</v>
      </c>
      <c r="F1179" s="17" t="s">
        <v>998</v>
      </c>
      <c r="G1179" s="17" t="s">
        <v>988</v>
      </c>
      <c r="H1179" s="17"/>
      <c r="I1179" s="17" t="s">
        <v>3440</v>
      </c>
      <c r="J1179" s="10">
        <v>0</v>
      </c>
    </row>
    <row r="1180" spans="1:10" ht="57" customHeight="1">
      <c r="A1180" s="1"/>
      <c r="B1180" s="1"/>
      <c r="C1180" s="1" t="s">
        <v>40</v>
      </c>
      <c r="D1180" s="1">
        <v>54</v>
      </c>
      <c r="E1180" s="17" t="s">
        <v>3441</v>
      </c>
      <c r="F1180" s="17" t="s">
        <v>987</v>
      </c>
      <c r="G1180" s="17" t="s">
        <v>988</v>
      </c>
      <c r="H1180" s="17" t="s">
        <v>995</v>
      </c>
      <c r="I1180" s="17" t="s">
        <v>3442</v>
      </c>
      <c r="J1180" s="10">
        <v>22</v>
      </c>
    </row>
    <row r="1181" spans="1:10" ht="57" customHeight="1">
      <c r="A1181" s="1"/>
      <c r="B1181" s="1"/>
      <c r="C1181" s="1" t="s">
        <v>40</v>
      </c>
      <c r="D1181" s="1">
        <v>55</v>
      </c>
      <c r="E1181" s="17" t="s">
        <v>3443</v>
      </c>
      <c r="F1181" s="17" t="s">
        <v>987</v>
      </c>
      <c r="G1181" s="17" t="s">
        <v>988</v>
      </c>
      <c r="H1181" s="17" t="s">
        <v>995</v>
      </c>
      <c r="I1181" s="17" t="s">
        <v>3444</v>
      </c>
      <c r="J1181" s="10">
        <v>8</v>
      </c>
    </row>
    <row r="1182" spans="1:10" ht="57" customHeight="1">
      <c r="A1182" s="1"/>
      <c r="B1182" s="1"/>
      <c r="C1182" s="1" t="s">
        <v>40</v>
      </c>
      <c r="D1182" s="1">
        <v>56</v>
      </c>
      <c r="E1182" s="17" t="s">
        <v>3445</v>
      </c>
      <c r="F1182" s="17" t="s">
        <v>987</v>
      </c>
      <c r="G1182" s="17" t="s">
        <v>988</v>
      </c>
      <c r="H1182" s="17" t="s">
        <v>995</v>
      </c>
      <c r="I1182" s="17" t="s">
        <v>3446</v>
      </c>
      <c r="J1182" s="10">
        <v>20</v>
      </c>
    </row>
    <row r="1183" spans="1:10" ht="57" customHeight="1">
      <c r="A1183" s="1"/>
      <c r="B1183" s="1"/>
      <c r="C1183" s="1" t="s">
        <v>40</v>
      </c>
      <c r="D1183" s="1">
        <v>57</v>
      </c>
      <c r="E1183" s="17" t="s">
        <v>3447</v>
      </c>
      <c r="F1183" s="17" t="s">
        <v>987</v>
      </c>
      <c r="G1183" s="17" t="s">
        <v>994</v>
      </c>
      <c r="H1183" s="17" t="s">
        <v>995</v>
      </c>
      <c r="I1183" s="17" t="s">
        <v>3448</v>
      </c>
      <c r="J1183" s="10">
        <v>36</v>
      </c>
    </row>
    <row r="1184" spans="1:10" ht="57" customHeight="1">
      <c r="A1184" s="1"/>
      <c r="B1184" s="1"/>
      <c r="C1184" s="1" t="s">
        <v>40</v>
      </c>
      <c r="D1184" s="1">
        <v>58</v>
      </c>
      <c r="E1184" s="17" t="s">
        <v>3449</v>
      </c>
      <c r="F1184" s="17" t="s">
        <v>987</v>
      </c>
      <c r="G1184" s="17" t="s">
        <v>988</v>
      </c>
      <c r="H1184" s="17" t="s">
        <v>995</v>
      </c>
      <c r="I1184" s="17" t="s">
        <v>3450</v>
      </c>
      <c r="J1184" s="10">
        <v>15</v>
      </c>
    </row>
    <row r="1185" spans="1:10" ht="57" customHeight="1">
      <c r="A1185" s="1"/>
      <c r="B1185" s="1"/>
      <c r="C1185" s="1" t="s">
        <v>40</v>
      </c>
      <c r="D1185" s="1">
        <v>59</v>
      </c>
      <c r="E1185" s="17" t="s">
        <v>3451</v>
      </c>
      <c r="F1185" s="17" t="s">
        <v>998</v>
      </c>
      <c r="G1185" s="17" t="s">
        <v>988</v>
      </c>
      <c r="H1185" s="17" t="s">
        <v>1541</v>
      </c>
      <c r="I1185" s="17" t="s">
        <v>3452</v>
      </c>
      <c r="J1185" s="10">
        <v>6</v>
      </c>
    </row>
    <row r="1186" spans="1:10" ht="57" customHeight="1">
      <c r="A1186" s="1"/>
      <c r="B1186" s="1"/>
      <c r="C1186" s="1" t="s">
        <v>40</v>
      </c>
      <c r="D1186" s="1">
        <v>60</v>
      </c>
      <c r="E1186" s="17" t="s">
        <v>3453</v>
      </c>
      <c r="F1186" s="17" t="s">
        <v>987</v>
      </c>
      <c r="G1186" s="17" t="s">
        <v>994</v>
      </c>
      <c r="H1186" s="17"/>
      <c r="I1186" s="17" t="s">
        <v>3454</v>
      </c>
      <c r="J1186" s="10">
        <v>0</v>
      </c>
    </row>
    <row r="1187" spans="1:10" ht="57" customHeight="1">
      <c r="A1187" s="1"/>
      <c r="B1187" s="1"/>
      <c r="C1187" s="1" t="s">
        <v>40</v>
      </c>
      <c r="D1187" s="1">
        <v>61</v>
      </c>
      <c r="E1187" s="17" t="s">
        <v>3280</v>
      </c>
      <c r="F1187" s="17" t="s">
        <v>998</v>
      </c>
      <c r="G1187" s="17" t="s">
        <v>988</v>
      </c>
      <c r="H1187" s="17" t="s">
        <v>1541</v>
      </c>
      <c r="I1187" s="17" t="s">
        <v>3455</v>
      </c>
      <c r="J1187" s="10">
        <v>62</v>
      </c>
    </row>
    <row r="1188" spans="1:10" ht="57" customHeight="1">
      <c r="A1188" s="1"/>
      <c r="B1188" s="1"/>
      <c r="C1188" s="1" t="s">
        <v>40</v>
      </c>
      <c r="D1188" s="1">
        <v>62</v>
      </c>
      <c r="E1188" s="17" t="s">
        <v>3456</v>
      </c>
      <c r="F1188" s="17" t="s">
        <v>987</v>
      </c>
      <c r="G1188" s="17" t="s">
        <v>988</v>
      </c>
      <c r="H1188" s="17"/>
      <c r="I1188" s="17" t="s">
        <v>3457</v>
      </c>
      <c r="J1188" s="10">
        <v>0</v>
      </c>
    </row>
    <row r="1189" spans="1:10" ht="57" customHeight="1">
      <c r="A1189" s="1"/>
      <c r="B1189" s="1"/>
      <c r="C1189" s="1" t="s">
        <v>40</v>
      </c>
      <c r="D1189" s="1">
        <v>63</v>
      </c>
      <c r="E1189" s="17" t="s">
        <v>3458</v>
      </c>
      <c r="F1189" s="17" t="s">
        <v>987</v>
      </c>
      <c r="G1189" s="17" t="s">
        <v>994</v>
      </c>
      <c r="H1189" s="17"/>
      <c r="I1189" s="17" t="s">
        <v>3459</v>
      </c>
      <c r="J1189" s="10">
        <v>0</v>
      </c>
    </row>
    <row r="1190" spans="1:10" ht="57" customHeight="1">
      <c r="A1190" s="1"/>
      <c r="B1190" s="1"/>
      <c r="C1190" s="1" t="s">
        <v>40</v>
      </c>
      <c r="D1190" s="1">
        <v>64</v>
      </c>
      <c r="E1190" s="17" t="s">
        <v>3460</v>
      </c>
      <c r="F1190" s="17" t="s">
        <v>987</v>
      </c>
      <c r="G1190" s="17" t="s">
        <v>994</v>
      </c>
      <c r="H1190" s="17" t="s">
        <v>995</v>
      </c>
      <c r="I1190" s="17" t="s">
        <v>3461</v>
      </c>
      <c r="J1190" s="10">
        <v>18</v>
      </c>
    </row>
    <row r="1191" spans="1:10" ht="57" customHeight="1">
      <c r="A1191" s="1"/>
      <c r="B1191" s="1"/>
      <c r="C1191" s="1" t="s">
        <v>40</v>
      </c>
      <c r="D1191" s="1">
        <v>65</v>
      </c>
      <c r="E1191" s="17" t="s">
        <v>3462</v>
      </c>
      <c r="F1191" s="17" t="s">
        <v>987</v>
      </c>
      <c r="G1191" s="17" t="s">
        <v>988</v>
      </c>
      <c r="H1191" s="17"/>
      <c r="I1191" s="17" t="s">
        <v>3463</v>
      </c>
      <c r="J1191" s="10">
        <v>0</v>
      </c>
    </row>
    <row r="1192" spans="1:10" ht="57" customHeight="1">
      <c r="A1192" s="1"/>
      <c r="B1192" s="1"/>
      <c r="C1192" s="1" t="s">
        <v>40</v>
      </c>
      <c r="D1192" s="1">
        <v>66</v>
      </c>
      <c r="E1192" s="17" t="s">
        <v>3464</v>
      </c>
      <c r="F1192" s="17" t="s">
        <v>998</v>
      </c>
      <c r="G1192" s="17" t="s">
        <v>988</v>
      </c>
      <c r="H1192" s="17" t="s">
        <v>3465</v>
      </c>
      <c r="I1192" s="17" t="s">
        <v>3466</v>
      </c>
      <c r="J1192" s="10">
        <v>13</v>
      </c>
    </row>
    <row r="1193" spans="1:10" ht="57" customHeight="1">
      <c r="A1193" s="1"/>
      <c r="B1193" s="1"/>
      <c r="C1193" s="1" t="s">
        <v>40</v>
      </c>
      <c r="D1193" s="1">
        <v>67</v>
      </c>
      <c r="E1193" s="17" t="s">
        <v>3467</v>
      </c>
      <c r="F1193" s="17" t="s">
        <v>987</v>
      </c>
      <c r="G1193" s="17" t="s">
        <v>988</v>
      </c>
      <c r="H1193" s="17" t="s">
        <v>995</v>
      </c>
      <c r="I1193" s="17" t="s">
        <v>3468</v>
      </c>
      <c r="J1193" s="10">
        <v>6</v>
      </c>
    </row>
    <row r="1194" spans="1:10" ht="57" customHeight="1">
      <c r="A1194" s="1"/>
      <c r="B1194" s="1"/>
      <c r="C1194" s="1" t="s">
        <v>40</v>
      </c>
      <c r="D1194" s="1">
        <v>68</v>
      </c>
      <c r="E1194" s="17" t="s">
        <v>3469</v>
      </c>
      <c r="F1194" s="17" t="s">
        <v>987</v>
      </c>
      <c r="G1194" s="17" t="s">
        <v>988</v>
      </c>
      <c r="H1194" s="17"/>
      <c r="I1194" s="17" t="s">
        <v>3470</v>
      </c>
      <c r="J1194" s="10">
        <v>0</v>
      </c>
    </row>
    <row r="1195" spans="1:10" ht="57" customHeight="1">
      <c r="A1195" s="1"/>
      <c r="B1195" s="1"/>
      <c r="C1195" s="1" t="s">
        <v>40</v>
      </c>
      <c r="D1195" s="1">
        <v>69</v>
      </c>
      <c r="E1195" s="17" t="s">
        <v>3471</v>
      </c>
      <c r="F1195" s="17" t="s">
        <v>987</v>
      </c>
      <c r="G1195" s="17" t="s">
        <v>988</v>
      </c>
      <c r="H1195" s="17" t="s">
        <v>995</v>
      </c>
      <c r="I1195" s="17" t="s">
        <v>3472</v>
      </c>
      <c r="J1195" s="10">
        <v>26</v>
      </c>
    </row>
    <row r="1196" spans="1:10" ht="57" customHeight="1">
      <c r="A1196" s="1"/>
      <c r="B1196" s="1"/>
      <c r="C1196" s="1" t="s">
        <v>40</v>
      </c>
      <c r="D1196" s="1">
        <v>70</v>
      </c>
      <c r="E1196" s="17" t="s">
        <v>3473</v>
      </c>
      <c r="F1196" s="17" t="s">
        <v>987</v>
      </c>
      <c r="G1196" s="17" t="s">
        <v>988</v>
      </c>
      <c r="H1196" s="17"/>
      <c r="I1196" s="17" t="s">
        <v>3474</v>
      </c>
      <c r="J1196" s="10">
        <v>0</v>
      </c>
    </row>
    <row r="1197" spans="1:10" ht="57" customHeight="1">
      <c r="A1197" s="1"/>
      <c r="B1197" s="1"/>
      <c r="C1197" s="1" t="s">
        <v>40</v>
      </c>
      <c r="D1197" s="1">
        <v>71</v>
      </c>
      <c r="E1197" s="17" t="s">
        <v>3475</v>
      </c>
      <c r="F1197" s="17" t="s">
        <v>987</v>
      </c>
      <c r="G1197" s="17" t="s">
        <v>988</v>
      </c>
      <c r="H1197" s="17" t="s">
        <v>995</v>
      </c>
      <c r="I1197" s="17" t="s">
        <v>3476</v>
      </c>
      <c r="J1197" s="10">
        <v>17</v>
      </c>
    </row>
    <row r="1198" spans="1:10" ht="57" customHeight="1">
      <c r="A1198" s="1"/>
      <c r="B1198" s="1"/>
      <c r="C1198" s="1" t="s">
        <v>40</v>
      </c>
      <c r="D1198" s="1">
        <v>72</v>
      </c>
      <c r="E1198" s="17" t="s">
        <v>3477</v>
      </c>
      <c r="F1198" s="17" t="s">
        <v>987</v>
      </c>
      <c r="G1198" s="17" t="s">
        <v>988</v>
      </c>
      <c r="H1198" s="17" t="s">
        <v>3253</v>
      </c>
      <c r="I1198" s="17" t="s">
        <v>3478</v>
      </c>
      <c r="J1198" s="10">
        <v>83</v>
      </c>
    </row>
    <row r="1199" spans="1:10" ht="57" customHeight="1">
      <c r="A1199" s="1"/>
      <c r="B1199" s="1"/>
      <c r="C1199" s="1" t="s">
        <v>40</v>
      </c>
      <c r="D1199" s="1">
        <v>73</v>
      </c>
      <c r="E1199" s="17" t="s">
        <v>3479</v>
      </c>
      <c r="F1199" s="17" t="s">
        <v>998</v>
      </c>
      <c r="G1199" s="17" t="s">
        <v>988</v>
      </c>
      <c r="H1199" s="17" t="s">
        <v>2973</v>
      </c>
      <c r="I1199" s="17" t="s">
        <v>3480</v>
      </c>
      <c r="J1199" s="10">
        <v>35</v>
      </c>
    </row>
    <row r="1200" spans="1:10" ht="57" customHeight="1">
      <c r="A1200" s="1"/>
      <c r="B1200" s="1"/>
      <c r="C1200" s="1" t="s">
        <v>40</v>
      </c>
      <c r="D1200" s="1">
        <v>74</v>
      </c>
      <c r="E1200" s="17" t="s">
        <v>3481</v>
      </c>
      <c r="F1200" s="17" t="s">
        <v>998</v>
      </c>
      <c r="G1200" s="17" t="s">
        <v>994</v>
      </c>
      <c r="H1200" s="17"/>
      <c r="I1200" s="17" t="s">
        <v>3482</v>
      </c>
      <c r="J1200" s="10">
        <v>0</v>
      </c>
    </row>
    <row r="1201" spans="1:10" ht="57" customHeight="1">
      <c r="A1201" s="1"/>
      <c r="B1201" s="1"/>
      <c r="C1201" s="1" t="s">
        <v>42</v>
      </c>
      <c r="D1201" s="1">
        <v>1</v>
      </c>
      <c r="E1201" s="17" t="s">
        <v>3483</v>
      </c>
      <c r="F1201" s="17" t="s">
        <v>987</v>
      </c>
      <c r="G1201" s="17" t="s">
        <v>988</v>
      </c>
      <c r="H1201" s="17" t="s">
        <v>995</v>
      </c>
      <c r="I1201" s="17" t="s">
        <v>3484</v>
      </c>
      <c r="J1201" s="10">
        <v>1</v>
      </c>
    </row>
    <row r="1202" spans="1:10" ht="57" customHeight="1">
      <c r="A1202" s="1"/>
      <c r="B1202" s="1"/>
      <c r="C1202" s="1" t="s">
        <v>42</v>
      </c>
      <c r="D1202" s="1">
        <v>2</v>
      </c>
      <c r="E1202" s="17" t="s">
        <v>3485</v>
      </c>
      <c r="F1202" s="17" t="s">
        <v>987</v>
      </c>
      <c r="G1202" s="17" t="s">
        <v>988</v>
      </c>
      <c r="H1202" s="17"/>
      <c r="I1202" s="17" t="s">
        <v>3486</v>
      </c>
      <c r="J1202" s="10">
        <v>0</v>
      </c>
    </row>
    <row r="1203" spans="1:10" ht="57" customHeight="1">
      <c r="A1203" s="1"/>
      <c r="B1203" s="1"/>
      <c r="C1203" s="1" t="s">
        <v>42</v>
      </c>
      <c r="D1203" s="1">
        <v>3</v>
      </c>
      <c r="E1203" s="17" t="s">
        <v>3487</v>
      </c>
      <c r="F1203" s="17" t="s">
        <v>998</v>
      </c>
      <c r="G1203" s="17" t="s">
        <v>988</v>
      </c>
      <c r="H1203" s="17" t="s">
        <v>995</v>
      </c>
      <c r="I1203" s="17" t="s">
        <v>3488</v>
      </c>
      <c r="J1203" s="10">
        <v>15</v>
      </c>
    </row>
    <row r="1204" spans="1:10" ht="57" customHeight="1">
      <c r="A1204" s="1"/>
      <c r="B1204" s="1"/>
      <c r="C1204" s="1" t="s">
        <v>42</v>
      </c>
      <c r="D1204" s="1">
        <v>4</v>
      </c>
      <c r="E1204" s="17" t="s">
        <v>3489</v>
      </c>
      <c r="F1204" s="17" t="s">
        <v>987</v>
      </c>
      <c r="G1204" s="17" t="s">
        <v>994</v>
      </c>
      <c r="H1204" s="17" t="s">
        <v>995</v>
      </c>
      <c r="I1204" s="17" t="s">
        <v>3490</v>
      </c>
      <c r="J1204" s="10">
        <v>25</v>
      </c>
    </row>
    <row r="1205" spans="1:10" ht="57" customHeight="1">
      <c r="A1205" s="1"/>
      <c r="B1205" s="1"/>
      <c r="C1205" s="1" t="s">
        <v>42</v>
      </c>
      <c r="D1205" s="1">
        <v>5</v>
      </c>
      <c r="E1205" s="17" t="s">
        <v>3491</v>
      </c>
      <c r="F1205" s="17" t="s">
        <v>987</v>
      </c>
      <c r="G1205" s="17" t="s">
        <v>988</v>
      </c>
      <c r="H1205" s="17" t="s">
        <v>995</v>
      </c>
      <c r="I1205" s="17" t="s">
        <v>3492</v>
      </c>
      <c r="J1205" s="10">
        <v>26</v>
      </c>
    </row>
    <row r="1206" spans="1:10" ht="57" customHeight="1">
      <c r="A1206" s="1"/>
      <c r="B1206" s="1"/>
      <c r="C1206" s="1" t="s">
        <v>42</v>
      </c>
      <c r="D1206" s="1">
        <v>6</v>
      </c>
      <c r="E1206" s="17" t="s">
        <v>3487</v>
      </c>
      <c r="F1206" s="17" t="s">
        <v>998</v>
      </c>
      <c r="G1206" s="17" t="s">
        <v>988</v>
      </c>
      <c r="H1206" s="17" t="s">
        <v>995</v>
      </c>
      <c r="I1206" s="17" t="s">
        <v>3493</v>
      </c>
      <c r="J1206" s="10">
        <v>36</v>
      </c>
    </row>
    <row r="1207" spans="1:10" ht="57" customHeight="1">
      <c r="A1207" s="1"/>
      <c r="B1207" s="1"/>
      <c r="C1207" s="1" t="s">
        <v>42</v>
      </c>
      <c r="D1207" s="1">
        <v>7</v>
      </c>
      <c r="E1207" s="17" t="s">
        <v>3494</v>
      </c>
      <c r="F1207" s="17" t="s">
        <v>998</v>
      </c>
      <c r="G1207" s="17" t="s">
        <v>988</v>
      </c>
      <c r="H1207" s="17"/>
      <c r="I1207" s="17" t="s">
        <v>3495</v>
      </c>
      <c r="J1207" s="10">
        <v>0</v>
      </c>
    </row>
    <row r="1208" spans="1:10" ht="57" customHeight="1">
      <c r="A1208" s="1"/>
      <c r="B1208" s="1"/>
      <c r="C1208" s="1" t="s">
        <v>42</v>
      </c>
      <c r="D1208" s="1">
        <v>8</v>
      </c>
      <c r="E1208" s="17" t="s">
        <v>3491</v>
      </c>
      <c r="F1208" s="17" t="s">
        <v>987</v>
      </c>
      <c r="G1208" s="17" t="s">
        <v>988</v>
      </c>
      <c r="H1208" s="17" t="s">
        <v>995</v>
      </c>
      <c r="I1208" s="17" t="s">
        <v>3496</v>
      </c>
      <c r="J1208" s="10">
        <v>27</v>
      </c>
    </row>
    <row r="1209" spans="1:10" ht="57" customHeight="1">
      <c r="A1209" s="1"/>
      <c r="B1209" s="1"/>
      <c r="C1209" s="1" t="s">
        <v>42</v>
      </c>
      <c r="D1209" s="1">
        <v>9</v>
      </c>
      <c r="E1209" s="17" t="s">
        <v>3487</v>
      </c>
      <c r="F1209" s="17" t="s">
        <v>998</v>
      </c>
      <c r="G1209" s="17" t="s">
        <v>988</v>
      </c>
      <c r="H1209" s="17"/>
      <c r="I1209" s="17" t="s">
        <v>3497</v>
      </c>
      <c r="J1209" s="10">
        <v>0</v>
      </c>
    </row>
    <row r="1210" spans="1:10" ht="57" customHeight="1">
      <c r="A1210" s="1"/>
      <c r="B1210" s="1"/>
      <c r="C1210" s="1" t="s">
        <v>42</v>
      </c>
      <c r="D1210" s="1">
        <v>10</v>
      </c>
      <c r="E1210" s="17" t="s">
        <v>3498</v>
      </c>
      <c r="F1210" s="17" t="s">
        <v>987</v>
      </c>
      <c r="G1210" s="17" t="s">
        <v>988</v>
      </c>
      <c r="H1210" s="17" t="s">
        <v>995</v>
      </c>
      <c r="I1210" s="17" t="s">
        <v>3499</v>
      </c>
      <c r="J1210" s="10">
        <v>2</v>
      </c>
    </row>
    <row r="1211" spans="1:10" ht="57" customHeight="1">
      <c r="A1211" s="1"/>
      <c r="B1211" s="1"/>
      <c r="C1211" s="1" t="s">
        <v>42</v>
      </c>
      <c r="D1211" s="1">
        <v>11</v>
      </c>
      <c r="E1211" s="17" t="s">
        <v>3500</v>
      </c>
      <c r="F1211" s="17" t="s">
        <v>987</v>
      </c>
      <c r="G1211" s="17" t="s">
        <v>994</v>
      </c>
      <c r="H1211" s="17" t="s">
        <v>995</v>
      </c>
      <c r="I1211" s="17" t="s">
        <v>3501</v>
      </c>
      <c r="J1211" s="10">
        <v>32</v>
      </c>
    </row>
    <row r="1212" spans="1:10" ht="57" customHeight="1">
      <c r="A1212" s="1"/>
      <c r="B1212" s="1"/>
      <c r="C1212" s="1" t="s">
        <v>42</v>
      </c>
      <c r="D1212" s="1">
        <v>12</v>
      </c>
      <c r="E1212" s="17" t="s">
        <v>3502</v>
      </c>
      <c r="F1212" s="17" t="s">
        <v>987</v>
      </c>
      <c r="G1212" s="17" t="s">
        <v>994</v>
      </c>
      <c r="H1212" s="17" t="s">
        <v>995</v>
      </c>
      <c r="I1212" s="17" t="s">
        <v>3503</v>
      </c>
      <c r="J1212" s="10">
        <v>6</v>
      </c>
    </row>
    <row r="1213" spans="1:10" ht="57" customHeight="1">
      <c r="A1213" s="1"/>
      <c r="B1213" s="1"/>
      <c r="C1213" s="1" t="s">
        <v>42</v>
      </c>
      <c r="D1213" s="1">
        <v>13</v>
      </c>
      <c r="E1213" s="17" t="s">
        <v>3504</v>
      </c>
      <c r="F1213" s="17" t="s">
        <v>998</v>
      </c>
      <c r="G1213" s="17" t="s">
        <v>994</v>
      </c>
      <c r="H1213" s="17" t="s">
        <v>3505</v>
      </c>
      <c r="I1213" s="17" t="s">
        <v>3506</v>
      </c>
      <c r="J1213" s="10">
        <v>135</v>
      </c>
    </row>
    <row r="1214" spans="1:10" ht="57" customHeight="1">
      <c r="A1214" s="1"/>
      <c r="B1214" s="1"/>
      <c r="C1214" s="1" t="s">
        <v>42</v>
      </c>
      <c r="D1214" s="1">
        <v>14</v>
      </c>
      <c r="E1214" s="17" t="s">
        <v>3507</v>
      </c>
      <c r="F1214" s="17" t="s">
        <v>987</v>
      </c>
      <c r="G1214" s="17" t="s">
        <v>994</v>
      </c>
      <c r="H1214" s="17"/>
      <c r="I1214" s="17" t="s">
        <v>3508</v>
      </c>
      <c r="J1214" s="10">
        <v>0</v>
      </c>
    </row>
    <row r="1215" spans="1:10" ht="57" customHeight="1">
      <c r="A1215" s="1"/>
      <c r="B1215" s="1"/>
      <c r="C1215" s="1" t="s">
        <v>42</v>
      </c>
      <c r="D1215" s="1">
        <v>15</v>
      </c>
      <c r="E1215" s="17" t="s">
        <v>3509</v>
      </c>
      <c r="F1215" s="17" t="s">
        <v>987</v>
      </c>
      <c r="G1215" s="17" t="s">
        <v>988</v>
      </c>
      <c r="H1215" s="17"/>
      <c r="I1215" s="17" t="s">
        <v>3510</v>
      </c>
      <c r="J1215" s="10">
        <v>0</v>
      </c>
    </row>
    <row r="1216" spans="1:10" ht="57" customHeight="1">
      <c r="A1216" s="1"/>
      <c r="B1216" s="1"/>
      <c r="C1216" s="1" t="s">
        <v>42</v>
      </c>
      <c r="D1216" s="1">
        <v>16</v>
      </c>
      <c r="E1216" s="17" t="s">
        <v>3511</v>
      </c>
      <c r="F1216" s="17" t="s">
        <v>987</v>
      </c>
      <c r="G1216" s="17" t="s">
        <v>988</v>
      </c>
      <c r="H1216" s="17" t="s">
        <v>3512</v>
      </c>
      <c r="I1216" s="17" t="s">
        <v>3513</v>
      </c>
      <c r="J1216" s="10">
        <v>126</v>
      </c>
    </row>
    <row r="1217" spans="1:10" ht="57" customHeight="1">
      <c r="A1217" s="1"/>
      <c r="B1217" s="1"/>
      <c r="C1217" s="1" t="s">
        <v>42</v>
      </c>
      <c r="D1217" s="1">
        <v>17</v>
      </c>
      <c r="E1217" s="17" t="s">
        <v>3514</v>
      </c>
      <c r="F1217" s="17" t="s">
        <v>998</v>
      </c>
      <c r="G1217" s="17" t="s">
        <v>988</v>
      </c>
      <c r="H1217" s="17" t="s">
        <v>995</v>
      </c>
      <c r="I1217" s="17" t="s">
        <v>3515</v>
      </c>
      <c r="J1217" s="10">
        <v>6</v>
      </c>
    </row>
    <row r="1218" spans="1:10" ht="57" customHeight="1">
      <c r="A1218" s="1"/>
      <c r="B1218" s="1"/>
      <c r="C1218" s="1" t="s">
        <v>42</v>
      </c>
      <c r="D1218" s="1">
        <v>18</v>
      </c>
      <c r="E1218" s="17" t="s">
        <v>3516</v>
      </c>
      <c r="F1218" s="17" t="s">
        <v>998</v>
      </c>
      <c r="G1218" s="17" t="s">
        <v>988</v>
      </c>
      <c r="H1218" s="17"/>
      <c r="I1218" s="17" t="s">
        <v>3517</v>
      </c>
      <c r="J1218" s="10">
        <v>0</v>
      </c>
    </row>
    <row r="1219" spans="1:10" ht="57" customHeight="1">
      <c r="A1219" s="1"/>
      <c r="B1219" s="1"/>
      <c r="C1219" s="1" t="s">
        <v>42</v>
      </c>
      <c r="D1219" s="1">
        <v>19</v>
      </c>
      <c r="E1219" s="17" t="s">
        <v>3518</v>
      </c>
      <c r="F1219" s="17" t="s">
        <v>998</v>
      </c>
      <c r="G1219" s="17" t="s">
        <v>988</v>
      </c>
      <c r="H1219" s="17" t="s">
        <v>995</v>
      </c>
      <c r="I1219" s="17" t="s">
        <v>3519</v>
      </c>
      <c r="J1219" s="10">
        <v>17</v>
      </c>
    </row>
    <row r="1220" spans="1:10" ht="57" customHeight="1">
      <c r="A1220" s="1"/>
      <c r="B1220" s="1"/>
      <c r="C1220" s="1" t="s">
        <v>42</v>
      </c>
      <c r="D1220" s="1">
        <v>20</v>
      </c>
      <c r="E1220" s="17" t="s">
        <v>3250</v>
      </c>
      <c r="F1220" s="17" t="s">
        <v>987</v>
      </c>
      <c r="G1220" s="17" t="s">
        <v>988</v>
      </c>
      <c r="H1220" s="17" t="s">
        <v>3520</v>
      </c>
      <c r="I1220" s="17" t="s">
        <v>3521</v>
      </c>
      <c r="J1220" s="10">
        <v>8</v>
      </c>
    </row>
    <row r="1221" spans="1:10" ht="57" customHeight="1">
      <c r="A1221" s="1"/>
      <c r="B1221" s="1"/>
      <c r="C1221" s="1" t="s">
        <v>42</v>
      </c>
      <c r="D1221" s="1">
        <v>21</v>
      </c>
      <c r="E1221" s="17" t="s">
        <v>3522</v>
      </c>
      <c r="F1221" s="17" t="s">
        <v>998</v>
      </c>
      <c r="G1221" s="17" t="s">
        <v>988</v>
      </c>
      <c r="H1221" s="17" t="s">
        <v>2978</v>
      </c>
      <c r="I1221" s="17" t="s">
        <v>3523</v>
      </c>
      <c r="J1221" s="10">
        <v>116</v>
      </c>
    </row>
    <row r="1222" spans="1:10" ht="57" customHeight="1">
      <c r="A1222" s="1"/>
      <c r="B1222" s="1"/>
      <c r="C1222" s="1" t="s">
        <v>42</v>
      </c>
      <c r="D1222" s="1">
        <v>22</v>
      </c>
      <c r="E1222" s="17" t="s">
        <v>3524</v>
      </c>
      <c r="F1222" s="17" t="s">
        <v>998</v>
      </c>
      <c r="G1222" s="17" t="s">
        <v>988</v>
      </c>
      <c r="H1222" s="17" t="s">
        <v>3525</v>
      </c>
      <c r="I1222" s="17" t="s">
        <v>3526</v>
      </c>
      <c r="J1222" s="10">
        <v>35</v>
      </c>
    </row>
    <row r="1223" spans="1:10" ht="57" customHeight="1">
      <c r="A1223" s="1"/>
      <c r="B1223" s="1"/>
      <c r="C1223" s="1" t="s">
        <v>42</v>
      </c>
      <c r="D1223" s="1">
        <v>23</v>
      </c>
      <c r="E1223" s="17" t="s">
        <v>3527</v>
      </c>
      <c r="F1223" s="17" t="s">
        <v>998</v>
      </c>
      <c r="G1223" s="17" t="s">
        <v>988</v>
      </c>
      <c r="H1223" s="17" t="s">
        <v>3528</v>
      </c>
      <c r="I1223" s="17" t="s">
        <v>3529</v>
      </c>
      <c r="J1223" s="10">
        <v>25</v>
      </c>
    </row>
    <row r="1224" spans="1:10" ht="57" customHeight="1">
      <c r="A1224" s="1"/>
      <c r="B1224" s="1"/>
      <c r="C1224" s="1" t="s">
        <v>42</v>
      </c>
      <c r="D1224" s="1">
        <v>24</v>
      </c>
      <c r="E1224" s="17" t="s">
        <v>3518</v>
      </c>
      <c r="F1224" s="17" t="s">
        <v>998</v>
      </c>
      <c r="G1224" s="17" t="s">
        <v>988</v>
      </c>
      <c r="H1224" s="17" t="s">
        <v>3530</v>
      </c>
      <c r="I1224" s="17" t="s">
        <v>3531</v>
      </c>
      <c r="J1224" s="10">
        <v>192</v>
      </c>
    </row>
    <row r="1225" spans="1:10" ht="57" customHeight="1">
      <c r="A1225" s="1"/>
      <c r="B1225" s="1"/>
      <c r="C1225" s="1" t="s">
        <v>42</v>
      </c>
      <c r="D1225" s="1">
        <v>25</v>
      </c>
      <c r="E1225" s="17" t="s">
        <v>3532</v>
      </c>
      <c r="F1225" s="17" t="s">
        <v>998</v>
      </c>
      <c r="G1225" s="17" t="s">
        <v>994</v>
      </c>
      <c r="H1225" s="17" t="s">
        <v>3533</v>
      </c>
      <c r="I1225" s="17" t="s">
        <v>3534</v>
      </c>
      <c r="J1225" s="10">
        <v>10</v>
      </c>
    </row>
    <row r="1226" spans="1:10" ht="57" customHeight="1">
      <c r="A1226" s="1"/>
      <c r="B1226" s="1"/>
      <c r="C1226" s="1" t="s">
        <v>42</v>
      </c>
      <c r="D1226" s="1">
        <v>26</v>
      </c>
      <c r="E1226" s="17" t="s">
        <v>3535</v>
      </c>
      <c r="F1226" s="17" t="s">
        <v>987</v>
      </c>
      <c r="G1226" s="17" t="s">
        <v>988</v>
      </c>
      <c r="H1226" s="17" t="s">
        <v>1005</v>
      </c>
      <c r="I1226" s="17" t="s">
        <v>3536</v>
      </c>
      <c r="J1226" s="10">
        <v>30</v>
      </c>
    </row>
    <row r="1227" spans="1:10" ht="57" customHeight="1">
      <c r="A1227" s="1"/>
      <c r="B1227" s="1"/>
      <c r="C1227" s="1" t="s">
        <v>42</v>
      </c>
      <c r="D1227" s="1">
        <v>27</v>
      </c>
      <c r="E1227" s="17" t="s">
        <v>3537</v>
      </c>
      <c r="F1227" s="17" t="s">
        <v>987</v>
      </c>
      <c r="G1227" s="17" t="s">
        <v>988</v>
      </c>
      <c r="H1227" s="17" t="s">
        <v>1005</v>
      </c>
      <c r="I1227" s="17" t="s">
        <v>3538</v>
      </c>
      <c r="J1227" s="10">
        <v>39</v>
      </c>
    </row>
    <row r="1228" spans="1:10" ht="57" customHeight="1">
      <c r="A1228" s="1"/>
      <c r="B1228" s="1"/>
      <c r="C1228" s="1" t="s">
        <v>42</v>
      </c>
      <c r="D1228" s="1">
        <v>28</v>
      </c>
      <c r="E1228" s="17" t="s">
        <v>3539</v>
      </c>
      <c r="F1228" s="17" t="s">
        <v>998</v>
      </c>
      <c r="G1228" s="17" t="s">
        <v>988</v>
      </c>
      <c r="H1228" s="17" t="s">
        <v>1005</v>
      </c>
      <c r="I1228" s="17" t="s">
        <v>3540</v>
      </c>
      <c r="J1228" s="10">
        <v>40</v>
      </c>
    </row>
    <row r="1229" spans="1:10" ht="57" customHeight="1">
      <c r="A1229" s="1"/>
      <c r="B1229" s="1"/>
      <c r="C1229" s="1" t="s">
        <v>42</v>
      </c>
      <c r="D1229" s="1">
        <v>29</v>
      </c>
      <c r="E1229" s="17" t="s">
        <v>3541</v>
      </c>
      <c r="F1229" s="17" t="s">
        <v>987</v>
      </c>
      <c r="G1229" s="17" t="s">
        <v>988</v>
      </c>
      <c r="H1229" s="17"/>
      <c r="I1229" s="17" t="s">
        <v>3542</v>
      </c>
      <c r="J1229" s="10">
        <v>0</v>
      </c>
    </row>
    <row r="1230" spans="1:10" ht="57" customHeight="1">
      <c r="A1230" s="1"/>
      <c r="B1230" s="1"/>
      <c r="C1230" s="1" t="s">
        <v>42</v>
      </c>
      <c r="D1230" s="1">
        <v>30</v>
      </c>
      <c r="E1230" s="17" t="s">
        <v>3543</v>
      </c>
      <c r="F1230" s="17" t="s">
        <v>998</v>
      </c>
      <c r="G1230" s="17" t="s">
        <v>988</v>
      </c>
      <c r="H1230" s="17" t="s">
        <v>1680</v>
      </c>
      <c r="I1230" s="17" t="s">
        <v>3544</v>
      </c>
      <c r="J1230" s="10">
        <v>61</v>
      </c>
    </row>
    <row r="1231" spans="1:10" ht="57" customHeight="1">
      <c r="A1231" s="1"/>
      <c r="B1231" s="1"/>
      <c r="C1231" s="1" t="s">
        <v>42</v>
      </c>
      <c r="D1231" s="1">
        <v>31</v>
      </c>
      <c r="E1231" s="17" t="s">
        <v>3545</v>
      </c>
      <c r="F1231" s="17" t="s">
        <v>987</v>
      </c>
      <c r="G1231" s="17" t="s">
        <v>994</v>
      </c>
      <c r="H1231" s="17"/>
      <c r="I1231" s="17" t="s">
        <v>3546</v>
      </c>
      <c r="J1231" s="10">
        <v>0</v>
      </c>
    </row>
    <row r="1232" spans="1:10" ht="57" customHeight="1">
      <c r="A1232" s="1"/>
      <c r="B1232" s="1"/>
      <c r="C1232" s="1" t="s">
        <v>42</v>
      </c>
      <c r="D1232" s="1">
        <v>32</v>
      </c>
      <c r="E1232" s="17" t="s">
        <v>3547</v>
      </c>
      <c r="F1232" s="17" t="s">
        <v>998</v>
      </c>
      <c r="G1232" s="17" t="s">
        <v>988</v>
      </c>
      <c r="H1232" s="17" t="s">
        <v>1163</v>
      </c>
      <c r="I1232" s="17" t="s">
        <v>3548</v>
      </c>
      <c r="J1232" s="10">
        <v>15</v>
      </c>
    </row>
    <row r="1233" spans="1:10" ht="57" customHeight="1">
      <c r="A1233" s="1"/>
      <c r="B1233" s="1"/>
      <c r="C1233" s="1" t="s">
        <v>42</v>
      </c>
      <c r="D1233" s="1">
        <v>33</v>
      </c>
      <c r="E1233" s="17" t="s">
        <v>3549</v>
      </c>
      <c r="F1233" s="17" t="s">
        <v>987</v>
      </c>
      <c r="G1233" s="17" t="s">
        <v>994</v>
      </c>
      <c r="H1233" s="17"/>
      <c r="I1233" s="17" t="s">
        <v>3550</v>
      </c>
      <c r="J1233" s="10">
        <v>0</v>
      </c>
    </row>
    <row r="1234" spans="1:10" ht="57" customHeight="1">
      <c r="A1234" s="1"/>
      <c r="B1234" s="1"/>
      <c r="C1234" s="1" t="s">
        <v>42</v>
      </c>
      <c r="D1234" s="1">
        <v>34</v>
      </c>
      <c r="E1234" s="17" t="s">
        <v>3551</v>
      </c>
      <c r="F1234" s="17" t="s">
        <v>998</v>
      </c>
      <c r="G1234" s="17" t="s">
        <v>988</v>
      </c>
      <c r="H1234" s="17"/>
      <c r="I1234" s="17" t="s">
        <v>3552</v>
      </c>
      <c r="J1234" s="10">
        <v>0</v>
      </c>
    </row>
    <row r="1235" spans="1:10" ht="57" customHeight="1">
      <c r="A1235" s="1"/>
      <c r="B1235" s="1"/>
      <c r="C1235" s="1" t="s">
        <v>42</v>
      </c>
      <c r="D1235" s="1">
        <v>35</v>
      </c>
      <c r="E1235" s="17" t="s">
        <v>3553</v>
      </c>
      <c r="F1235" s="17" t="s">
        <v>998</v>
      </c>
      <c r="G1235" s="17" t="s">
        <v>994</v>
      </c>
      <c r="H1235" s="17"/>
      <c r="I1235" s="17" t="s">
        <v>3554</v>
      </c>
      <c r="J1235" s="10">
        <v>0</v>
      </c>
    </row>
    <row r="1236" spans="1:10" ht="57" customHeight="1">
      <c r="A1236" s="1"/>
      <c r="B1236" s="1"/>
      <c r="C1236" s="1" t="s">
        <v>42</v>
      </c>
      <c r="D1236" s="1">
        <v>36</v>
      </c>
      <c r="E1236" s="17" t="s">
        <v>3555</v>
      </c>
      <c r="F1236" s="17" t="s">
        <v>998</v>
      </c>
      <c r="G1236" s="17" t="s">
        <v>994</v>
      </c>
      <c r="H1236" s="17" t="s">
        <v>3556</v>
      </c>
      <c r="I1236" s="17" t="s">
        <v>3557</v>
      </c>
      <c r="J1236" s="10">
        <v>186</v>
      </c>
    </row>
    <row r="1237" spans="1:10" ht="57" customHeight="1">
      <c r="A1237" s="1"/>
      <c r="B1237" s="1"/>
      <c r="C1237" s="1" t="s">
        <v>42</v>
      </c>
      <c r="D1237" s="1">
        <v>37</v>
      </c>
      <c r="E1237" s="17" t="s">
        <v>3558</v>
      </c>
      <c r="F1237" s="17" t="s">
        <v>987</v>
      </c>
      <c r="G1237" s="17" t="s">
        <v>994</v>
      </c>
      <c r="H1237" s="17"/>
      <c r="I1237" s="17" t="s">
        <v>3559</v>
      </c>
      <c r="J1237" s="10">
        <v>0</v>
      </c>
    </row>
    <row r="1238" spans="1:10" ht="57" customHeight="1">
      <c r="A1238" s="1"/>
      <c r="B1238" s="1"/>
      <c r="C1238" s="1" t="s">
        <v>42</v>
      </c>
      <c r="D1238" s="1">
        <v>38</v>
      </c>
      <c r="E1238" s="17" t="s">
        <v>3560</v>
      </c>
      <c r="F1238" s="17" t="s">
        <v>987</v>
      </c>
      <c r="G1238" s="17" t="s">
        <v>994</v>
      </c>
      <c r="H1238" s="17" t="s">
        <v>1005</v>
      </c>
      <c r="I1238" s="17" t="s">
        <v>3561</v>
      </c>
      <c r="J1238" s="10">
        <v>19</v>
      </c>
    </row>
    <row r="1239" spans="1:10" ht="57" customHeight="1">
      <c r="A1239" s="1"/>
      <c r="B1239" s="1"/>
      <c r="C1239" s="1" t="s">
        <v>42</v>
      </c>
      <c r="D1239" s="1">
        <v>39</v>
      </c>
      <c r="E1239" s="17" t="s">
        <v>3562</v>
      </c>
      <c r="F1239" s="17" t="s">
        <v>987</v>
      </c>
      <c r="G1239" s="17" t="s">
        <v>994</v>
      </c>
      <c r="H1239" s="17"/>
      <c r="I1239" s="17" t="s">
        <v>3563</v>
      </c>
      <c r="J1239" s="10">
        <v>0</v>
      </c>
    </row>
    <row r="1240" spans="1:10" ht="57" customHeight="1">
      <c r="A1240" s="1"/>
      <c r="B1240" s="1"/>
      <c r="C1240" s="1" t="s">
        <v>42</v>
      </c>
      <c r="D1240" s="1">
        <v>40</v>
      </c>
      <c r="E1240" s="17" t="s">
        <v>3564</v>
      </c>
      <c r="F1240" s="17" t="s">
        <v>987</v>
      </c>
      <c r="G1240" s="17" t="s">
        <v>988</v>
      </c>
      <c r="H1240" s="17"/>
      <c r="I1240" s="17" t="s">
        <v>3565</v>
      </c>
      <c r="J1240" s="10">
        <v>0</v>
      </c>
    </row>
    <row r="1241" spans="1:10" ht="57" customHeight="1">
      <c r="A1241" s="1"/>
      <c r="B1241" s="1"/>
      <c r="C1241" s="1" t="s">
        <v>42</v>
      </c>
      <c r="D1241" s="1">
        <v>41</v>
      </c>
      <c r="E1241" s="17" t="s">
        <v>3566</v>
      </c>
      <c r="F1241" s="17" t="s">
        <v>987</v>
      </c>
      <c r="G1241" s="17" t="s">
        <v>988</v>
      </c>
      <c r="H1241" s="17"/>
      <c r="I1241" s="17" t="s">
        <v>3567</v>
      </c>
      <c r="J1241" s="10">
        <v>0</v>
      </c>
    </row>
    <row r="1242" spans="1:10" ht="57" customHeight="1">
      <c r="A1242" s="1"/>
      <c r="B1242" s="1"/>
      <c r="C1242" s="1" t="s">
        <v>42</v>
      </c>
      <c r="D1242" s="1">
        <v>42</v>
      </c>
      <c r="E1242" s="17" t="s">
        <v>3568</v>
      </c>
      <c r="F1242" s="17" t="s">
        <v>987</v>
      </c>
      <c r="G1242" s="17" t="s">
        <v>988</v>
      </c>
      <c r="H1242" s="17" t="s">
        <v>3569</v>
      </c>
      <c r="I1242" s="17" t="s">
        <v>3570</v>
      </c>
      <c r="J1242" s="10">
        <v>29</v>
      </c>
    </row>
    <row r="1243" spans="1:10" ht="57" customHeight="1">
      <c r="A1243" s="1"/>
      <c r="B1243" s="1"/>
      <c r="C1243" s="1" t="s">
        <v>42</v>
      </c>
      <c r="D1243" s="1">
        <v>43</v>
      </c>
      <c r="E1243" s="17" t="s">
        <v>3571</v>
      </c>
      <c r="F1243" s="17" t="s">
        <v>998</v>
      </c>
      <c r="G1243" s="17" t="s">
        <v>988</v>
      </c>
      <c r="H1243" s="17" t="s">
        <v>3572</v>
      </c>
      <c r="I1243" s="17" t="s">
        <v>3573</v>
      </c>
      <c r="J1243" s="10">
        <v>56</v>
      </c>
    </row>
    <row r="1244" spans="1:10" ht="57" customHeight="1">
      <c r="A1244" s="1"/>
      <c r="B1244" s="1"/>
      <c r="C1244" s="1" t="s">
        <v>42</v>
      </c>
      <c r="D1244" s="1">
        <v>44</v>
      </c>
      <c r="E1244" s="17" t="s">
        <v>3574</v>
      </c>
      <c r="F1244" s="17" t="s">
        <v>987</v>
      </c>
      <c r="G1244" s="17" t="s">
        <v>988</v>
      </c>
      <c r="H1244" s="17" t="s">
        <v>1005</v>
      </c>
      <c r="I1244" s="17" t="s">
        <v>3575</v>
      </c>
      <c r="J1244" s="10">
        <v>4</v>
      </c>
    </row>
    <row r="1245" spans="1:10" ht="57" customHeight="1">
      <c r="A1245" s="1"/>
      <c r="B1245" s="1"/>
      <c r="C1245" s="1" t="s">
        <v>42</v>
      </c>
      <c r="D1245" s="1">
        <v>45</v>
      </c>
      <c r="E1245" s="17" t="s">
        <v>3576</v>
      </c>
      <c r="F1245" s="17" t="s">
        <v>987</v>
      </c>
      <c r="G1245" s="17" t="s">
        <v>988</v>
      </c>
      <c r="H1245" s="17"/>
      <c r="I1245" s="17" t="s">
        <v>3577</v>
      </c>
      <c r="J1245" s="10">
        <v>0</v>
      </c>
    </row>
    <row r="1246" spans="1:10" ht="57" customHeight="1">
      <c r="A1246" s="1"/>
      <c r="B1246" s="1"/>
      <c r="C1246" s="1" t="s">
        <v>42</v>
      </c>
      <c r="D1246" s="1">
        <v>46</v>
      </c>
      <c r="E1246" s="17" t="s">
        <v>3578</v>
      </c>
      <c r="F1246" s="17" t="s">
        <v>987</v>
      </c>
      <c r="G1246" s="17" t="s">
        <v>988</v>
      </c>
      <c r="H1246" s="17"/>
      <c r="I1246" s="17" t="s">
        <v>3579</v>
      </c>
      <c r="J1246" s="10">
        <v>0</v>
      </c>
    </row>
    <row r="1247" spans="1:10" ht="57" customHeight="1">
      <c r="A1247" s="1"/>
      <c r="B1247" s="1"/>
      <c r="C1247" s="1" t="s">
        <v>42</v>
      </c>
      <c r="D1247" s="1">
        <v>47</v>
      </c>
      <c r="E1247" s="17" t="s">
        <v>3580</v>
      </c>
      <c r="F1247" s="17" t="s">
        <v>987</v>
      </c>
      <c r="G1247" s="17" t="s">
        <v>988</v>
      </c>
      <c r="H1247" s="17" t="s">
        <v>3328</v>
      </c>
      <c r="I1247" s="17" t="s">
        <v>3581</v>
      </c>
      <c r="J1247" s="10">
        <v>13</v>
      </c>
    </row>
    <row r="1248" spans="1:10" ht="57" customHeight="1">
      <c r="A1248" s="1"/>
      <c r="B1248" s="1"/>
      <c r="C1248" s="1" t="s">
        <v>42</v>
      </c>
      <c r="D1248" s="1">
        <v>48</v>
      </c>
      <c r="E1248" s="17" t="s">
        <v>3582</v>
      </c>
      <c r="F1248" s="17" t="s">
        <v>987</v>
      </c>
      <c r="G1248" s="17" t="s">
        <v>994</v>
      </c>
      <c r="H1248" s="17"/>
      <c r="I1248" s="17" t="s">
        <v>3583</v>
      </c>
      <c r="J1248" s="10">
        <v>0</v>
      </c>
    </row>
    <row r="1249" spans="1:10" ht="57" customHeight="1">
      <c r="A1249" s="1"/>
      <c r="B1249" s="1"/>
      <c r="C1249" s="1" t="s">
        <v>42</v>
      </c>
      <c r="D1249" s="1">
        <v>49</v>
      </c>
      <c r="E1249" s="17" t="s">
        <v>3584</v>
      </c>
      <c r="F1249" s="17" t="s">
        <v>998</v>
      </c>
      <c r="G1249" s="17" t="s">
        <v>994</v>
      </c>
      <c r="H1249" s="17"/>
      <c r="I1249" s="17" t="s">
        <v>3585</v>
      </c>
      <c r="J1249" s="10">
        <v>0</v>
      </c>
    </row>
    <row r="1250" spans="1:10" ht="57" customHeight="1">
      <c r="A1250" s="1"/>
      <c r="B1250" s="1"/>
      <c r="C1250" s="1" t="s">
        <v>42</v>
      </c>
      <c r="D1250" s="1">
        <v>50</v>
      </c>
      <c r="E1250" s="17" t="s">
        <v>3564</v>
      </c>
      <c r="F1250" s="17" t="s">
        <v>987</v>
      </c>
      <c r="G1250" s="17" t="s">
        <v>988</v>
      </c>
      <c r="H1250" s="17" t="s">
        <v>1005</v>
      </c>
      <c r="I1250" s="17" t="s">
        <v>3586</v>
      </c>
      <c r="J1250" s="10">
        <v>6</v>
      </c>
    </row>
    <row r="1251" spans="1:10" ht="57" customHeight="1">
      <c r="A1251" s="1"/>
      <c r="B1251" s="1"/>
      <c r="C1251" s="1" t="s">
        <v>42</v>
      </c>
      <c r="D1251" s="1">
        <v>51</v>
      </c>
      <c r="E1251" s="17" t="s">
        <v>3587</v>
      </c>
      <c r="F1251" s="17" t="s">
        <v>998</v>
      </c>
      <c r="G1251" s="17" t="s">
        <v>988</v>
      </c>
      <c r="H1251" s="17"/>
      <c r="I1251" s="17" t="s">
        <v>3588</v>
      </c>
      <c r="J1251" s="10">
        <v>0</v>
      </c>
    </row>
    <row r="1252" spans="1:10" ht="57" customHeight="1">
      <c r="A1252" s="1"/>
      <c r="B1252" s="1"/>
      <c r="C1252" s="1" t="s">
        <v>42</v>
      </c>
      <c r="D1252" s="1">
        <v>52</v>
      </c>
      <c r="E1252" s="17" t="s">
        <v>3589</v>
      </c>
      <c r="F1252" s="17" t="s">
        <v>987</v>
      </c>
      <c r="G1252" s="17" t="s">
        <v>988</v>
      </c>
      <c r="H1252" s="17"/>
      <c r="I1252" s="17" t="s">
        <v>3590</v>
      </c>
      <c r="J1252" s="10">
        <v>0</v>
      </c>
    </row>
    <row r="1253" spans="1:10" ht="57" customHeight="1">
      <c r="A1253" s="1"/>
      <c r="B1253" s="1"/>
      <c r="C1253" s="1" t="s">
        <v>42</v>
      </c>
      <c r="D1253" s="1">
        <v>53</v>
      </c>
      <c r="E1253" s="17" t="s">
        <v>3587</v>
      </c>
      <c r="F1253" s="17" t="s">
        <v>998</v>
      </c>
      <c r="G1253" s="17" t="s">
        <v>988</v>
      </c>
      <c r="H1253" s="17"/>
      <c r="I1253" s="17" t="s">
        <v>3591</v>
      </c>
      <c r="J1253" s="10">
        <v>0</v>
      </c>
    </row>
    <row r="1254" spans="1:10" ht="57" customHeight="1">
      <c r="A1254" s="1"/>
      <c r="B1254" s="1"/>
      <c r="C1254" s="1" t="s">
        <v>42</v>
      </c>
      <c r="D1254" s="1">
        <v>54</v>
      </c>
      <c r="E1254" s="17" t="s">
        <v>3592</v>
      </c>
      <c r="F1254" s="17" t="s">
        <v>987</v>
      </c>
      <c r="G1254" s="17" t="s">
        <v>988</v>
      </c>
      <c r="H1254" s="17" t="s">
        <v>1168</v>
      </c>
      <c r="I1254" s="17" t="s">
        <v>3593</v>
      </c>
      <c r="J1254" s="10">
        <v>52</v>
      </c>
    </row>
    <row r="1255" spans="1:10" ht="57" customHeight="1">
      <c r="A1255" s="1"/>
      <c r="B1255" s="1"/>
      <c r="C1255" s="1" t="s">
        <v>42</v>
      </c>
      <c r="D1255" s="1">
        <v>55</v>
      </c>
      <c r="E1255" s="17" t="s">
        <v>3594</v>
      </c>
      <c r="F1255" s="17" t="s">
        <v>998</v>
      </c>
      <c r="G1255" s="17" t="s">
        <v>988</v>
      </c>
      <c r="H1255" s="17"/>
      <c r="I1255" s="17" t="s">
        <v>3595</v>
      </c>
      <c r="J1255" s="10">
        <v>0</v>
      </c>
    </row>
    <row r="1256" spans="1:10" ht="57" customHeight="1">
      <c r="A1256" s="1"/>
      <c r="B1256" s="1"/>
      <c r="C1256" s="1" t="s">
        <v>42</v>
      </c>
      <c r="D1256" s="1">
        <v>56</v>
      </c>
      <c r="E1256" s="17" t="s">
        <v>3596</v>
      </c>
      <c r="F1256" s="17" t="s">
        <v>987</v>
      </c>
      <c r="G1256" s="17" t="s">
        <v>988</v>
      </c>
      <c r="H1256" s="17" t="s">
        <v>995</v>
      </c>
      <c r="I1256" s="17" t="s">
        <v>3597</v>
      </c>
      <c r="J1256" s="10">
        <v>19</v>
      </c>
    </row>
    <row r="1257" spans="1:10" ht="57" customHeight="1">
      <c r="A1257" s="1"/>
      <c r="B1257" s="1"/>
      <c r="C1257" s="1" t="s">
        <v>42</v>
      </c>
      <c r="D1257" s="1">
        <v>57</v>
      </c>
      <c r="E1257" s="17" t="s">
        <v>3598</v>
      </c>
      <c r="F1257" s="17" t="s">
        <v>998</v>
      </c>
      <c r="G1257" s="17" t="s">
        <v>988</v>
      </c>
      <c r="H1257" s="17"/>
      <c r="I1257" s="17" t="s">
        <v>3599</v>
      </c>
      <c r="J1257" s="10">
        <v>0</v>
      </c>
    </row>
    <row r="1258" spans="1:10" ht="57" customHeight="1">
      <c r="A1258" s="1"/>
      <c r="B1258" s="1"/>
      <c r="C1258" s="1" t="s">
        <v>42</v>
      </c>
      <c r="D1258" s="1">
        <v>58</v>
      </c>
      <c r="E1258" s="17" t="s">
        <v>3600</v>
      </c>
      <c r="F1258" s="17" t="s">
        <v>998</v>
      </c>
      <c r="G1258" s="17" t="s">
        <v>988</v>
      </c>
      <c r="H1258" s="17" t="s">
        <v>1173</v>
      </c>
      <c r="I1258" s="17" t="s">
        <v>3601</v>
      </c>
      <c r="J1258" s="10">
        <v>295</v>
      </c>
    </row>
    <row r="1259" spans="1:10" ht="57" customHeight="1">
      <c r="A1259" s="1"/>
      <c r="B1259" s="1"/>
      <c r="C1259" s="1" t="s">
        <v>42</v>
      </c>
      <c r="D1259" s="1">
        <v>59</v>
      </c>
      <c r="E1259" s="17" t="s">
        <v>3602</v>
      </c>
      <c r="F1259" s="17" t="s">
        <v>998</v>
      </c>
      <c r="G1259" s="17" t="s">
        <v>988</v>
      </c>
      <c r="H1259" s="17" t="s">
        <v>1168</v>
      </c>
      <c r="I1259" s="17" t="s">
        <v>3603</v>
      </c>
      <c r="J1259" s="10">
        <v>359</v>
      </c>
    </row>
    <row r="1260" spans="1:10" ht="57" customHeight="1">
      <c r="A1260" s="1"/>
      <c r="B1260" s="1"/>
      <c r="C1260" s="1" t="s">
        <v>42</v>
      </c>
      <c r="D1260" s="1">
        <v>60</v>
      </c>
      <c r="E1260" s="17" t="s">
        <v>3373</v>
      </c>
      <c r="F1260" s="17" t="s">
        <v>998</v>
      </c>
      <c r="G1260" s="17" t="s">
        <v>988</v>
      </c>
      <c r="H1260" s="17" t="s">
        <v>2921</v>
      </c>
      <c r="I1260" s="17" t="s">
        <v>3604</v>
      </c>
      <c r="J1260" s="10">
        <v>26</v>
      </c>
    </row>
    <row r="1261" spans="1:10" ht="57" customHeight="1">
      <c r="A1261" s="1"/>
      <c r="B1261" s="1"/>
      <c r="C1261" s="1" t="s">
        <v>42</v>
      </c>
      <c r="D1261" s="1">
        <v>61</v>
      </c>
      <c r="E1261" s="17" t="s">
        <v>3605</v>
      </c>
      <c r="F1261" s="17" t="s">
        <v>987</v>
      </c>
      <c r="G1261" s="17" t="s">
        <v>988</v>
      </c>
      <c r="H1261" s="17" t="s">
        <v>995</v>
      </c>
      <c r="I1261" s="17" t="s">
        <v>3606</v>
      </c>
      <c r="J1261" s="10">
        <v>5</v>
      </c>
    </row>
    <row r="1262" spans="1:10" ht="57" customHeight="1">
      <c r="A1262" s="1"/>
      <c r="B1262" s="1"/>
      <c r="C1262" s="1" t="s">
        <v>42</v>
      </c>
      <c r="D1262" s="1">
        <v>62</v>
      </c>
      <c r="E1262" s="17" t="s">
        <v>3524</v>
      </c>
      <c r="F1262" s="17" t="s">
        <v>998</v>
      </c>
      <c r="G1262" s="17" t="s">
        <v>988</v>
      </c>
      <c r="H1262" s="17" t="s">
        <v>1173</v>
      </c>
      <c r="I1262" s="17" t="s">
        <v>3607</v>
      </c>
      <c r="J1262" s="10">
        <v>45</v>
      </c>
    </row>
    <row r="1263" spans="1:10" ht="57" customHeight="1">
      <c r="A1263" s="1"/>
      <c r="B1263" s="1"/>
      <c r="C1263" s="1" t="s">
        <v>42</v>
      </c>
      <c r="D1263" s="1">
        <v>63</v>
      </c>
      <c r="E1263" s="17" t="s">
        <v>3608</v>
      </c>
      <c r="F1263" s="17" t="s">
        <v>987</v>
      </c>
      <c r="G1263" s="17" t="s">
        <v>988</v>
      </c>
      <c r="H1263" s="17"/>
      <c r="I1263" s="17" t="s">
        <v>3609</v>
      </c>
      <c r="J1263" s="10">
        <v>0</v>
      </c>
    </row>
    <row r="1264" spans="1:10" ht="57" customHeight="1">
      <c r="A1264" s="1"/>
      <c r="B1264" s="1"/>
      <c r="C1264" s="1" t="s">
        <v>42</v>
      </c>
      <c r="D1264" s="1">
        <v>64</v>
      </c>
      <c r="E1264" s="17" t="s">
        <v>3524</v>
      </c>
      <c r="F1264" s="17" t="s">
        <v>998</v>
      </c>
      <c r="G1264" s="17" t="s">
        <v>988</v>
      </c>
      <c r="H1264" s="17" t="s">
        <v>1173</v>
      </c>
      <c r="I1264" s="17" t="s">
        <v>3610</v>
      </c>
      <c r="J1264" s="10">
        <v>228</v>
      </c>
    </row>
    <row r="1265" spans="1:10" ht="57" customHeight="1">
      <c r="A1265" s="1"/>
      <c r="B1265" s="1"/>
      <c r="C1265" s="1" t="s">
        <v>42</v>
      </c>
      <c r="D1265" s="1">
        <v>65</v>
      </c>
      <c r="E1265" s="17" t="s">
        <v>3611</v>
      </c>
      <c r="F1265" s="17" t="s">
        <v>998</v>
      </c>
      <c r="G1265" s="17" t="s">
        <v>988</v>
      </c>
      <c r="H1265" s="17" t="s">
        <v>1005</v>
      </c>
      <c r="I1265" s="17" t="s">
        <v>3612</v>
      </c>
      <c r="J1265" s="10">
        <v>13</v>
      </c>
    </row>
    <row r="1266" spans="1:10" ht="57" customHeight="1">
      <c r="A1266" s="1"/>
      <c r="B1266" s="1"/>
      <c r="C1266" s="1" t="s">
        <v>42</v>
      </c>
      <c r="D1266" s="1">
        <v>66</v>
      </c>
      <c r="E1266" s="17" t="s">
        <v>3613</v>
      </c>
      <c r="F1266" s="17" t="s">
        <v>998</v>
      </c>
      <c r="G1266" s="17" t="s">
        <v>994</v>
      </c>
      <c r="H1266" s="17" t="s">
        <v>3614</v>
      </c>
      <c r="I1266" s="17" t="s">
        <v>3615</v>
      </c>
      <c r="J1266" s="10">
        <v>23</v>
      </c>
    </row>
    <row r="1267" spans="1:10" ht="57" customHeight="1">
      <c r="A1267" s="1"/>
      <c r="B1267" s="1"/>
      <c r="C1267" s="1" t="s">
        <v>42</v>
      </c>
      <c r="D1267" s="1">
        <v>67</v>
      </c>
      <c r="E1267" s="17" t="s">
        <v>3616</v>
      </c>
      <c r="F1267" s="17" t="s">
        <v>987</v>
      </c>
      <c r="G1267" s="17" t="s">
        <v>994</v>
      </c>
      <c r="H1267" s="17"/>
      <c r="I1267" s="17" t="s">
        <v>3617</v>
      </c>
      <c r="J1267" s="10">
        <v>0</v>
      </c>
    </row>
    <row r="1268" spans="1:10" ht="57" customHeight="1">
      <c r="A1268" s="1"/>
      <c r="B1268" s="1"/>
      <c r="C1268" s="1" t="s">
        <v>42</v>
      </c>
      <c r="D1268" s="1">
        <v>68</v>
      </c>
      <c r="E1268" s="17" t="s">
        <v>3618</v>
      </c>
      <c r="F1268" s="17" t="s">
        <v>987</v>
      </c>
      <c r="G1268" s="17" t="s">
        <v>994</v>
      </c>
      <c r="H1268" s="17" t="s">
        <v>1168</v>
      </c>
      <c r="I1268" s="17" t="s">
        <v>3619</v>
      </c>
      <c r="J1268" s="10">
        <v>101</v>
      </c>
    </row>
    <row r="1269" spans="1:10" ht="57" customHeight="1">
      <c r="A1269" s="1"/>
      <c r="B1269" s="1"/>
      <c r="C1269" s="1" t="s">
        <v>42</v>
      </c>
      <c r="D1269" s="1">
        <v>69</v>
      </c>
      <c r="E1269" s="17" t="s">
        <v>3620</v>
      </c>
      <c r="F1269" s="17" t="s">
        <v>998</v>
      </c>
      <c r="G1269" s="17" t="s">
        <v>994</v>
      </c>
      <c r="H1269" s="17" t="s">
        <v>1173</v>
      </c>
      <c r="I1269" s="17" t="s">
        <v>3621</v>
      </c>
      <c r="J1269" s="10">
        <v>168</v>
      </c>
    </row>
    <row r="1270" spans="1:10" ht="57" customHeight="1">
      <c r="A1270" s="1"/>
      <c r="B1270" s="1"/>
      <c r="C1270" s="1" t="s">
        <v>42</v>
      </c>
      <c r="D1270" s="1">
        <v>70</v>
      </c>
      <c r="E1270" s="17" t="s">
        <v>3622</v>
      </c>
      <c r="F1270" s="17" t="s">
        <v>987</v>
      </c>
      <c r="G1270" s="17" t="s">
        <v>994</v>
      </c>
      <c r="H1270" s="17" t="s">
        <v>1168</v>
      </c>
      <c r="I1270" s="17" t="s">
        <v>3623</v>
      </c>
      <c r="J1270" s="10">
        <v>52</v>
      </c>
    </row>
    <row r="1271" spans="1:10" ht="57" customHeight="1">
      <c r="A1271" s="1"/>
      <c r="B1271" s="1"/>
      <c r="C1271" s="1" t="s">
        <v>42</v>
      </c>
      <c r="D1271" s="1">
        <v>71</v>
      </c>
      <c r="E1271" s="17" t="s">
        <v>3624</v>
      </c>
      <c r="F1271" s="17" t="s">
        <v>998</v>
      </c>
      <c r="G1271" s="17" t="s">
        <v>994</v>
      </c>
      <c r="H1271" s="17" t="s">
        <v>995</v>
      </c>
      <c r="I1271" s="17" t="s">
        <v>3625</v>
      </c>
      <c r="J1271" s="10">
        <v>2</v>
      </c>
    </row>
    <row r="1272" spans="1:10" ht="57" customHeight="1">
      <c r="A1272" s="1"/>
      <c r="B1272" s="1"/>
      <c r="C1272" s="1" t="s">
        <v>42</v>
      </c>
      <c r="D1272" s="1">
        <v>72</v>
      </c>
      <c r="E1272" s="17" t="s">
        <v>3626</v>
      </c>
      <c r="F1272" s="17" t="s">
        <v>998</v>
      </c>
      <c r="G1272" s="17" t="s">
        <v>994</v>
      </c>
      <c r="H1272" s="17" t="s">
        <v>2840</v>
      </c>
      <c r="I1272" s="17" t="s">
        <v>3627</v>
      </c>
      <c r="J1272" s="10">
        <v>13</v>
      </c>
    </row>
    <row r="1273" spans="1:10" ht="57" customHeight="1">
      <c r="A1273" s="1"/>
      <c r="B1273" s="1"/>
      <c r="C1273" s="1" t="s">
        <v>42</v>
      </c>
      <c r="D1273" s="1">
        <v>73</v>
      </c>
      <c r="E1273" s="17" t="s">
        <v>3628</v>
      </c>
      <c r="F1273" s="17" t="s">
        <v>998</v>
      </c>
      <c r="G1273" s="17" t="s">
        <v>988</v>
      </c>
      <c r="H1273" s="17" t="s">
        <v>1327</v>
      </c>
      <c r="I1273" s="17" t="s">
        <v>3629</v>
      </c>
      <c r="J1273" s="10">
        <v>160</v>
      </c>
    </row>
    <row r="1274" spans="1:10" ht="57" customHeight="1">
      <c r="A1274" s="1"/>
      <c r="B1274" s="1"/>
      <c r="C1274" s="1" t="s">
        <v>42</v>
      </c>
      <c r="D1274" s="1">
        <v>74</v>
      </c>
      <c r="E1274" s="17" t="s">
        <v>3630</v>
      </c>
      <c r="F1274" s="17" t="s">
        <v>998</v>
      </c>
      <c r="G1274" s="17" t="s">
        <v>988</v>
      </c>
      <c r="H1274" s="17" t="s">
        <v>3631</v>
      </c>
      <c r="I1274" s="17" t="s">
        <v>3632</v>
      </c>
      <c r="J1274" s="10">
        <v>90</v>
      </c>
    </row>
    <row r="1275" spans="1:10" ht="57" customHeight="1">
      <c r="A1275" s="1"/>
      <c r="B1275" s="1"/>
      <c r="C1275" s="1" t="s">
        <v>42</v>
      </c>
      <c r="D1275" s="1">
        <v>75</v>
      </c>
      <c r="E1275" s="17" t="s">
        <v>3633</v>
      </c>
      <c r="F1275" s="17" t="s">
        <v>987</v>
      </c>
      <c r="G1275" s="17" t="s">
        <v>994</v>
      </c>
      <c r="H1275" s="17"/>
      <c r="I1275" s="17" t="s">
        <v>3634</v>
      </c>
      <c r="J1275" s="10">
        <v>0</v>
      </c>
    </row>
    <row r="1276" spans="1:10" ht="57" customHeight="1">
      <c r="A1276" s="1"/>
      <c r="B1276" s="1"/>
      <c r="C1276" s="1" t="s">
        <v>44</v>
      </c>
      <c r="D1276" s="1">
        <v>1</v>
      </c>
      <c r="E1276" s="17" t="s">
        <v>3635</v>
      </c>
      <c r="F1276" s="17" t="s">
        <v>987</v>
      </c>
      <c r="G1276" s="17" t="s">
        <v>994</v>
      </c>
      <c r="H1276" s="17" t="s">
        <v>995</v>
      </c>
      <c r="I1276" s="17" t="s">
        <v>3636</v>
      </c>
      <c r="J1276" s="10">
        <v>24</v>
      </c>
    </row>
    <row r="1277" spans="1:10" ht="57" customHeight="1">
      <c r="A1277" s="1"/>
      <c r="B1277" s="1"/>
      <c r="C1277" s="1" t="s">
        <v>44</v>
      </c>
      <c r="D1277" s="1">
        <v>2</v>
      </c>
      <c r="E1277" s="17" t="s">
        <v>3637</v>
      </c>
      <c r="F1277" s="17" t="s">
        <v>998</v>
      </c>
      <c r="G1277" s="17" t="s">
        <v>988</v>
      </c>
      <c r="H1277" s="17" t="s">
        <v>1327</v>
      </c>
      <c r="I1277" s="17" t="s">
        <v>3638</v>
      </c>
      <c r="J1277" s="10">
        <v>72</v>
      </c>
    </row>
    <row r="1278" spans="1:10" ht="57" customHeight="1">
      <c r="A1278" s="1"/>
      <c r="B1278" s="1"/>
      <c r="C1278" s="1" t="s">
        <v>44</v>
      </c>
      <c r="D1278" s="1">
        <v>3</v>
      </c>
      <c r="E1278" s="17" t="s">
        <v>3639</v>
      </c>
      <c r="F1278" s="17" t="s">
        <v>998</v>
      </c>
      <c r="G1278" s="17" t="s">
        <v>994</v>
      </c>
      <c r="H1278" s="17" t="s">
        <v>1173</v>
      </c>
      <c r="I1278" s="17" t="s">
        <v>3640</v>
      </c>
      <c r="J1278" s="10">
        <v>86</v>
      </c>
    </row>
    <row r="1279" spans="1:10" ht="57" customHeight="1">
      <c r="A1279" s="1"/>
      <c r="B1279" s="1"/>
      <c r="C1279" s="1" t="s">
        <v>44</v>
      </c>
      <c r="D1279" s="1">
        <v>4</v>
      </c>
      <c r="E1279" s="17" t="s">
        <v>3641</v>
      </c>
      <c r="F1279" s="17" t="s">
        <v>998</v>
      </c>
      <c r="G1279" s="17" t="s">
        <v>988</v>
      </c>
      <c r="H1279" s="17" t="s">
        <v>995</v>
      </c>
      <c r="I1279" s="17" t="s">
        <v>3642</v>
      </c>
      <c r="J1279" s="10">
        <v>13</v>
      </c>
    </row>
    <row r="1280" spans="1:10" ht="57" customHeight="1">
      <c r="A1280" s="1"/>
      <c r="B1280" s="1"/>
      <c r="C1280" s="1" t="s">
        <v>44</v>
      </c>
      <c r="D1280" s="1">
        <v>5</v>
      </c>
      <c r="E1280" s="17" t="s">
        <v>3643</v>
      </c>
      <c r="F1280" s="17" t="s">
        <v>998</v>
      </c>
      <c r="G1280" s="17" t="s">
        <v>994</v>
      </c>
      <c r="H1280" s="17" t="s">
        <v>1168</v>
      </c>
      <c r="I1280" s="17" t="s">
        <v>3644</v>
      </c>
      <c r="J1280" s="10">
        <v>84</v>
      </c>
    </row>
    <row r="1281" spans="1:10" ht="57" customHeight="1">
      <c r="A1281" s="1"/>
      <c r="B1281" s="1"/>
      <c r="C1281" s="1" t="s">
        <v>44</v>
      </c>
      <c r="D1281" s="1">
        <v>6</v>
      </c>
      <c r="E1281" s="17" t="s">
        <v>3645</v>
      </c>
      <c r="F1281" s="17" t="s">
        <v>987</v>
      </c>
      <c r="G1281" s="17" t="s">
        <v>994</v>
      </c>
      <c r="H1281" s="17" t="s">
        <v>995</v>
      </c>
      <c r="I1281" s="17" t="s">
        <v>3646</v>
      </c>
      <c r="J1281" s="10">
        <v>10</v>
      </c>
    </row>
    <row r="1282" spans="1:10" ht="57" customHeight="1">
      <c r="A1282" s="1"/>
      <c r="B1282" s="1"/>
      <c r="C1282" s="1" t="s">
        <v>44</v>
      </c>
      <c r="D1282" s="1">
        <v>7</v>
      </c>
      <c r="E1282" s="17" t="s">
        <v>3647</v>
      </c>
      <c r="F1282" s="17" t="s">
        <v>998</v>
      </c>
      <c r="G1282" s="17" t="s">
        <v>988</v>
      </c>
      <c r="H1282" s="17" t="s">
        <v>1168</v>
      </c>
      <c r="I1282" s="17" t="s">
        <v>3648</v>
      </c>
      <c r="J1282" s="10">
        <v>189</v>
      </c>
    </row>
    <row r="1283" spans="1:10" ht="57" customHeight="1">
      <c r="A1283" s="1"/>
      <c r="B1283" s="1"/>
      <c r="C1283" s="1" t="s">
        <v>44</v>
      </c>
      <c r="D1283" s="1">
        <v>8</v>
      </c>
      <c r="E1283" s="17" t="s">
        <v>3649</v>
      </c>
      <c r="F1283" s="17" t="s">
        <v>987</v>
      </c>
      <c r="G1283" s="17" t="s">
        <v>994</v>
      </c>
      <c r="H1283" s="17"/>
      <c r="I1283" s="17" t="s">
        <v>3650</v>
      </c>
      <c r="J1283" s="10">
        <v>0</v>
      </c>
    </row>
    <row r="1284" spans="1:10" ht="57" customHeight="1">
      <c r="A1284" s="1"/>
      <c r="B1284" s="1"/>
      <c r="C1284" s="1" t="s">
        <v>44</v>
      </c>
      <c r="D1284" s="1">
        <v>9</v>
      </c>
      <c r="E1284" s="17" t="s">
        <v>3651</v>
      </c>
      <c r="F1284" s="17" t="s">
        <v>987</v>
      </c>
      <c r="G1284" s="17" t="s">
        <v>994</v>
      </c>
      <c r="H1284" s="17" t="s">
        <v>995</v>
      </c>
      <c r="I1284" s="17" t="s">
        <v>3652</v>
      </c>
      <c r="J1284" s="10">
        <v>23</v>
      </c>
    </row>
    <row r="1285" spans="1:10" ht="57" customHeight="1">
      <c r="A1285" s="1"/>
      <c r="B1285" s="1"/>
      <c r="C1285" s="1" t="s">
        <v>44</v>
      </c>
      <c r="D1285" s="1">
        <v>10</v>
      </c>
      <c r="E1285" s="17" t="s">
        <v>3653</v>
      </c>
      <c r="F1285" s="17" t="s">
        <v>998</v>
      </c>
      <c r="G1285" s="17" t="s">
        <v>994</v>
      </c>
      <c r="H1285" s="17" t="s">
        <v>3654</v>
      </c>
      <c r="I1285" s="17" t="s">
        <v>3655</v>
      </c>
      <c r="J1285" s="10">
        <v>46</v>
      </c>
    </row>
    <row r="1286" spans="1:10" ht="57" customHeight="1">
      <c r="A1286" s="1"/>
      <c r="B1286" s="1"/>
      <c r="C1286" s="1" t="s">
        <v>44</v>
      </c>
      <c r="D1286" s="1">
        <v>11</v>
      </c>
      <c r="E1286" s="17" t="s">
        <v>3656</v>
      </c>
      <c r="F1286" s="17" t="s">
        <v>998</v>
      </c>
      <c r="G1286" s="17" t="s">
        <v>988</v>
      </c>
      <c r="H1286" s="17" t="s">
        <v>995</v>
      </c>
      <c r="I1286" s="17" t="s">
        <v>3657</v>
      </c>
      <c r="J1286" s="10">
        <v>16</v>
      </c>
    </row>
    <row r="1287" spans="1:10" ht="57" customHeight="1">
      <c r="A1287" s="1"/>
      <c r="B1287" s="1"/>
      <c r="C1287" s="1" t="s">
        <v>44</v>
      </c>
      <c r="D1287" s="1">
        <v>12</v>
      </c>
      <c r="E1287" s="17" t="s">
        <v>3658</v>
      </c>
      <c r="F1287" s="17" t="s">
        <v>998</v>
      </c>
      <c r="G1287" s="17" t="s">
        <v>988</v>
      </c>
      <c r="H1287" s="17" t="s">
        <v>995</v>
      </c>
      <c r="I1287" s="17" t="s">
        <v>3659</v>
      </c>
      <c r="J1287" s="10">
        <v>19</v>
      </c>
    </row>
    <row r="1288" spans="1:10" ht="57" customHeight="1">
      <c r="A1288" s="1"/>
      <c r="B1288" s="1"/>
      <c r="C1288" s="1" t="s">
        <v>44</v>
      </c>
      <c r="D1288" s="1">
        <v>13</v>
      </c>
      <c r="E1288" s="17" t="s">
        <v>3660</v>
      </c>
      <c r="F1288" s="17" t="s">
        <v>998</v>
      </c>
      <c r="G1288" s="17" t="s">
        <v>988</v>
      </c>
      <c r="H1288" s="17"/>
      <c r="I1288" s="17" t="s">
        <v>3661</v>
      </c>
      <c r="J1288" s="10">
        <v>0</v>
      </c>
    </row>
    <row r="1289" spans="1:10" ht="57" customHeight="1">
      <c r="A1289" s="1"/>
      <c r="B1289" s="1"/>
      <c r="C1289" s="1" t="s">
        <v>44</v>
      </c>
      <c r="D1289" s="1">
        <v>14</v>
      </c>
      <c r="E1289" s="17" t="s">
        <v>1440</v>
      </c>
      <c r="F1289" s="17" t="s">
        <v>987</v>
      </c>
      <c r="G1289" s="17" t="s">
        <v>994</v>
      </c>
      <c r="H1289" s="17"/>
      <c r="I1289" s="17" t="s">
        <v>3662</v>
      </c>
      <c r="J1289" s="10">
        <v>0</v>
      </c>
    </row>
    <row r="1290" spans="1:10" ht="57" customHeight="1">
      <c r="A1290" s="1"/>
      <c r="B1290" s="1"/>
      <c r="C1290" s="1" t="s">
        <v>44</v>
      </c>
      <c r="D1290" s="1">
        <v>15</v>
      </c>
      <c r="E1290" s="17" t="s">
        <v>3663</v>
      </c>
      <c r="F1290" s="17" t="s">
        <v>987</v>
      </c>
      <c r="G1290" s="17" t="s">
        <v>994</v>
      </c>
      <c r="H1290" s="17"/>
      <c r="I1290" s="17" t="s">
        <v>3664</v>
      </c>
      <c r="J1290" s="10">
        <v>0</v>
      </c>
    </row>
    <row r="1291" spans="1:10" ht="57" customHeight="1">
      <c r="A1291" s="1"/>
      <c r="B1291" s="1"/>
      <c r="C1291" s="1" t="s">
        <v>44</v>
      </c>
      <c r="D1291" s="1">
        <v>16</v>
      </c>
      <c r="E1291" s="17" t="s">
        <v>3665</v>
      </c>
      <c r="F1291" s="17" t="s">
        <v>998</v>
      </c>
      <c r="G1291" s="17" t="s">
        <v>994</v>
      </c>
      <c r="H1291" s="17" t="s">
        <v>1168</v>
      </c>
      <c r="I1291" s="17" t="s">
        <v>3666</v>
      </c>
      <c r="J1291" s="10">
        <v>87</v>
      </c>
    </row>
    <row r="1292" spans="1:10" ht="57" customHeight="1">
      <c r="A1292" s="1"/>
      <c r="B1292" s="1"/>
      <c r="C1292" s="1" t="s">
        <v>44</v>
      </c>
      <c r="D1292" s="1">
        <v>17</v>
      </c>
      <c r="E1292" s="17" t="s">
        <v>3667</v>
      </c>
      <c r="F1292" s="17" t="s">
        <v>987</v>
      </c>
      <c r="G1292" s="17" t="s">
        <v>994</v>
      </c>
      <c r="H1292" s="17" t="s">
        <v>3668</v>
      </c>
      <c r="I1292" s="17" t="s">
        <v>3669</v>
      </c>
      <c r="J1292" s="10">
        <v>86</v>
      </c>
    </row>
    <row r="1293" spans="1:10" ht="57" customHeight="1">
      <c r="A1293" s="1"/>
      <c r="B1293" s="1"/>
      <c r="C1293" s="1" t="s">
        <v>44</v>
      </c>
      <c r="D1293" s="1">
        <v>18</v>
      </c>
      <c r="E1293" s="17" t="s">
        <v>3670</v>
      </c>
      <c r="F1293" s="17" t="s">
        <v>998</v>
      </c>
      <c r="G1293" s="17" t="s">
        <v>988</v>
      </c>
      <c r="H1293" s="17" t="s">
        <v>1173</v>
      </c>
      <c r="I1293" s="17" t="s">
        <v>3671</v>
      </c>
      <c r="J1293" s="10">
        <v>70</v>
      </c>
    </row>
    <row r="1294" spans="1:10" ht="57" customHeight="1">
      <c r="A1294" s="1"/>
      <c r="B1294" s="1"/>
      <c r="C1294" s="1" t="s">
        <v>44</v>
      </c>
      <c r="D1294" s="1">
        <v>19</v>
      </c>
      <c r="E1294" s="17" t="s">
        <v>3672</v>
      </c>
      <c r="F1294" s="17" t="s">
        <v>998</v>
      </c>
      <c r="G1294" s="17" t="s">
        <v>988</v>
      </c>
      <c r="H1294" s="17" t="s">
        <v>1168</v>
      </c>
      <c r="I1294" s="17" t="s">
        <v>3673</v>
      </c>
      <c r="J1294" s="10">
        <v>160</v>
      </c>
    </row>
    <row r="1295" spans="1:10" ht="57" customHeight="1">
      <c r="A1295" s="1"/>
      <c r="B1295" s="1"/>
      <c r="C1295" s="1" t="s">
        <v>44</v>
      </c>
      <c r="D1295" s="1">
        <v>20</v>
      </c>
      <c r="E1295" s="17" t="s">
        <v>3674</v>
      </c>
      <c r="F1295" s="17" t="s">
        <v>998</v>
      </c>
      <c r="G1295" s="17" t="s">
        <v>988</v>
      </c>
      <c r="H1295" s="17"/>
      <c r="I1295" s="17" t="s">
        <v>3675</v>
      </c>
      <c r="J1295" s="10">
        <v>0</v>
      </c>
    </row>
    <row r="1296" spans="1:10" ht="57" customHeight="1">
      <c r="A1296" s="1"/>
      <c r="B1296" s="1"/>
      <c r="C1296" s="1" t="s">
        <v>44</v>
      </c>
      <c r="D1296" s="1">
        <v>21</v>
      </c>
      <c r="E1296" s="17" t="s">
        <v>3676</v>
      </c>
      <c r="F1296" s="17" t="s">
        <v>987</v>
      </c>
      <c r="G1296" s="17" t="s">
        <v>988</v>
      </c>
      <c r="H1296" s="17" t="s">
        <v>1173</v>
      </c>
      <c r="I1296" s="17" t="s">
        <v>3677</v>
      </c>
      <c r="J1296" s="10">
        <v>11</v>
      </c>
    </row>
    <row r="1297" spans="1:10" ht="57" customHeight="1">
      <c r="A1297" s="1"/>
      <c r="B1297" s="1"/>
      <c r="C1297" s="1" t="s">
        <v>44</v>
      </c>
      <c r="D1297" s="1">
        <v>22</v>
      </c>
      <c r="E1297" s="17" t="s">
        <v>3678</v>
      </c>
      <c r="F1297" s="17" t="s">
        <v>998</v>
      </c>
      <c r="G1297" s="17" t="s">
        <v>988</v>
      </c>
      <c r="H1297" s="17" t="s">
        <v>3679</v>
      </c>
      <c r="I1297" s="17" t="s">
        <v>3680</v>
      </c>
      <c r="J1297" s="10">
        <v>26</v>
      </c>
    </row>
    <row r="1298" spans="1:10" ht="57" customHeight="1">
      <c r="A1298" s="1"/>
      <c r="B1298" s="1"/>
      <c r="C1298" s="1" t="s">
        <v>44</v>
      </c>
      <c r="D1298" s="1">
        <v>23</v>
      </c>
      <c r="E1298" s="17" t="s">
        <v>3681</v>
      </c>
      <c r="F1298" s="17" t="s">
        <v>987</v>
      </c>
      <c r="G1298" s="17" t="s">
        <v>988</v>
      </c>
      <c r="H1298" s="17"/>
      <c r="I1298" s="17" t="s">
        <v>3682</v>
      </c>
      <c r="J1298" s="10">
        <v>0</v>
      </c>
    </row>
    <row r="1299" spans="1:10" ht="57" customHeight="1">
      <c r="A1299" s="1"/>
      <c r="B1299" s="1"/>
      <c r="C1299" s="1" t="s">
        <v>44</v>
      </c>
      <c r="D1299" s="1">
        <v>24</v>
      </c>
      <c r="E1299" s="17" t="s">
        <v>3683</v>
      </c>
      <c r="F1299" s="17" t="s">
        <v>998</v>
      </c>
      <c r="G1299" s="17" t="s">
        <v>988</v>
      </c>
      <c r="H1299" s="17"/>
      <c r="I1299" s="17" t="s">
        <v>3684</v>
      </c>
      <c r="J1299" s="10">
        <v>0</v>
      </c>
    </row>
    <row r="1300" spans="1:10" ht="57" customHeight="1">
      <c r="A1300" s="1"/>
      <c r="B1300" s="1"/>
      <c r="C1300" s="1" t="s">
        <v>44</v>
      </c>
      <c r="D1300" s="1">
        <v>25</v>
      </c>
      <c r="E1300" s="17" t="s">
        <v>3685</v>
      </c>
      <c r="F1300" s="17" t="s">
        <v>998</v>
      </c>
      <c r="G1300" s="17" t="s">
        <v>988</v>
      </c>
      <c r="H1300" s="17"/>
      <c r="I1300" s="17" t="s">
        <v>3686</v>
      </c>
      <c r="J1300" s="10">
        <v>0</v>
      </c>
    </row>
    <row r="1301" spans="1:10" ht="57" customHeight="1">
      <c r="A1301" s="1"/>
      <c r="B1301" s="1"/>
      <c r="C1301" s="1" t="s">
        <v>44</v>
      </c>
      <c r="D1301" s="1">
        <v>26</v>
      </c>
      <c r="E1301" s="17" t="s">
        <v>3390</v>
      </c>
      <c r="F1301" s="17" t="s">
        <v>987</v>
      </c>
      <c r="G1301" s="17" t="s">
        <v>988</v>
      </c>
      <c r="H1301" s="17"/>
      <c r="I1301" s="17" t="s">
        <v>3687</v>
      </c>
      <c r="J1301" s="10">
        <v>0</v>
      </c>
    </row>
    <row r="1302" spans="1:10" ht="57" customHeight="1">
      <c r="A1302" s="1"/>
      <c r="B1302" s="1"/>
      <c r="C1302" s="1" t="s">
        <v>44</v>
      </c>
      <c r="D1302" s="1">
        <v>27</v>
      </c>
      <c r="E1302" s="17" t="s">
        <v>3688</v>
      </c>
      <c r="F1302" s="17" t="s">
        <v>998</v>
      </c>
      <c r="G1302" s="17" t="s">
        <v>988</v>
      </c>
      <c r="H1302" s="17" t="s">
        <v>3328</v>
      </c>
      <c r="I1302" s="17" t="s">
        <v>3689</v>
      </c>
      <c r="J1302" s="10">
        <v>15</v>
      </c>
    </row>
    <row r="1303" spans="1:10" ht="57" customHeight="1">
      <c r="A1303" s="1"/>
      <c r="B1303" s="1"/>
      <c r="C1303" s="1" t="s">
        <v>44</v>
      </c>
      <c r="D1303" s="1">
        <v>28</v>
      </c>
      <c r="E1303" s="17" t="s">
        <v>3690</v>
      </c>
      <c r="F1303" s="17" t="s">
        <v>987</v>
      </c>
      <c r="G1303" s="17" t="s">
        <v>988</v>
      </c>
      <c r="H1303" s="17"/>
      <c r="I1303" s="17" t="s">
        <v>3691</v>
      </c>
      <c r="J1303" s="10">
        <v>0</v>
      </c>
    </row>
    <row r="1304" spans="1:10" ht="57" customHeight="1">
      <c r="A1304" s="1"/>
      <c r="B1304" s="1"/>
      <c r="C1304" s="1" t="s">
        <v>44</v>
      </c>
      <c r="D1304" s="1">
        <v>29</v>
      </c>
      <c r="E1304" s="17" t="s">
        <v>3692</v>
      </c>
      <c r="F1304" s="17" t="s">
        <v>987</v>
      </c>
      <c r="G1304" s="17" t="s">
        <v>988</v>
      </c>
      <c r="H1304" s="17" t="s">
        <v>3693</v>
      </c>
      <c r="I1304" s="17" t="s">
        <v>3694</v>
      </c>
      <c r="J1304" s="10">
        <v>46</v>
      </c>
    </row>
    <row r="1305" spans="1:10" ht="57" customHeight="1">
      <c r="A1305" s="1"/>
      <c r="B1305" s="1"/>
      <c r="C1305" s="1" t="s">
        <v>44</v>
      </c>
      <c r="D1305" s="1">
        <v>30</v>
      </c>
      <c r="E1305" s="17" t="s">
        <v>3695</v>
      </c>
      <c r="F1305" s="17" t="s">
        <v>998</v>
      </c>
      <c r="G1305" s="17" t="s">
        <v>988</v>
      </c>
      <c r="H1305" s="17" t="s">
        <v>1173</v>
      </c>
      <c r="I1305" s="17" t="s">
        <v>3696</v>
      </c>
      <c r="J1305" s="10">
        <v>8</v>
      </c>
    </row>
    <row r="1306" spans="1:10" ht="57" customHeight="1">
      <c r="A1306" s="1"/>
      <c r="B1306" s="1"/>
      <c r="C1306" s="1" t="s">
        <v>44</v>
      </c>
      <c r="D1306" s="1">
        <v>31</v>
      </c>
      <c r="E1306" s="17" t="s">
        <v>3697</v>
      </c>
      <c r="F1306" s="17" t="s">
        <v>987</v>
      </c>
      <c r="G1306" s="17" t="s">
        <v>988</v>
      </c>
      <c r="H1306" s="17" t="s">
        <v>1168</v>
      </c>
      <c r="I1306" s="17" t="s">
        <v>3698</v>
      </c>
      <c r="J1306" s="10">
        <v>185</v>
      </c>
    </row>
    <row r="1307" spans="1:10" ht="57" customHeight="1">
      <c r="A1307" s="1"/>
      <c r="B1307" s="1"/>
      <c r="C1307" s="1" t="s">
        <v>44</v>
      </c>
      <c r="D1307" s="1">
        <v>32</v>
      </c>
      <c r="E1307" s="17" t="s">
        <v>3699</v>
      </c>
      <c r="F1307" s="17" t="s">
        <v>998</v>
      </c>
      <c r="G1307" s="17" t="s">
        <v>994</v>
      </c>
      <c r="H1307" s="17" t="s">
        <v>2203</v>
      </c>
      <c r="I1307" s="17" t="s">
        <v>3700</v>
      </c>
      <c r="J1307" s="10">
        <v>23</v>
      </c>
    </row>
    <row r="1308" spans="1:10" ht="57" customHeight="1">
      <c r="A1308" s="1"/>
      <c r="B1308" s="1"/>
      <c r="C1308" s="1" t="s">
        <v>44</v>
      </c>
      <c r="D1308" s="1">
        <v>33</v>
      </c>
      <c r="E1308" s="17" t="s">
        <v>3701</v>
      </c>
      <c r="F1308" s="17" t="s">
        <v>987</v>
      </c>
      <c r="G1308" s="17" t="s">
        <v>994</v>
      </c>
      <c r="H1308" s="17" t="s">
        <v>2388</v>
      </c>
      <c r="I1308" s="17" t="s">
        <v>3702</v>
      </c>
      <c r="J1308" s="10">
        <v>28</v>
      </c>
    </row>
    <row r="1309" spans="1:10" ht="57" customHeight="1">
      <c r="A1309" s="1"/>
      <c r="B1309" s="1"/>
      <c r="C1309" s="1" t="s">
        <v>44</v>
      </c>
      <c r="D1309" s="1">
        <v>34</v>
      </c>
      <c r="E1309" s="17" t="s">
        <v>3703</v>
      </c>
      <c r="F1309" s="17" t="s">
        <v>987</v>
      </c>
      <c r="G1309" s="17" t="s">
        <v>988</v>
      </c>
      <c r="H1309" s="17" t="s">
        <v>2399</v>
      </c>
      <c r="I1309" s="17" t="s">
        <v>3704</v>
      </c>
      <c r="J1309" s="10">
        <v>124</v>
      </c>
    </row>
    <row r="1310" spans="1:10" ht="57" customHeight="1">
      <c r="A1310" s="1"/>
      <c r="B1310" s="1"/>
      <c r="C1310" s="1" t="s">
        <v>44</v>
      </c>
      <c r="D1310" s="1">
        <v>35</v>
      </c>
      <c r="E1310" s="17" t="s">
        <v>3705</v>
      </c>
      <c r="F1310" s="17" t="s">
        <v>998</v>
      </c>
      <c r="G1310" s="17" t="s">
        <v>994</v>
      </c>
      <c r="H1310" s="17" t="s">
        <v>2388</v>
      </c>
      <c r="I1310" s="17" t="s">
        <v>3706</v>
      </c>
      <c r="J1310" s="10">
        <v>20</v>
      </c>
    </row>
    <row r="1311" spans="1:10" ht="57" customHeight="1">
      <c r="A1311" s="1"/>
      <c r="B1311" s="1"/>
      <c r="C1311" s="1" t="s">
        <v>44</v>
      </c>
      <c r="D1311" s="1">
        <v>36</v>
      </c>
      <c r="E1311" s="17" t="s">
        <v>3707</v>
      </c>
      <c r="F1311" s="17" t="s">
        <v>998</v>
      </c>
      <c r="G1311" s="17" t="s">
        <v>994</v>
      </c>
      <c r="H1311" s="17" t="s">
        <v>1168</v>
      </c>
      <c r="I1311" s="17" t="s">
        <v>3708</v>
      </c>
      <c r="J1311" s="10">
        <v>86</v>
      </c>
    </row>
    <row r="1312" spans="1:10" ht="57" customHeight="1">
      <c r="A1312" s="1"/>
      <c r="B1312" s="1"/>
      <c r="C1312" s="1" t="s">
        <v>44</v>
      </c>
      <c r="D1312" s="1">
        <v>37</v>
      </c>
      <c r="E1312" s="17" t="s">
        <v>3709</v>
      </c>
      <c r="F1312" s="17" t="s">
        <v>998</v>
      </c>
      <c r="G1312" s="17" t="s">
        <v>988</v>
      </c>
      <c r="H1312" s="17" t="s">
        <v>1173</v>
      </c>
      <c r="I1312" s="17" t="s">
        <v>3710</v>
      </c>
      <c r="J1312" s="10">
        <v>202</v>
      </c>
    </row>
    <row r="1313" spans="1:10" ht="57" customHeight="1">
      <c r="A1313" s="1"/>
      <c r="B1313" s="1"/>
      <c r="C1313" s="1" t="s">
        <v>44</v>
      </c>
      <c r="D1313" s="1">
        <v>38</v>
      </c>
      <c r="E1313" s="17" t="s">
        <v>3711</v>
      </c>
      <c r="F1313" s="17" t="s">
        <v>998</v>
      </c>
      <c r="G1313" s="17" t="s">
        <v>988</v>
      </c>
      <c r="H1313" s="17" t="s">
        <v>1173</v>
      </c>
      <c r="I1313" s="17" t="s">
        <v>3712</v>
      </c>
      <c r="J1313" s="10">
        <v>127</v>
      </c>
    </row>
    <row r="1314" spans="1:10" ht="57" customHeight="1">
      <c r="A1314" s="1"/>
      <c r="B1314" s="1"/>
      <c r="C1314" s="1" t="s">
        <v>44</v>
      </c>
      <c r="D1314" s="1">
        <v>39</v>
      </c>
      <c r="E1314" s="17" t="s">
        <v>3713</v>
      </c>
      <c r="F1314" s="17" t="s">
        <v>987</v>
      </c>
      <c r="G1314" s="17" t="s">
        <v>988</v>
      </c>
      <c r="H1314" s="17"/>
      <c r="I1314" s="17" t="s">
        <v>3714</v>
      </c>
      <c r="J1314" s="10">
        <v>0</v>
      </c>
    </row>
    <row r="1315" spans="1:10" ht="57" customHeight="1">
      <c r="A1315" s="1"/>
      <c r="B1315" s="1"/>
      <c r="C1315" s="1" t="s">
        <v>44</v>
      </c>
      <c r="D1315" s="1">
        <v>40</v>
      </c>
      <c r="E1315" s="17" t="s">
        <v>3715</v>
      </c>
      <c r="F1315" s="17" t="s">
        <v>998</v>
      </c>
      <c r="G1315" s="17" t="s">
        <v>988</v>
      </c>
      <c r="H1315" s="17" t="s">
        <v>995</v>
      </c>
      <c r="I1315" s="17" t="s">
        <v>3716</v>
      </c>
      <c r="J1315" s="10">
        <v>21</v>
      </c>
    </row>
    <row r="1316" spans="1:10" ht="57" customHeight="1">
      <c r="A1316" s="1"/>
      <c r="B1316" s="1"/>
      <c r="C1316" s="1" t="s">
        <v>44</v>
      </c>
      <c r="D1316" s="1">
        <v>41</v>
      </c>
      <c r="E1316" s="17" t="s">
        <v>3717</v>
      </c>
      <c r="F1316" s="17" t="s">
        <v>987</v>
      </c>
      <c r="G1316" s="17" t="s">
        <v>994</v>
      </c>
      <c r="H1316" s="17"/>
      <c r="I1316" s="17" t="s">
        <v>3718</v>
      </c>
      <c r="J1316" s="10">
        <v>0</v>
      </c>
    </row>
    <row r="1317" spans="1:10" ht="57" customHeight="1">
      <c r="A1317" s="1"/>
      <c r="B1317" s="1"/>
      <c r="C1317" s="1" t="s">
        <v>44</v>
      </c>
      <c r="D1317" s="1">
        <v>42</v>
      </c>
      <c r="E1317" s="17" t="s">
        <v>3719</v>
      </c>
      <c r="F1317" s="17" t="s">
        <v>998</v>
      </c>
      <c r="G1317" s="17" t="s">
        <v>994</v>
      </c>
      <c r="H1317" s="17" t="s">
        <v>995</v>
      </c>
      <c r="I1317" s="17" t="s">
        <v>3720</v>
      </c>
      <c r="J1317" s="10">
        <v>13</v>
      </c>
    </row>
    <row r="1318" spans="1:10" ht="57" customHeight="1">
      <c r="A1318" s="1"/>
      <c r="B1318" s="1"/>
      <c r="C1318" s="1" t="s">
        <v>44</v>
      </c>
      <c r="D1318" s="1">
        <v>43</v>
      </c>
      <c r="E1318" s="17" t="s">
        <v>3721</v>
      </c>
      <c r="F1318" s="17" t="s">
        <v>998</v>
      </c>
      <c r="G1318" s="17" t="s">
        <v>994</v>
      </c>
      <c r="H1318" s="17" t="s">
        <v>995</v>
      </c>
      <c r="I1318" s="17" t="s">
        <v>3722</v>
      </c>
      <c r="J1318" s="10">
        <v>129</v>
      </c>
    </row>
    <row r="1319" spans="1:10" ht="57" customHeight="1">
      <c r="A1319" s="1"/>
      <c r="B1319" s="1"/>
      <c r="C1319" s="1" t="s">
        <v>44</v>
      </c>
      <c r="D1319" s="1">
        <v>44</v>
      </c>
      <c r="E1319" s="17" t="s">
        <v>3723</v>
      </c>
      <c r="F1319" s="17" t="s">
        <v>987</v>
      </c>
      <c r="G1319" s="17" t="s">
        <v>988</v>
      </c>
      <c r="H1319" s="17" t="s">
        <v>995</v>
      </c>
      <c r="I1319" s="17" t="s">
        <v>3724</v>
      </c>
      <c r="J1319" s="10">
        <v>13</v>
      </c>
    </row>
    <row r="1320" spans="1:10" ht="57" customHeight="1">
      <c r="A1320" s="1"/>
      <c r="B1320" s="1"/>
      <c r="C1320" s="1" t="s">
        <v>44</v>
      </c>
      <c r="D1320" s="1">
        <v>45</v>
      </c>
      <c r="E1320" s="17" t="s">
        <v>3725</v>
      </c>
      <c r="F1320" s="17" t="s">
        <v>998</v>
      </c>
      <c r="G1320" s="17" t="s">
        <v>988</v>
      </c>
      <c r="H1320" s="17" t="s">
        <v>995</v>
      </c>
      <c r="I1320" s="17" t="s">
        <v>3726</v>
      </c>
      <c r="J1320" s="10">
        <v>15</v>
      </c>
    </row>
    <row r="1321" spans="1:10" ht="57" customHeight="1">
      <c r="A1321" s="1"/>
      <c r="B1321" s="1"/>
      <c r="C1321" s="1" t="s">
        <v>44</v>
      </c>
      <c r="D1321" s="1">
        <v>46</v>
      </c>
      <c r="E1321" s="17" t="s">
        <v>3727</v>
      </c>
      <c r="F1321" s="17" t="s">
        <v>998</v>
      </c>
      <c r="G1321" s="17" t="s">
        <v>988</v>
      </c>
      <c r="H1321" s="17" t="s">
        <v>995</v>
      </c>
      <c r="I1321" s="17" t="s">
        <v>3728</v>
      </c>
      <c r="J1321" s="10">
        <v>4</v>
      </c>
    </row>
    <row r="1322" spans="1:10" ht="57" customHeight="1">
      <c r="A1322" s="1"/>
      <c r="B1322" s="1"/>
      <c r="C1322" s="1" t="s">
        <v>44</v>
      </c>
      <c r="D1322" s="1">
        <v>47</v>
      </c>
      <c r="E1322" s="17" t="s">
        <v>3729</v>
      </c>
      <c r="F1322" s="17" t="s">
        <v>998</v>
      </c>
      <c r="G1322" s="17" t="s">
        <v>988</v>
      </c>
      <c r="H1322" s="17" t="s">
        <v>995</v>
      </c>
      <c r="I1322" s="17" t="s">
        <v>3730</v>
      </c>
      <c r="J1322" s="10">
        <v>17</v>
      </c>
    </row>
    <row r="1323" spans="1:10" ht="57" customHeight="1">
      <c r="A1323" s="1"/>
      <c r="B1323" s="1"/>
      <c r="C1323" s="1" t="s">
        <v>44</v>
      </c>
      <c r="D1323" s="1">
        <v>48</v>
      </c>
      <c r="E1323" s="17" t="s">
        <v>3731</v>
      </c>
      <c r="F1323" s="17" t="s">
        <v>998</v>
      </c>
      <c r="G1323" s="17" t="s">
        <v>988</v>
      </c>
      <c r="H1323" s="17" t="s">
        <v>3732</v>
      </c>
      <c r="I1323" s="17" t="s">
        <v>3733</v>
      </c>
      <c r="J1323" s="10">
        <v>90</v>
      </c>
    </row>
    <row r="1324" spans="1:10" ht="57" customHeight="1">
      <c r="A1324" s="1"/>
      <c r="B1324" s="1"/>
      <c r="C1324" s="1" t="s">
        <v>44</v>
      </c>
      <c r="D1324" s="1">
        <v>49</v>
      </c>
      <c r="E1324" s="17" t="s">
        <v>3734</v>
      </c>
      <c r="F1324" s="17" t="s">
        <v>998</v>
      </c>
      <c r="G1324" s="17" t="s">
        <v>988</v>
      </c>
      <c r="H1324" s="17"/>
      <c r="I1324" s="17" t="s">
        <v>3735</v>
      </c>
      <c r="J1324" s="10">
        <v>0</v>
      </c>
    </row>
    <row r="1325" spans="1:10" ht="57" customHeight="1">
      <c r="A1325" s="1"/>
      <c r="B1325" s="1"/>
      <c r="C1325" s="1" t="s">
        <v>44</v>
      </c>
      <c r="D1325" s="1">
        <v>50</v>
      </c>
      <c r="E1325" s="17" t="s">
        <v>3736</v>
      </c>
      <c r="F1325" s="17" t="s">
        <v>998</v>
      </c>
      <c r="G1325" s="17" t="s">
        <v>988</v>
      </c>
      <c r="H1325" s="17" t="s">
        <v>995</v>
      </c>
      <c r="I1325" s="17" t="s">
        <v>3737</v>
      </c>
      <c r="J1325" s="10">
        <v>18</v>
      </c>
    </row>
    <row r="1326" spans="1:10" ht="57" customHeight="1">
      <c r="A1326" s="1"/>
      <c r="B1326" s="1"/>
      <c r="C1326" s="1" t="s">
        <v>44</v>
      </c>
      <c r="D1326" s="1">
        <v>51</v>
      </c>
      <c r="E1326" s="17" t="s">
        <v>3738</v>
      </c>
      <c r="F1326" s="17" t="s">
        <v>998</v>
      </c>
      <c r="G1326" s="17" t="s">
        <v>988</v>
      </c>
      <c r="H1326" s="17" t="s">
        <v>995</v>
      </c>
      <c r="I1326" s="17" t="s">
        <v>3739</v>
      </c>
      <c r="J1326" s="10">
        <v>16</v>
      </c>
    </row>
    <row r="1327" spans="1:10" ht="57" customHeight="1">
      <c r="A1327" s="1"/>
      <c r="B1327" s="1"/>
      <c r="C1327" s="1" t="s">
        <v>44</v>
      </c>
      <c r="D1327" s="1">
        <v>52</v>
      </c>
      <c r="E1327" s="17" t="s">
        <v>3740</v>
      </c>
      <c r="F1327" s="17" t="s">
        <v>998</v>
      </c>
      <c r="G1327" s="17" t="s">
        <v>988</v>
      </c>
      <c r="H1327" s="17" t="s">
        <v>995</v>
      </c>
      <c r="I1327" s="17" t="s">
        <v>3741</v>
      </c>
      <c r="J1327" s="10">
        <v>35</v>
      </c>
    </row>
    <row r="1328" spans="1:10" ht="57" customHeight="1">
      <c r="A1328" s="1"/>
      <c r="B1328" s="1"/>
      <c r="C1328" s="1" t="s">
        <v>44</v>
      </c>
      <c r="D1328" s="1">
        <v>53</v>
      </c>
      <c r="E1328" s="17" t="s">
        <v>3736</v>
      </c>
      <c r="F1328" s="17" t="s">
        <v>998</v>
      </c>
      <c r="G1328" s="17" t="s">
        <v>988</v>
      </c>
      <c r="H1328" s="17" t="s">
        <v>995</v>
      </c>
      <c r="I1328" s="17" t="s">
        <v>3742</v>
      </c>
      <c r="J1328" s="10">
        <v>20</v>
      </c>
    </row>
    <row r="1329" spans="1:10" ht="57" customHeight="1">
      <c r="A1329" s="1"/>
      <c r="B1329" s="1"/>
      <c r="C1329" s="1" t="s">
        <v>44</v>
      </c>
      <c r="D1329" s="1">
        <v>54</v>
      </c>
      <c r="E1329" s="17" t="s">
        <v>3740</v>
      </c>
      <c r="F1329" s="17" t="s">
        <v>998</v>
      </c>
      <c r="G1329" s="17" t="s">
        <v>988</v>
      </c>
      <c r="H1329" s="17" t="s">
        <v>995</v>
      </c>
      <c r="I1329" s="17" t="s">
        <v>3743</v>
      </c>
      <c r="J1329" s="10">
        <v>40</v>
      </c>
    </row>
    <row r="1330" spans="1:10" ht="57" customHeight="1">
      <c r="A1330" s="1"/>
      <c r="B1330" s="1"/>
      <c r="C1330" s="1" t="s">
        <v>44</v>
      </c>
      <c r="D1330" s="1">
        <v>55</v>
      </c>
      <c r="E1330" s="17" t="s">
        <v>3740</v>
      </c>
      <c r="F1330" s="17" t="s">
        <v>998</v>
      </c>
      <c r="G1330" s="17" t="s">
        <v>988</v>
      </c>
      <c r="H1330" s="17" t="s">
        <v>995</v>
      </c>
      <c r="I1330" s="17" t="s">
        <v>3744</v>
      </c>
      <c r="J1330" s="10">
        <v>4</v>
      </c>
    </row>
    <row r="1331" spans="1:10" ht="57" customHeight="1">
      <c r="A1331" s="1"/>
      <c r="B1331" s="1"/>
      <c r="C1331" s="1" t="s">
        <v>44</v>
      </c>
      <c r="D1331" s="1">
        <v>56</v>
      </c>
      <c r="E1331" s="17" t="s">
        <v>3740</v>
      </c>
      <c r="F1331" s="17" t="s">
        <v>998</v>
      </c>
      <c r="G1331" s="17" t="s">
        <v>988</v>
      </c>
      <c r="H1331" s="17" t="s">
        <v>1173</v>
      </c>
      <c r="I1331" s="17" t="s">
        <v>3745</v>
      </c>
      <c r="J1331" s="10">
        <v>43</v>
      </c>
    </row>
    <row r="1332" spans="1:10" ht="57" customHeight="1">
      <c r="A1332" s="1"/>
      <c r="B1332" s="1"/>
      <c r="C1332" s="1" t="s">
        <v>44</v>
      </c>
      <c r="D1332" s="1">
        <v>57</v>
      </c>
      <c r="E1332" s="17" t="s">
        <v>3746</v>
      </c>
      <c r="F1332" s="17" t="s">
        <v>998</v>
      </c>
      <c r="G1332" s="17" t="s">
        <v>988</v>
      </c>
      <c r="H1332" s="17" t="s">
        <v>1005</v>
      </c>
      <c r="I1332" s="17" t="s">
        <v>3747</v>
      </c>
      <c r="J1332" s="10">
        <v>10</v>
      </c>
    </row>
    <row r="1333" spans="1:10" ht="57" customHeight="1">
      <c r="A1333" s="1"/>
      <c r="B1333" s="1"/>
      <c r="C1333" s="1" t="s">
        <v>44</v>
      </c>
      <c r="D1333" s="1">
        <v>58</v>
      </c>
      <c r="E1333" s="17" t="s">
        <v>3727</v>
      </c>
      <c r="F1333" s="17" t="s">
        <v>998</v>
      </c>
      <c r="G1333" s="17" t="s">
        <v>988</v>
      </c>
      <c r="H1333" s="17" t="s">
        <v>1005</v>
      </c>
      <c r="I1333" s="17" t="s">
        <v>3748</v>
      </c>
      <c r="J1333" s="10">
        <v>60</v>
      </c>
    </row>
    <row r="1334" spans="1:10" ht="57" customHeight="1">
      <c r="A1334" s="1"/>
      <c r="B1334" s="1"/>
      <c r="C1334" s="1" t="s">
        <v>44</v>
      </c>
      <c r="D1334" s="1">
        <v>59</v>
      </c>
      <c r="E1334" s="17" t="s">
        <v>3749</v>
      </c>
      <c r="F1334" s="17" t="s">
        <v>998</v>
      </c>
      <c r="G1334" s="17" t="s">
        <v>988</v>
      </c>
      <c r="H1334" s="17" t="s">
        <v>3750</v>
      </c>
      <c r="I1334" s="17" t="s">
        <v>3751</v>
      </c>
      <c r="J1334" s="10">
        <v>48</v>
      </c>
    </row>
    <row r="1335" spans="1:10" ht="57" customHeight="1">
      <c r="A1335" s="1"/>
      <c r="B1335" s="1"/>
      <c r="C1335" s="1" t="s">
        <v>44</v>
      </c>
      <c r="D1335" s="1">
        <v>60</v>
      </c>
      <c r="E1335" s="17" t="s">
        <v>3752</v>
      </c>
      <c r="F1335" s="17" t="s">
        <v>998</v>
      </c>
      <c r="G1335" s="17" t="s">
        <v>988</v>
      </c>
      <c r="H1335" s="17" t="s">
        <v>3753</v>
      </c>
      <c r="I1335" s="17" t="s">
        <v>3754</v>
      </c>
      <c r="J1335" s="10">
        <v>91</v>
      </c>
    </row>
    <row r="1336" spans="1:10" ht="57" customHeight="1">
      <c r="A1336" s="1"/>
      <c r="B1336" s="1"/>
      <c r="C1336" s="1" t="s">
        <v>44</v>
      </c>
      <c r="D1336" s="1">
        <v>61</v>
      </c>
      <c r="E1336" s="17" t="s">
        <v>3755</v>
      </c>
      <c r="F1336" s="17" t="s">
        <v>987</v>
      </c>
      <c r="G1336" s="17" t="s">
        <v>994</v>
      </c>
      <c r="H1336" s="17" t="s">
        <v>995</v>
      </c>
      <c r="I1336" s="17" t="s">
        <v>3756</v>
      </c>
      <c r="J1336" s="10">
        <v>11</v>
      </c>
    </row>
    <row r="1337" spans="1:10" ht="57" customHeight="1">
      <c r="A1337" s="1"/>
      <c r="B1337" s="1"/>
      <c r="C1337" s="1" t="s">
        <v>44</v>
      </c>
      <c r="D1337" s="1">
        <v>62</v>
      </c>
      <c r="E1337" s="17" t="s">
        <v>3757</v>
      </c>
      <c r="F1337" s="17" t="s">
        <v>998</v>
      </c>
      <c r="G1337" s="17" t="s">
        <v>994</v>
      </c>
      <c r="H1337" s="17" t="s">
        <v>995</v>
      </c>
      <c r="I1337" s="17" t="s">
        <v>3758</v>
      </c>
      <c r="J1337" s="10">
        <v>6</v>
      </c>
    </row>
    <row r="1338" spans="1:10" ht="57" customHeight="1">
      <c r="A1338" s="1"/>
      <c r="B1338" s="1"/>
      <c r="C1338" s="1" t="s">
        <v>44</v>
      </c>
      <c r="D1338" s="1">
        <v>63</v>
      </c>
      <c r="E1338" s="17" t="s">
        <v>3759</v>
      </c>
      <c r="F1338" s="17" t="s">
        <v>998</v>
      </c>
      <c r="G1338" s="17" t="s">
        <v>988</v>
      </c>
      <c r="H1338" s="17" t="s">
        <v>995</v>
      </c>
      <c r="I1338" s="17" t="s">
        <v>3760</v>
      </c>
      <c r="J1338" s="10">
        <v>12</v>
      </c>
    </row>
    <row r="1339" spans="1:10" ht="57" customHeight="1">
      <c r="A1339" s="1"/>
      <c r="B1339" s="1"/>
      <c r="C1339" s="1" t="s">
        <v>44</v>
      </c>
      <c r="D1339" s="1">
        <v>64</v>
      </c>
      <c r="E1339" s="17" t="s">
        <v>3757</v>
      </c>
      <c r="F1339" s="17" t="s">
        <v>998</v>
      </c>
      <c r="G1339" s="17" t="s">
        <v>994</v>
      </c>
      <c r="H1339" s="17" t="s">
        <v>3761</v>
      </c>
      <c r="I1339" s="17" t="s">
        <v>3762</v>
      </c>
      <c r="J1339" s="10">
        <v>5</v>
      </c>
    </row>
    <row r="1340" spans="1:10" ht="57" customHeight="1">
      <c r="A1340" s="1"/>
      <c r="B1340" s="1"/>
      <c r="C1340" s="1" t="s">
        <v>44</v>
      </c>
      <c r="D1340" s="1">
        <v>65</v>
      </c>
      <c r="E1340" s="17" t="s">
        <v>3763</v>
      </c>
      <c r="F1340" s="17" t="s">
        <v>998</v>
      </c>
      <c r="G1340" s="17" t="s">
        <v>988</v>
      </c>
      <c r="H1340" s="17" t="s">
        <v>995</v>
      </c>
      <c r="I1340" s="17" t="s">
        <v>3764</v>
      </c>
      <c r="J1340" s="10">
        <v>10</v>
      </c>
    </row>
    <row r="1341" spans="1:10" ht="57" customHeight="1">
      <c r="A1341" s="1"/>
      <c r="B1341" s="1"/>
      <c r="C1341" s="1" t="s">
        <v>44</v>
      </c>
      <c r="D1341" s="1">
        <v>66</v>
      </c>
      <c r="E1341" s="17" t="s">
        <v>3765</v>
      </c>
      <c r="F1341" s="17" t="s">
        <v>998</v>
      </c>
      <c r="G1341" s="17" t="s">
        <v>994</v>
      </c>
      <c r="H1341" s="17" t="s">
        <v>995</v>
      </c>
      <c r="I1341" s="17" t="s">
        <v>3766</v>
      </c>
      <c r="J1341" s="10">
        <v>4</v>
      </c>
    </row>
    <row r="1342" spans="1:10" ht="57" customHeight="1">
      <c r="A1342" s="1"/>
      <c r="B1342" s="1"/>
      <c r="C1342" s="1" t="s">
        <v>44</v>
      </c>
      <c r="D1342" s="1">
        <v>67</v>
      </c>
      <c r="E1342" s="17" t="s">
        <v>3767</v>
      </c>
      <c r="F1342" s="17" t="s">
        <v>998</v>
      </c>
      <c r="G1342" s="17" t="s">
        <v>994</v>
      </c>
      <c r="H1342" s="17"/>
      <c r="I1342" s="17" t="s">
        <v>3768</v>
      </c>
      <c r="J1342" s="10">
        <v>0</v>
      </c>
    </row>
    <row r="1343" spans="1:10" ht="57" customHeight="1">
      <c r="A1343" s="1"/>
      <c r="B1343" s="1"/>
      <c r="C1343" s="1" t="s">
        <v>44</v>
      </c>
      <c r="D1343" s="1">
        <v>68</v>
      </c>
      <c r="E1343" s="17" t="s">
        <v>3769</v>
      </c>
      <c r="F1343" s="17" t="s">
        <v>987</v>
      </c>
      <c r="G1343" s="17" t="s">
        <v>994</v>
      </c>
      <c r="H1343" s="17" t="s">
        <v>3328</v>
      </c>
      <c r="I1343" s="17" t="s">
        <v>3770</v>
      </c>
      <c r="J1343" s="10">
        <v>19</v>
      </c>
    </row>
    <row r="1344" spans="1:10" ht="57" customHeight="1">
      <c r="A1344" s="1"/>
      <c r="B1344" s="1"/>
      <c r="C1344" s="1" t="s">
        <v>44</v>
      </c>
      <c r="D1344" s="1">
        <v>69</v>
      </c>
      <c r="E1344" s="17" t="s">
        <v>3771</v>
      </c>
      <c r="F1344" s="17" t="s">
        <v>987</v>
      </c>
      <c r="G1344" s="17" t="s">
        <v>988</v>
      </c>
      <c r="H1344" s="17"/>
      <c r="I1344" s="17" t="s">
        <v>3772</v>
      </c>
      <c r="J1344" s="10">
        <v>0</v>
      </c>
    </row>
    <row r="1345" spans="1:10" ht="57" customHeight="1">
      <c r="A1345" s="1"/>
      <c r="B1345" s="1"/>
      <c r="C1345" s="1" t="s">
        <v>44</v>
      </c>
      <c r="D1345" s="1">
        <v>70</v>
      </c>
      <c r="E1345" s="17" t="s">
        <v>3647</v>
      </c>
      <c r="F1345" s="17" t="s">
        <v>998</v>
      </c>
      <c r="G1345" s="17" t="s">
        <v>988</v>
      </c>
      <c r="H1345" s="17" t="s">
        <v>995</v>
      </c>
      <c r="I1345" s="17" t="s">
        <v>3773</v>
      </c>
      <c r="J1345" s="10">
        <v>38</v>
      </c>
    </row>
    <row r="1346" spans="1:10" ht="57" customHeight="1">
      <c r="A1346" s="1"/>
      <c r="B1346" s="1"/>
      <c r="C1346" s="1" t="s">
        <v>44</v>
      </c>
      <c r="D1346" s="1">
        <v>71</v>
      </c>
      <c r="E1346" s="17" t="s">
        <v>3774</v>
      </c>
      <c r="F1346" s="17" t="s">
        <v>998</v>
      </c>
      <c r="G1346" s="17" t="s">
        <v>988</v>
      </c>
      <c r="H1346" s="17"/>
      <c r="I1346" s="17" t="s">
        <v>3775</v>
      </c>
      <c r="J1346" s="10">
        <v>0</v>
      </c>
    </row>
    <row r="1347" spans="1:10" ht="57" customHeight="1">
      <c r="A1347" s="1"/>
      <c r="B1347" s="1"/>
      <c r="C1347" s="1" t="s">
        <v>44</v>
      </c>
      <c r="D1347" s="1">
        <v>72</v>
      </c>
      <c r="E1347" s="17" t="s">
        <v>3670</v>
      </c>
      <c r="F1347" s="17" t="s">
        <v>998</v>
      </c>
      <c r="G1347" s="17" t="s">
        <v>988</v>
      </c>
      <c r="H1347" s="17" t="s">
        <v>995</v>
      </c>
      <c r="I1347" s="17" t="s">
        <v>3776</v>
      </c>
      <c r="J1347" s="10">
        <v>3</v>
      </c>
    </row>
    <row r="1348" spans="1:10" ht="57" customHeight="1">
      <c r="A1348" s="1"/>
      <c r="B1348" s="1"/>
      <c r="C1348" s="1" t="s">
        <v>44</v>
      </c>
      <c r="D1348" s="1">
        <v>73</v>
      </c>
      <c r="E1348" s="17" t="s">
        <v>3777</v>
      </c>
      <c r="F1348" s="17" t="s">
        <v>998</v>
      </c>
      <c r="G1348" s="17" t="s">
        <v>988</v>
      </c>
      <c r="H1348" s="17" t="s">
        <v>1168</v>
      </c>
      <c r="I1348" s="17" t="s">
        <v>3778</v>
      </c>
      <c r="J1348" s="10">
        <v>244</v>
      </c>
    </row>
    <row r="1349" spans="1:10" ht="57" customHeight="1">
      <c r="A1349" s="1"/>
      <c r="B1349" s="1"/>
      <c r="C1349" s="1" t="s">
        <v>44</v>
      </c>
      <c r="D1349" s="1">
        <v>74</v>
      </c>
      <c r="E1349" s="17" t="s">
        <v>3779</v>
      </c>
      <c r="F1349" s="17" t="s">
        <v>987</v>
      </c>
      <c r="G1349" s="17" t="s">
        <v>988</v>
      </c>
      <c r="H1349" s="17"/>
      <c r="I1349" s="17" t="s">
        <v>3780</v>
      </c>
      <c r="J1349" s="10">
        <v>0</v>
      </c>
    </row>
    <row r="1350" spans="1:10" ht="57" customHeight="1">
      <c r="A1350" s="1"/>
      <c r="B1350" s="1"/>
      <c r="C1350" s="1" t="s">
        <v>44</v>
      </c>
      <c r="D1350" s="1">
        <v>75</v>
      </c>
      <c r="E1350" s="17" t="s">
        <v>3781</v>
      </c>
      <c r="F1350" s="17" t="s">
        <v>987</v>
      </c>
      <c r="G1350" s="17" t="s">
        <v>994</v>
      </c>
      <c r="H1350" s="17"/>
      <c r="I1350" s="17" t="s">
        <v>3782</v>
      </c>
      <c r="J1350" s="10">
        <v>0</v>
      </c>
    </row>
    <row r="1351" spans="1:10" ht="57" customHeight="1">
      <c r="A1351" s="1"/>
      <c r="B1351" s="1"/>
      <c r="C1351" s="1" t="s">
        <v>44</v>
      </c>
      <c r="D1351" s="1">
        <v>76</v>
      </c>
      <c r="E1351" s="17" t="s">
        <v>3779</v>
      </c>
      <c r="F1351" s="17" t="s">
        <v>987</v>
      </c>
      <c r="G1351" s="17" t="s">
        <v>988</v>
      </c>
      <c r="H1351" s="17" t="s">
        <v>995</v>
      </c>
      <c r="I1351" s="17" t="s">
        <v>3783</v>
      </c>
      <c r="J1351" s="10">
        <v>17</v>
      </c>
    </row>
    <row r="1352" spans="1:10" ht="57" customHeight="1">
      <c r="A1352" s="1"/>
      <c r="B1352" s="1"/>
      <c r="C1352" s="1" t="s">
        <v>44</v>
      </c>
      <c r="D1352" s="1">
        <v>77</v>
      </c>
      <c r="E1352" s="17" t="s">
        <v>3784</v>
      </c>
      <c r="F1352" s="17" t="s">
        <v>998</v>
      </c>
      <c r="G1352" s="17" t="s">
        <v>988</v>
      </c>
      <c r="H1352" s="17" t="s">
        <v>995</v>
      </c>
      <c r="I1352" s="17" t="s">
        <v>3785</v>
      </c>
      <c r="J1352" s="10">
        <v>31</v>
      </c>
    </row>
    <row r="1353" spans="1:10" ht="57" customHeight="1">
      <c r="A1353" s="1"/>
      <c r="B1353" s="1"/>
      <c r="C1353" s="1" t="s">
        <v>46</v>
      </c>
      <c r="D1353" s="1">
        <v>1</v>
      </c>
      <c r="E1353" s="17" t="s">
        <v>3786</v>
      </c>
      <c r="F1353" s="17" t="s">
        <v>998</v>
      </c>
      <c r="G1353" s="17" t="s">
        <v>988</v>
      </c>
      <c r="H1353" s="17" t="s">
        <v>995</v>
      </c>
      <c r="I1353" s="17" t="s">
        <v>3787</v>
      </c>
      <c r="J1353" s="10">
        <v>1</v>
      </c>
    </row>
    <row r="1354" spans="1:10" ht="57" customHeight="1">
      <c r="A1354" s="1"/>
      <c r="B1354" s="1"/>
      <c r="C1354" s="1" t="s">
        <v>46</v>
      </c>
      <c r="D1354" s="1">
        <v>2</v>
      </c>
      <c r="E1354" s="17" t="s">
        <v>3788</v>
      </c>
      <c r="F1354" s="17" t="s">
        <v>998</v>
      </c>
      <c r="G1354" s="17" t="s">
        <v>988</v>
      </c>
      <c r="H1354" s="17"/>
      <c r="I1354" s="17" t="s">
        <v>3789</v>
      </c>
      <c r="J1354" s="10">
        <v>0</v>
      </c>
    </row>
    <row r="1355" spans="1:10" ht="57" customHeight="1">
      <c r="A1355" s="1"/>
      <c r="B1355" s="1"/>
      <c r="C1355" s="1" t="s">
        <v>46</v>
      </c>
      <c r="D1355" s="1">
        <v>3</v>
      </c>
      <c r="E1355" s="17" t="s">
        <v>3786</v>
      </c>
      <c r="F1355" s="17" t="s">
        <v>998</v>
      </c>
      <c r="G1355" s="17" t="s">
        <v>988</v>
      </c>
      <c r="H1355" s="17" t="s">
        <v>995</v>
      </c>
      <c r="I1355" s="17" t="s">
        <v>3790</v>
      </c>
      <c r="J1355" s="10">
        <v>32</v>
      </c>
    </row>
    <row r="1356" spans="1:10" ht="57" customHeight="1">
      <c r="A1356" s="1"/>
      <c r="B1356" s="1"/>
      <c r="C1356" s="1" t="s">
        <v>46</v>
      </c>
      <c r="D1356" s="1">
        <v>4</v>
      </c>
      <c r="E1356" s="17" t="s">
        <v>3791</v>
      </c>
      <c r="F1356" s="17" t="s">
        <v>998</v>
      </c>
      <c r="G1356" s="17" t="s">
        <v>988</v>
      </c>
      <c r="H1356" s="17"/>
      <c r="I1356" s="17" t="s">
        <v>3792</v>
      </c>
      <c r="J1356" s="10">
        <v>0</v>
      </c>
    </row>
    <row r="1357" spans="1:10" ht="57" customHeight="1">
      <c r="A1357" s="1"/>
      <c r="B1357" s="1"/>
      <c r="C1357" s="1" t="s">
        <v>46</v>
      </c>
      <c r="D1357" s="1">
        <v>5</v>
      </c>
      <c r="E1357" s="17" t="s">
        <v>3788</v>
      </c>
      <c r="F1357" s="17" t="s">
        <v>998</v>
      </c>
      <c r="G1357" s="17" t="s">
        <v>988</v>
      </c>
      <c r="H1357" s="17"/>
      <c r="I1357" s="17" t="s">
        <v>3793</v>
      </c>
      <c r="J1357" s="10">
        <v>0</v>
      </c>
    </row>
    <row r="1358" spans="1:10" ht="57" customHeight="1">
      <c r="A1358" s="1"/>
      <c r="B1358" s="1"/>
      <c r="C1358" s="1" t="s">
        <v>46</v>
      </c>
      <c r="D1358" s="1">
        <v>6</v>
      </c>
      <c r="E1358" s="17" t="s">
        <v>3786</v>
      </c>
      <c r="F1358" s="17" t="s">
        <v>998</v>
      </c>
      <c r="G1358" s="17" t="s">
        <v>988</v>
      </c>
      <c r="H1358" s="17" t="s">
        <v>995</v>
      </c>
      <c r="I1358" s="17" t="s">
        <v>3794</v>
      </c>
      <c r="J1358" s="10">
        <v>23</v>
      </c>
    </row>
    <row r="1359" spans="1:10" ht="57" customHeight="1">
      <c r="A1359" s="1"/>
      <c r="B1359" s="1"/>
      <c r="C1359" s="1" t="s">
        <v>46</v>
      </c>
      <c r="D1359" s="1">
        <v>7</v>
      </c>
      <c r="E1359" s="17" t="s">
        <v>3795</v>
      </c>
      <c r="F1359" s="17" t="s">
        <v>998</v>
      </c>
      <c r="G1359" s="17" t="s">
        <v>988</v>
      </c>
      <c r="H1359" s="17"/>
      <c r="I1359" s="17" t="s">
        <v>3796</v>
      </c>
      <c r="J1359" s="10">
        <v>0</v>
      </c>
    </row>
    <row r="1360" spans="1:10" ht="57" customHeight="1">
      <c r="A1360" s="1"/>
      <c r="B1360" s="1"/>
      <c r="C1360" s="1" t="s">
        <v>46</v>
      </c>
      <c r="D1360" s="1">
        <v>8</v>
      </c>
      <c r="E1360" s="17" t="s">
        <v>3797</v>
      </c>
      <c r="F1360" s="17" t="s">
        <v>987</v>
      </c>
      <c r="G1360" s="17" t="s">
        <v>988</v>
      </c>
      <c r="H1360" s="17" t="s">
        <v>995</v>
      </c>
      <c r="I1360" s="17" t="s">
        <v>3798</v>
      </c>
      <c r="J1360" s="10">
        <v>1</v>
      </c>
    </row>
    <row r="1361" spans="1:10" ht="57" customHeight="1">
      <c r="A1361" s="1"/>
      <c r="B1361" s="1"/>
      <c r="C1361" s="1" t="s">
        <v>46</v>
      </c>
      <c r="D1361" s="1">
        <v>9</v>
      </c>
      <c r="E1361" s="17" t="s">
        <v>3799</v>
      </c>
      <c r="F1361" s="17" t="s">
        <v>998</v>
      </c>
      <c r="G1361" s="17" t="s">
        <v>988</v>
      </c>
      <c r="H1361" s="17" t="s">
        <v>2952</v>
      </c>
      <c r="I1361" s="17" t="s">
        <v>3800</v>
      </c>
      <c r="J1361" s="10">
        <v>21</v>
      </c>
    </row>
    <row r="1362" spans="1:10" ht="57" customHeight="1">
      <c r="A1362" s="1"/>
      <c r="B1362" s="1"/>
      <c r="C1362" s="1" t="s">
        <v>46</v>
      </c>
      <c r="D1362" s="1">
        <v>10</v>
      </c>
      <c r="E1362" s="17" t="s">
        <v>3801</v>
      </c>
      <c r="F1362" s="17" t="s">
        <v>998</v>
      </c>
      <c r="G1362" s="17" t="s">
        <v>988</v>
      </c>
      <c r="H1362" s="17" t="s">
        <v>1327</v>
      </c>
      <c r="I1362" s="17" t="s">
        <v>3802</v>
      </c>
      <c r="J1362" s="10">
        <v>393</v>
      </c>
    </row>
    <row r="1363" spans="1:10" ht="57" customHeight="1">
      <c r="A1363" s="1"/>
      <c r="B1363" s="1"/>
      <c r="C1363" s="1" t="s">
        <v>46</v>
      </c>
      <c r="D1363" s="1">
        <v>11</v>
      </c>
      <c r="E1363" s="17" t="s">
        <v>3769</v>
      </c>
      <c r="F1363" s="17" t="s">
        <v>987</v>
      </c>
      <c r="G1363" s="17" t="s">
        <v>994</v>
      </c>
      <c r="H1363" s="17"/>
      <c r="I1363" s="17" t="s">
        <v>3803</v>
      </c>
      <c r="J1363" s="10">
        <v>0</v>
      </c>
    </row>
    <row r="1364" spans="1:10" ht="57" customHeight="1">
      <c r="A1364" s="1"/>
      <c r="B1364" s="1"/>
      <c r="C1364" s="1" t="s">
        <v>46</v>
      </c>
      <c r="D1364" s="1">
        <v>12</v>
      </c>
      <c r="E1364" s="17" t="s">
        <v>3804</v>
      </c>
      <c r="F1364" s="17" t="s">
        <v>998</v>
      </c>
      <c r="G1364" s="17" t="s">
        <v>988</v>
      </c>
      <c r="H1364" s="17" t="s">
        <v>3328</v>
      </c>
      <c r="I1364" s="17" t="s">
        <v>3805</v>
      </c>
      <c r="J1364" s="10">
        <v>56</v>
      </c>
    </row>
    <row r="1365" spans="1:10" ht="57" customHeight="1">
      <c r="A1365" s="1"/>
      <c r="B1365" s="1"/>
      <c r="C1365" s="1" t="s">
        <v>46</v>
      </c>
      <c r="D1365" s="1">
        <v>13</v>
      </c>
      <c r="E1365" s="17" t="s">
        <v>3806</v>
      </c>
      <c r="F1365" s="17" t="s">
        <v>998</v>
      </c>
      <c r="G1365" s="17" t="s">
        <v>988</v>
      </c>
      <c r="H1365" s="17" t="s">
        <v>1173</v>
      </c>
      <c r="I1365" s="17" t="s">
        <v>3807</v>
      </c>
      <c r="J1365" s="10">
        <v>12</v>
      </c>
    </row>
    <row r="1366" spans="1:10" ht="57" customHeight="1">
      <c r="A1366" s="1"/>
      <c r="B1366" s="1"/>
      <c r="C1366" s="1" t="s">
        <v>46</v>
      </c>
      <c r="D1366" s="1">
        <v>14</v>
      </c>
      <c r="E1366" s="17" t="s">
        <v>3808</v>
      </c>
      <c r="F1366" s="17" t="s">
        <v>998</v>
      </c>
      <c r="G1366" s="17" t="s">
        <v>988</v>
      </c>
      <c r="H1366" s="17" t="s">
        <v>1168</v>
      </c>
      <c r="I1366" s="17" t="s">
        <v>3809</v>
      </c>
      <c r="J1366" s="10">
        <v>21</v>
      </c>
    </row>
    <row r="1367" spans="1:10" ht="57" customHeight="1">
      <c r="A1367" s="1"/>
      <c r="B1367" s="1"/>
      <c r="C1367" s="1" t="s">
        <v>46</v>
      </c>
      <c r="D1367" s="1">
        <v>15</v>
      </c>
      <c r="E1367" s="17" t="s">
        <v>3810</v>
      </c>
      <c r="F1367" s="17" t="s">
        <v>998</v>
      </c>
      <c r="G1367" s="17" t="s">
        <v>988</v>
      </c>
      <c r="H1367" s="17" t="s">
        <v>1168</v>
      </c>
      <c r="I1367" s="17" t="s">
        <v>3811</v>
      </c>
      <c r="J1367" s="10">
        <v>6</v>
      </c>
    </row>
    <row r="1368" spans="1:10" ht="57" customHeight="1">
      <c r="A1368" s="1"/>
      <c r="B1368" s="1"/>
      <c r="C1368" s="1" t="s">
        <v>46</v>
      </c>
      <c r="D1368" s="1">
        <v>16</v>
      </c>
      <c r="E1368" s="17" t="s">
        <v>3812</v>
      </c>
      <c r="F1368" s="17" t="s">
        <v>987</v>
      </c>
      <c r="G1368" s="17" t="s">
        <v>988</v>
      </c>
      <c r="H1368" s="17"/>
      <c r="I1368" s="17" t="s">
        <v>3813</v>
      </c>
      <c r="J1368" s="10">
        <v>0</v>
      </c>
    </row>
    <row r="1369" spans="1:10" ht="57" customHeight="1">
      <c r="A1369" s="1"/>
      <c r="B1369" s="1"/>
      <c r="C1369" s="1" t="s">
        <v>46</v>
      </c>
      <c r="D1369" s="1">
        <v>17</v>
      </c>
      <c r="E1369" s="17" t="s">
        <v>3814</v>
      </c>
      <c r="F1369" s="17" t="s">
        <v>998</v>
      </c>
      <c r="G1369" s="17" t="s">
        <v>988</v>
      </c>
      <c r="H1369" s="17" t="s">
        <v>1005</v>
      </c>
      <c r="I1369" s="17" t="s">
        <v>3815</v>
      </c>
      <c r="J1369" s="10">
        <v>9</v>
      </c>
    </row>
    <row r="1370" spans="1:10" ht="57" customHeight="1">
      <c r="A1370" s="1"/>
      <c r="B1370" s="1"/>
      <c r="C1370" s="1" t="s">
        <v>46</v>
      </c>
      <c r="D1370" s="1">
        <v>18</v>
      </c>
      <c r="E1370" s="17" t="s">
        <v>3816</v>
      </c>
      <c r="F1370" s="17" t="s">
        <v>987</v>
      </c>
      <c r="G1370" s="17" t="s">
        <v>988</v>
      </c>
      <c r="H1370" s="17"/>
      <c r="I1370" s="17" t="s">
        <v>3817</v>
      </c>
      <c r="J1370" s="10">
        <v>0</v>
      </c>
    </row>
    <row r="1371" spans="1:10" ht="57" customHeight="1">
      <c r="A1371" s="1"/>
      <c r="B1371" s="1"/>
      <c r="C1371" s="1" t="s">
        <v>46</v>
      </c>
      <c r="D1371" s="1">
        <v>19</v>
      </c>
      <c r="E1371" s="17" t="s">
        <v>3814</v>
      </c>
      <c r="F1371" s="17" t="s">
        <v>998</v>
      </c>
      <c r="G1371" s="17" t="s">
        <v>988</v>
      </c>
      <c r="H1371" s="17" t="s">
        <v>1005</v>
      </c>
      <c r="I1371" s="17" t="s">
        <v>3818</v>
      </c>
      <c r="J1371" s="10">
        <v>9</v>
      </c>
    </row>
    <row r="1372" spans="1:10" ht="57" customHeight="1">
      <c r="A1372" s="1"/>
      <c r="B1372" s="1"/>
      <c r="C1372" s="1" t="s">
        <v>46</v>
      </c>
      <c r="D1372" s="1">
        <v>20</v>
      </c>
      <c r="E1372" s="17" t="s">
        <v>3804</v>
      </c>
      <c r="F1372" s="17" t="s">
        <v>998</v>
      </c>
      <c r="G1372" s="17" t="s">
        <v>988</v>
      </c>
      <c r="H1372" s="17"/>
      <c r="I1372" s="17" t="s">
        <v>3819</v>
      </c>
      <c r="J1372" s="10">
        <v>0</v>
      </c>
    </row>
    <row r="1373" spans="1:10" ht="57" customHeight="1">
      <c r="A1373" s="1"/>
      <c r="B1373" s="1"/>
      <c r="C1373" s="1" t="s">
        <v>46</v>
      </c>
      <c r="D1373" s="1">
        <v>21</v>
      </c>
      <c r="E1373" s="17" t="s">
        <v>3820</v>
      </c>
      <c r="F1373" s="17" t="s">
        <v>987</v>
      </c>
      <c r="G1373" s="17" t="s">
        <v>988</v>
      </c>
      <c r="H1373" s="17"/>
      <c r="I1373" s="17" t="s">
        <v>3821</v>
      </c>
      <c r="J1373" s="10">
        <v>0</v>
      </c>
    </row>
    <row r="1374" spans="1:10" ht="57" customHeight="1">
      <c r="A1374" s="1"/>
      <c r="B1374" s="1"/>
      <c r="C1374" s="1" t="s">
        <v>46</v>
      </c>
      <c r="D1374" s="1">
        <v>22</v>
      </c>
      <c r="E1374" s="17" t="s">
        <v>3822</v>
      </c>
      <c r="F1374" s="17" t="s">
        <v>998</v>
      </c>
      <c r="G1374" s="17" t="s">
        <v>988</v>
      </c>
      <c r="H1374" s="17"/>
      <c r="I1374" s="17" t="s">
        <v>3823</v>
      </c>
      <c r="J1374" s="10">
        <v>0</v>
      </c>
    </row>
    <row r="1375" spans="1:10" ht="57" customHeight="1">
      <c r="A1375" s="1"/>
      <c r="B1375" s="1"/>
      <c r="C1375" s="1" t="s">
        <v>46</v>
      </c>
      <c r="D1375" s="1">
        <v>23</v>
      </c>
      <c r="E1375" s="17" t="s">
        <v>3820</v>
      </c>
      <c r="F1375" s="17" t="s">
        <v>987</v>
      </c>
      <c r="G1375" s="17" t="s">
        <v>988</v>
      </c>
      <c r="H1375" s="17" t="s">
        <v>3824</v>
      </c>
      <c r="I1375" s="17" t="s">
        <v>3825</v>
      </c>
      <c r="J1375" s="10">
        <v>280</v>
      </c>
    </row>
    <row r="1376" spans="1:10" ht="57" customHeight="1">
      <c r="A1376" s="1"/>
      <c r="B1376" s="1"/>
      <c r="C1376" s="1" t="s">
        <v>46</v>
      </c>
      <c r="D1376" s="1">
        <v>24</v>
      </c>
      <c r="E1376" s="17" t="s">
        <v>3826</v>
      </c>
      <c r="F1376" s="17" t="s">
        <v>998</v>
      </c>
      <c r="G1376" s="17" t="s">
        <v>988</v>
      </c>
      <c r="H1376" s="17" t="s">
        <v>3827</v>
      </c>
      <c r="I1376" s="17" t="s">
        <v>3828</v>
      </c>
      <c r="J1376" s="10">
        <v>25</v>
      </c>
    </row>
    <row r="1377" spans="1:10" ht="57" customHeight="1">
      <c r="A1377" s="1"/>
      <c r="B1377" s="1"/>
      <c r="C1377" s="1" t="s">
        <v>46</v>
      </c>
      <c r="D1377" s="1">
        <v>25</v>
      </c>
      <c r="E1377" s="17" t="s">
        <v>3829</v>
      </c>
      <c r="F1377" s="17" t="s">
        <v>998</v>
      </c>
      <c r="G1377" s="17" t="s">
        <v>988</v>
      </c>
      <c r="H1377" s="17" t="s">
        <v>1176</v>
      </c>
      <c r="I1377" s="17" t="s">
        <v>3830</v>
      </c>
      <c r="J1377" s="10">
        <v>338</v>
      </c>
    </row>
    <row r="1378" spans="1:10" ht="57" customHeight="1">
      <c r="A1378" s="1"/>
      <c r="B1378" s="1"/>
      <c r="C1378" s="1" t="s">
        <v>46</v>
      </c>
      <c r="D1378" s="1">
        <v>26</v>
      </c>
      <c r="E1378" s="17" t="s">
        <v>3831</v>
      </c>
      <c r="F1378" s="17" t="s">
        <v>998</v>
      </c>
      <c r="G1378" s="17" t="s">
        <v>988</v>
      </c>
      <c r="H1378" s="17" t="s">
        <v>1168</v>
      </c>
      <c r="I1378" s="17" t="s">
        <v>3832</v>
      </c>
      <c r="J1378" s="10">
        <v>197</v>
      </c>
    </row>
    <row r="1379" spans="1:10" ht="57" customHeight="1">
      <c r="A1379" s="1"/>
      <c r="B1379" s="1"/>
      <c r="C1379" s="1" t="s">
        <v>46</v>
      </c>
      <c r="D1379" s="1">
        <v>27</v>
      </c>
      <c r="E1379" s="17" t="s">
        <v>3833</v>
      </c>
      <c r="F1379" s="17" t="s">
        <v>998</v>
      </c>
      <c r="G1379" s="17" t="s">
        <v>988</v>
      </c>
      <c r="H1379" s="17" t="s">
        <v>1168</v>
      </c>
      <c r="I1379" s="17" t="s">
        <v>3834</v>
      </c>
      <c r="J1379" s="10">
        <v>65</v>
      </c>
    </row>
    <row r="1380" spans="1:10" ht="57" customHeight="1">
      <c r="A1380" s="1"/>
      <c r="B1380" s="1"/>
      <c r="C1380" s="1" t="s">
        <v>46</v>
      </c>
      <c r="D1380" s="1">
        <v>28</v>
      </c>
      <c r="E1380" s="17" t="s">
        <v>3835</v>
      </c>
      <c r="F1380" s="17" t="s">
        <v>998</v>
      </c>
      <c r="G1380" s="17" t="s">
        <v>988</v>
      </c>
      <c r="H1380" s="17" t="s">
        <v>1173</v>
      </c>
      <c r="I1380" s="17" t="s">
        <v>3836</v>
      </c>
      <c r="J1380" s="10">
        <v>24</v>
      </c>
    </row>
    <row r="1381" spans="1:10" ht="57" customHeight="1">
      <c r="A1381" s="1"/>
      <c r="B1381" s="1"/>
      <c r="C1381" s="1" t="s">
        <v>46</v>
      </c>
      <c r="D1381" s="1">
        <v>29</v>
      </c>
      <c r="E1381" s="17" t="s">
        <v>3837</v>
      </c>
      <c r="F1381" s="17" t="s">
        <v>998</v>
      </c>
      <c r="G1381" s="17" t="s">
        <v>988</v>
      </c>
      <c r="H1381" s="17" t="s">
        <v>2310</v>
      </c>
      <c r="I1381" s="17" t="s">
        <v>3838</v>
      </c>
      <c r="J1381" s="10">
        <v>26</v>
      </c>
    </row>
    <row r="1382" spans="1:10" ht="57" customHeight="1">
      <c r="A1382" s="1"/>
      <c r="B1382" s="1"/>
      <c r="C1382" s="1" t="s">
        <v>46</v>
      </c>
      <c r="D1382" s="1">
        <v>30</v>
      </c>
      <c r="E1382" s="17" t="s">
        <v>3839</v>
      </c>
      <c r="F1382" s="17" t="s">
        <v>998</v>
      </c>
      <c r="G1382" s="17" t="s">
        <v>988</v>
      </c>
      <c r="H1382" s="17" t="s">
        <v>3840</v>
      </c>
      <c r="I1382" s="17" t="s">
        <v>3841</v>
      </c>
      <c r="J1382" s="10">
        <v>14</v>
      </c>
    </row>
    <row r="1383" spans="1:10" ht="57" customHeight="1">
      <c r="A1383" s="1"/>
      <c r="B1383" s="1"/>
      <c r="C1383" s="1" t="s">
        <v>46</v>
      </c>
      <c r="D1383" s="1">
        <v>31</v>
      </c>
      <c r="E1383" s="17" t="s">
        <v>3842</v>
      </c>
      <c r="F1383" s="17" t="s">
        <v>998</v>
      </c>
      <c r="G1383" s="17" t="s">
        <v>994</v>
      </c>
      <c r="H1383" s="17" t="s">
        <v>2310</v>
      </c>
      <c r="I1383" s="17" t="s">
        <v>3843</v>
      </c>
      <c r="J1383" s="10">
        <v>37</v>
      </c>
    </row>
    <row r="1384" spans="1:10" ht="57" customHeight="1">
      <c r="A1384" s="1"/>
      <c r="B1384" s="1"/>
      <c r="C1384" s="1" t="s">
        <v>46</v>
      </c>
      <c r="D1384" s="1">
        <v>32</v>
      </c>
      <c r="E1384" s="17" t="s">
        <v>3647</v>
      </c>
      <c r="F1384" s="17" t="s">
        <v>998</v>
      </c>
      <c r="G1384" s="17" t="s">
        <v>988</v>
      </c>
      <c r="H1384" s="17" t="s">
        <v>1173</v>
      </c>
      <c r="I1384" s="17" t="s">
        <v>3844</v>
      </c>
      <c r="J1384" s="10">
        <v>12</v>
      </c>
    </row>
    <row r="1385" spans="1:10" ht="57" customHeight="1">
      <c r="A1385" s="1"/>
      <c r="B1385" s="1"/>
      <c r="C1385" s="1" t="s">
        <v>46</v>
      </c>
      <c r="D1385" s="1">
        <v>33</v>
      </c>
      <c r="E1385" s="17" t="s">
        <v>3845</v>
      </c>
      <c r="F1385" s="17" t="s">
        <v>998</v>
      </c>
      <c r="G1385" s="17" t="s">
        <v>988</v>
      </c>
      <c r="H1385" s="17"/>
      <c r="I1385" s="17" t="s">
        <v>3846</v>
      </c>
      <c r="J1385" s="10">
        <v>0</v>
      </c>
    </row>
    <row r="1386" spans="1:10" ht="57" customHeight="1">
      <c r="A1386" s="1"/>
      <c r="B1386" s="1"/>
      <c r="C1386" s="1" t="s">
        <v>46</v>
      </c>
      <c r="D1386" s="1">
        <v>34</v>
      </c>
      <c r="E1386" s="17" t="s">
        <v>3847</v>
      </c>
      <c r="F1386" s="17" t="s">
        <v>998</v>
      </c>
      <c r="G1386" s="17" t="s">
        <v>988</v>
      </c>
      <c r="H1386" s="17" t="s">
        <v>1168</v>
      </c>
      <c r="I1386" s="17" t="s">
        <v>3848</v>
      </c>
      <c r="J1386" s="10">
        <v>157</v>
      </c>
    </row>
    <row r="1387" spans="1:10" ht="57" customHeight="1">
      <c r="A1387" s="1"/>
      <c r="B1387" s="1"/>
      <c r="C1387" s="1" t="s">
        <v>46</v>
      </c>
      <c r="D1387" s="1">
        <v>35</v>
      </c>
      <c r="E1387" s="17" t="s">
        <v>3849</v>
      </c>
      <c r="F1387" s="17" t="s">
        <v>998</v>
      </c>
      <c r="G1387" s="17" t="s">
        <v>988</v>
      </c>
      <c r="H1387" s="17" t="s">
        <v>1168</v>
      </c>
      <c r="I1387" s="17" t="s">
        <v>3850</v>
      </c>
      <c r="J1387" s="10">
        <v>41</v>
      </c>
    </row>
    <row r="1388" spans="1:10" ht="57" customHeight="1">
      <c r="A1388" s="1"/>
      <c r="B1388" s="1"/>
      <c r="C1388" s="1" t="s">
        <v>46</v>
      </c>
      <c r="D1388" s="1">
        <v>36</v>
      </c>
      <c r="E1388" s="17" t="s">
        <v>3851</v>
      </c>
      <c r="F1388" s="17" t="s">
        <v>987</v>
      </c>
      <c r="G1388" s="17" t="s">
        <v>988</v>
      </c>
      <c r="H1388" s="17" t="s">
        <v>995</v>
      </c>
      <c r="I1388" s="17" t="s">
        <v>3852</v>
      </c>
      <c r="J1388" s="10">
        <v>13</v>
      </c>
    </row>
    <row r="1389" spans="1:10" ht="57" customHeight="1">
      <c r="A1389" s="1"/>
      <c r="B1389" s="1"/>
      <c r="C1389" s="1" t="s">
        <v>46</v>
      </c>
      <c r="D1389" s="1">
        <v>37</v>
      </c>
      <c r="E1389" s="17" t="s">
        <v>3853</v>
      </c>
      <c r="F1389" s="17" t="s">
        <v>998</v>
      </c>
      <c r="G1389" s="17" t="s">
        <v>994</v>
      </c>
      <c r="H1389" s="17" t="s">
        <v>1688</v>
      </c>
      <c r="I1389" s="17" t="s">
        <v>3854</v>
      </c>
      <c r="J1389" s="10">
        <v>33</v>
      </c>
    </row>
    <row r="1390" spans="1:10" ht="57" customHeight="1">
      <c r="A1390" s="1"/>
      <c r="B1390" s="1"/>
      <c r="C1390" s="1" t="s">
        <v>46</v>
      </c>
      <c r="D1390" s="1">
        <v>38</v>
      </c>
      <c r="E1390" s="17" t="s">
        <v>3855</v>
      </c>
      <c r="F1390" s="17" t="s">
        <v>998</v>
      </c>
      <c r="G1390" s="17" t="s">
        <v>988</v>
      </c>
      <c r="H1390" s="17" t="s">
        <v>3856</v>
      </c>
      <c r="I1390" s="17" t="s">
        <v>3857</v>
      </c>
      <c r="J1390" s="10">
        <v>54</v>
      </c>
    </row>
    <row r="1391" spans="1:10" ht="57" customHeight="1">
      <c r="A1391" s="1"/>
      <c r="B1391" s="1"/>
      <c r="C1391" s="1" t="s">
        <v>46</v>
      </c>
      <c r="D1391" s="1">
        <v>39</v>
      </c>
      <c r="E1391" s="17" t="s">
        <v>3858</v>
      </c>
      <c r="F1391" s="17" t="s">
        <v>998</v>
      </c>
      <c r="G1391" s="17" t="s">
        <v>994</v>
      </c>
      <c r="H1391" s="17"/>
      <c r="I1391" s="17" t="s">
        <v>3859</v>
      </c>
      <c r="J1391" s="10">
        <v>0</v>
      </c>
    </row>
    <row r="1392" spans="1:10" ht="57" customHeight="1">
      <c r="A1392" s="1"/>
      <c r="B1392" s="1"/>
      <c r="C1392" s="1" t="s">
        <v>46</v>
      </c>
      <c r="D1392" s="1">
        <v>40</v>
      </c>
      <c r="E1392" s="17" t="s">
        <v>3860</v>
      </c>
      <c r="F1392" s="17" t="s">
        <v>998</v>
      </c>
      <c r="G1392" s="17" t="s">
        <v>994</v>
      </c>
      <c r="H1392" s="17"/>
      <c r="I1392" s="17" t="s">
        <v>3861</v>
      </c>
      <c r="J1392" s="10">
        <v>0</v>
      </c>
    </row>
    <row r="1393" spans="1:10" ht="57" customHeight="1">
      <c r="A1393" s="1"/>
      <c r="B1393" s="1"/>
      <c r="C1393" s="1" t="s">
        <v>46</v>
      </c>
      <c r="D1393" s="1">
        <v>41</v>
      </c>
      <c r="E1393" s="17" t="s">
        <v>3862</v>
      </c>
      <c r="F1393" s="17" t="s">
        <v>987</v>
      </c>
      <c r="G1393" s="17" t="s">
        <v>988</v>
      </c>
      <c r="H1393" s="17" t="s">
        <v>3863</v>
      </c>
      <c r="I1393" s="17" t="s">
        <v>3864</v>
      </c>
      <c r="J1393" s="10">
        <v>39</v>
      </c>
    </row>
    <row r="1394" spans="1:10" ht="57" customHeight="1">
      <c r="A1394" s="1"/>
      <c r="B1394" s="1"/>
      <c r="C1394" s="1" t="s">
        <v>46</v>
      </c>
      <c r="D1394" s="1">
        <v>42</v>
      </c>
      <c r="E1394" s="17" t="s">
        <v>3865</v>
      </c>
      <c r="F1394" s="17" t="s">
        <v>987</v>
      </c>
      <c r="G1394" s="17" t="s">
        <v>988</v>
      </c>
      <c r="H1394" s="17" t="s">
        <v>3866</v>
      </c>
      <c r="I1394" s="17" t="s">
        <v>3867</v>
      </c>
      <c r="J1394" s="10">
        <v>93</v>
      </c>
    </row>
    <row r="1395" spans="1:10" ht="57" customHeight="1">
      <c r="A1395" s="1"/>
      <c r="B1395" s="1"/>
      <c r="C1395" s="1" t="s">
        <v>46</v>
      </c>
      <c r="D1395" s="1">
        <v>43</v>
      </c>
      <c r="E1395" s="17" t="s">
        <v>3868</v>
      </c>
      <c r="F1395" s="17" t="s">
        <v>987</v>
      </c>
      <c r="G1395" s="17" t="s">
        <v>988</v>
      </c>
      <c r="H1395" s="17" t="s">
        <v>995</v>
      </c>
      <c r="I1395" s="17" t="s">
        <v>3869</v>
      </c>
      <c r="J1395" s="10">
        <v>13</v>
      </c>
    </row>
    <row r="1396" spans="1:10" ht="57" customHeight="1">
      <c r="A1396" s="1"/>
      <c r="B1396" s="1"/>
      <c r="C1396" s="1" t="s">
        <v>46</v>
      </c>
      <c r="D1396" s="1">
        <v>44</v>
      </c>
      <c r="E1396" s="17" t="s">
        <v>3870</v>
      </c>
      <c r="F1396" s="17" t="s">
        <v>998</v>
      </c>
      <c r="G1396" s="17" t="s">
        <v>988</v>
      </c>
      <c r="H1396" s="17" t="s">
        <v>3871</v>
      </c>
      <c r="I1396" s="17" t="s">
        <v>3872</v>
      </c>
      <c r="J1396" s="10">
        <v>33</v>
      </c>
    </row>
    <row r="1397" spans="1:10" ht="57" customHeight="1">
      <c r="A1397" s="1"/>
      <c r="B1397" s="1"/>
      <c r="C1397" s="1" t="s">
        <v>46</v>
      </c>
      <c r="D1397" s="1">
        <v>45</v>
      </c>
      <c r="E1397" s="17" t="s">
        <v>3873</v>
      </c>
      <c r="F1397" s="17" t="s">
        <v>998</v>
      </c>
      <c r="G1397" s="17" t="s">
        <v>988</v>
      </c>
      <c r="H1397" s="17"/>
      <c r="I1397" s="17" t="s">
        <v>3874</v>
      </c>
      <c r="J1397" s="10">
        <v>0</v>
      </c>
    </row>
    <row r="1398" spans="1:10" ht="57" customHeight="1">
      <c r="A1398" s="1"/>
      <c r="B1398" s="1"/>
      <c r="C1398" s="1" t="s">
        <v>46</v>
      </c>
      <c r="D1398" s="1">
        <v>46</v>
      </c>
      <c r="E1398" s="17" t="s">
        <v>3875</v>
      </c>
      <c r="F1398" s="17" t="s">
        <v>998</v>
      </c>
      <c r="G1398" s="17" t="s">
        <v>988</v>
      </c>
      <c r="H1398" s="17" t="s">
        <v>995</v>
      </c>
      <c r="I1398" s="17" t="s">
        <v>3876</v>
      </c>
      <c r="J1398" s="10">
        <v>14</v>
      </c>
    </row>
    <row r="1399" spans="1:10" ht="57" customHeight="1">
      <c r="A1399" s="1"/>
      <c r="B1399" s="1"/>
      <c r="C1399" s="1" t="s">
        <v>46</v>
      </c>
      <c r="D1399" s="1">
        <v>47</v>
      </c>
      <c r="E1399" s="17" t="s">
        <v>3870</v>
      </c>
      <c r="F1399" s="17" t="s">
        <v>998</v>
      </c>
      <c r="G1399" s="17" t="s">
        <v>988</v>
      </c>
      <c r="H1399" s="17" t="s">
        <v>2981</v>
      </c>
      <c r="I1399" s="17" t="s">
        <v>3877</v>
      </c>
      <c r="J1399" s="10">
        <v>35</v>
      </c>
    </row>
    <row r="1400" spans="1:10" ht="57" customHeight="1">
      <c r="A1400" s="1"/>
      <c r="B1400" s="1"/>
      <c r="C1400" s="1" t="s">
        <v>46</v>
      </c>
      <c r="D1400" s="1">
        <v>48</v>
      </c>
      <c r="E1400" s="17" t="s">
        <v>3878</v>
      </c>
      <c r="F1400" s="17" t="s">
        <v>998</v>
      </c>
      <c r="G1400" s="17" t="s">
        <v>988</v>
      </c>
      <c r="H1400" s="17" t="s">
        <v>995</v>
      </c>
      <c r="I1400" s="17" t="s">
        <v>3879</v>
      </c>
      <c r="J1400" s="10">
        <v>12</v>
      </c>
    </row>
    <row r="1401" spans="1:10" ht="57" customHeight="1">
      <c r="A1401" s="1"/>
      <c r="B1401" s="1"/>
      <c r="C1401" s="1" t="s">
        <v>46</v>
      </c>
      <c r="D1401" s="1">
        <v>49</v>
      </c>
      <c r="E1401" s="17" t="s">
        <v>3880</v>
      </c>
      <c r="F1401" s="17" t="s">
        <v>998</v>
      </c>
      <c r="G1401" s="17" t="s">
        <v>988</v>
      </c>
      <c r="H1401" s="17" t="s">
        <v>3881</v>
      </c>
      <c r="I1401" s="17" t="s">
        <v>3882</v>
      </c>
      <c r="J1401" s="10">
        <v>171</v>
      </c>
    </row>
    <row r="1402" spans="1:10" ht="57" customHeight="1">
      <c r="A1402" s="1"/>
      <c r="B1402" s="1"/>
      <c r="C1402" s="1" t="s">
        <v>46</v>
      </c>
      <c r="D1402" s="1">
        <v>50</v>
      </c>
      <c r="E1402" s="17" t="s">
        <v>3880</v>
      </c>
      <c r="F1402" s="17" t="s">
        <v>998</v>
      </c>
      <c r="G1402" s="17" t="s">
        <v>988</v>
      </c>
      <c r="H1402" s="17" t="s">
        <v>3881</v>
      </c>
      <c r="I1402" s="17" t="s">
        <v>3883</v>
      </c>
      <c r="J1402" s="10">
        <v>330</v>
      </c>
    </row>
    <row r="1403" spans="1:10" ht="57" customHeight="1">
      <c r="A1403" s="1"/>
      <c r="B1403" s="1"/>
      <c r="C1403" s="1" t="s">
        <v>46</v>
      </c>
      <c r="D1403" s="1">
        <v>51</v>
      </c>
      <c r="E1403" s="17" t="s">
        <v>3884</v>
      </c>
      <c r="F1403" s="17" t="s">
        <v>998</v>
      </c>
      <c r="G1403" s="17" t="s">
        <v>988</v>
      </c>
      <c r="H1403" s="17" t="s">
        <v>995</v>
      </c>
      <c r="I1403" s="17" t="s">
        <v>3885</v>
      </c>
      <c r="J1403" s="10">
        <v>23</v>
      </c>
    </row>
    <row r="1404" spans="1:10" ht="57" customHeight="1">
      <c r="A1404" s="1"/>
      <c r="B1404" s="1"/>
      <c r="C1404" s="1" t="s">
        <v>46</v>
      </c>
      <c r="D1404" s="1">
        <v>52</v>
      </c>
      <c r="E1404" s="17" t="s">
        <v>3880</v>
      </c>
      <c r="F1404" s="17" t="s">
        <v>998</v>
      </c>
      <c r="G1404" s="17" t="s">
        <v>988</v>
      </c>
      <c r="H1404" s="17" t="s">
        <v>3886</v>
      </c>
      <c r="I1404" s="17" t="s">
        <v>3887</v>
      </c>
      <c r="J1404" s="10">
        <v>111</v>
      </c>
    </row>
    <row r="1405" spans="1:10" ht="57" customHeight="1">
      <c r="A1405" s="1"/>
      <c r="B1405" s="1"/>
      <c r="C1405" s="1" t="s">
        <v>46</v>
      </c>
      <c r="D1405" s="1">
        <v>53</v>
      </c>
      <c r="E1405" s="17" t="s">
        <v>3875</v>
      </c>
      <c r="F1405" s="17" t="s">
        <v>998</v>
      </c>
      <c r="G1405" s="17" t="s">
        <v>988</v>
      </c>
      <c r="H1405" s="17"/>
      <c r="I1405" s="17" t="s">
        <v>3888</v>
      </c>
      <c r="J1405" s="10">
        <v>0</v>
      </c>
    </row>
    <row r="1406" spans="1:10" ht="57" customHeight="1">
      <c r="A1406" s="1"/>
      <c r="B1406" s="1"/>
      <c r="C1406" s="1" t="s">
        <v>46</v>
      </c>
      <c r="D1406" s="1">
        <v>54</v>
      </c>
      <c r="E1406" s="17" t="s">
        <v>3873</v>
      </c>
      <c r="F1406" s="17" t="s">
        <v>998</v>
      </c>
      <c r="G1406" s="17" t="s">
        <v>988</v>
      </c>
      <c r="H1406" s="17"/>
      <c r="I1406" s="17" t="s">
        <v>3889</v>
      </c>
      <c r="J1406" s="10">
        <v>0</v>
      </c>
    </row>
    <row r="1407" spans="1:10" ht="57" customHeight="1">
      <c r="A1407" s="1"/>
      <c r="B1407" s="1"/>
      <c r="C1407" s="1" t="s">
        <v>46</v>
      </c>
      <c r="D1407" s="1">
        <v>55</v>
      </c>
      <c r="E1407" s="17" t="s">
        <v>3890</v>
      </c>
      <c r="F1407" s="17" t="s">
        <v>998</v>
      </c>
      <c r="G1407" s="17" t="s">
        <v>988</v>
      </c>
      <c r="H1407" s="17" t="s">
        <v>995</v>
      </c>
      <c r="I1407" s="17" t="s">
        <v>3891</v>
      </c>
      <c r="J1407" s="10">
        <v>5</v>
      </c>
    </row>
    <row r="1408" spans="1:10" ht="57" customHeight="1">
      <c r="A1408" s="1"/>
      <c r="B1408" s="1"/>
      <c r="C1408" s="1" t="s">
        <v>46</v>
      </c>
      <c r="D1408" s="1">
        <v>56</v>
      </c>
      <c r="E1408" s="17" t="s">
        <v>3892</v>
      </c>
      <c r="F1408" s="17" t="s">
        <v>998</v>
      </c>
      <c r="G1408" s="17" t="s">
        <v>988</v>
      </c>
      <c r="H1408" s="17" t="s">
        <v>995</v>
      </c>
      <c r="I1408" s="17" t="s">
        <v>3893</v>
      </c>
      <c r="J1408" s="10">
        <v>17</v>
      </c>
    </row>
    <row r="1409" spans="1:10" ht="57" customHeight="1">
      <c r="A1409" s="1"/>
      <c r="B1409" s="1"/>
      <c r="C1409" s="1" t="s">
        <v>46</v>
      </c>
      <c r="D1409" s="1">
        <v>57</v>
      </c>
      <c r="E1409" s="17" t="s">
        <v>3894</v>
      </c>
      <c r="F1409" s="17" t="s">
        <v>987</v>
      </c>
      <c r="G1409" s="17" t="s">
        <v>994</v>
      </c>
      <c r="H1409" s="17" t="s">
        <v>1168</v>
      </c>
      <c r="I1409" s="17" t="s">
        <v>3895</v>
      </c>
      <c r="J1409" s="10">
        <v>12</v>
      </c>
    </row>
    <row r="1410" spans="1:10" ht="57" customHeight="1">
      <c r="A1410" s="1"/>
      <c r="B1410" s="1"/>
      <c r="C1410" s="1" t="s">
        <v>46</v>
      </c>
      <c r="D1410" s="1">
        <v>58</v>
      </c>
      <c r="E1410" s="17" t="s">
        <v>3896</v>
      </c>
      <c r="F1410" s="17" t="s">
        <v>998</v>
      </c>
      <c r="G1410" s="17" t="s">
        <v>994</v>
      </c>
      <c r="H1410" s="17" t="s">
        <v>1168</v>
      </c>
      <c r="I1410" s="17" t="s">
        <v>3897</v>
      </c>
      <c r="J1410" s="10">
        <v>249</v>
      </c>
    </row>
    <row r="1411" spans="1:10" ht="57" customHeight="1">
      <c r="A1411" s="1"/>
      <c r="B1411" s="1"/>
      <c r="C1411" s="1" t="s">
        <v>48</v>
      </c>
      <c r="D1411" s="1">
        <v>1</v>
      </c>
      <c r="E1411" s="17" t="s">
        <v>3853</v>
      </c>
      <c r="F1411" s="17" t="s">
        <v>998</v>
      </c>
      <c r="G1411" s="17" t="s">
        <v>994</v>
      </c>
      <c r="H1411" s="17" t="s">
        <v>1005</v>
      </c>
      <c r="I1411" s="17" t="s">
        <v>3898</v>
      </c>
      <c r="J1411" s="10">
        <v>77</v>
      </c>
    </row>
    <row r="1412" spans="1:10" ht="57" customHeight="1">
      <c r="A1412" s="1"/>
      <c r="B1412" s="1"/>
      <c r="C1412" s="1" t="s">
        <v>48</v>
      </c>
      <c r="D1412" s="1">
        <v>2</v>
      </c>
      <c r="E1412" s="17" t="s">
        <v>3849</v>
      </c>
      <c r="F1412" s="17" t="s">
        <v>998</v>
      </c>
      <c r="G1412" s="17" t="s">
        <v>988</v>
      </c>
      <c r="H1412" s="17" t="s">
        <v>1168</v>
      </c>
      <c r="I1412" s="17" t="s">
        <v>3899</v>
      </c>
      <c r="J1412" s="10">
        <v>40</v>
      </c>
    </row>
    <row r="1413" spans="1:10" ht="57" customHeight="1">
      <c r="A1413" s="1"/>
      <c r="B1413" s="1"/>
      <c r="C1413" s="1" t="s">
        <v>48</v>
      </c>
      <c r="D1413" s="1">
        <v>3</v>
      </c>
      <c r="E1413" s="17" t="s">
        <v>3900</v>
      </c>
      <c r="F1413" s="17" t="s">
        <v>987</v>
      </c>
      <c r="G1413" s="17" t="s">
        <v>988</v>
      </c>
      <c r="H1413" s="17" t="s">
        <v>995</v>
      </c>
      <c r="I1413" s="17" t="s">
        <v>3901</v>
      </c>
      <c r="J1413" s="10">
        <v>39</v>
      </c>
    </row>
    <row r="1414" spans="1:10" ht="57" customHeight="1">
      <c r="A1414" s="1"/>
      <c r="B1414" s="1"/>
      <c r="C1414" s="1" t="s">
        <v>48</v>
      </c>
      <c r="D1414" s="1">
        <v>4</v>
      </c>
      <c r="E1414" s="17" t="s">
        <v>3902</v>
      </c>
      <c r="F1414" s="17" t="s">
        <v>998</v>
      </c>
      <c r="G1414" s="17" t="s">
        <v>988</v>
      </c>
      <c r="H1414" s="17" t="s">
        <v>1168</v>
      </c>
      <c r="I1414" s="17" t="s">
        <v>3903</v>
      </c>
      <c r="J1414" s="10">
        <v>53</v>
      </c>
    </row>
    <row r="1415" spans="1:10" ht="57" customHeight="1">
      <c r="A1415" s="1"/>
      <c r="B1415" s="1"/>
      <c r="C1415" s="1" t="s">
        <v>48</v>
      </c>
      <c r="D1415" s="1">
        <v>5</v>
      </c>
      <c r="E1415" s="17" t="s">
        <v>3665</v>
      </c>
      <c r="F1415" s="17" t="s">
        <v>998</v>
      </c>
      <c r="G1415" s="17" t="s">
        <v>994</v>
      </c>
      <c r="H1415" s="17"/>
      <c r="I1415" s="17" t="s">
        <v>3904</v>
      </c>
      <c r="J1415" s="10">
        <v>0</v>
      </c>
    </row>
    <row r="1416" spans="1:10" ht="57" customHeight="1">
      <c r="A1416" s="1"/>
      <c r="B1416" s="1"/>
      <c r="C1416" s="1" t="s">
        <v>48</v>
      </c>
      <c r="D1416" s="1">
        <v>6</v>
      </c>
      <c r="E1416" s="17" t="s">
        <v>3905</v>
      </c>
      <c r="F1416" s="17" t="s">
        <v>998</v>
      </c>
      <c r="G1416" s="17" t="s">
        <v>988</v>
      </c>
      <c r="H1416" s="17" t="s">
        <v>1168</v>
      </c>
      <c r="I1416" s="17" t="s">
        <v>3906</v>
      </c>
      <c r="J1416" s="10">
        <v>102</v>
      </c>
    </row>
    <row r="1417" spans="1:10" ht="57" customHeight="1">
      <c r="A1417" s="1"/>
      <c r="B1417" s="1"/>
      <c r="C1417" s="1" t="s">
        <v>48</v>
      </c>
      <c r="D1417" s="1">
        <v>7</v>
      </c>
      <c r="E1417" s="17" t="s">
        <v>3907</v>
      </c>
      <c r="F1417" s="17" t="s">
        <v>987</v>
      </c>
      <c r="G1417" s="17" t="s">
        <v>988</v>
      </c>
      <c r="H1417" s="17"/>
      <c r="I1417" s="17" t="s">
        <v>3908</v>
      </c>
      <c r="J1417" s="10">
        <v>0</v>
      </c>
    </row>
    <row r="1418" spans="1:10" ht="57" customHeight="1">
      <c r="A1418" s="1"/>
      <c r="B1418" s="1"/>
      <c r="C1418" s="1" t="s">
        <v>48</v>
      </c>
      <c r="D1418" s="1">
        <v>8</v>
      </c>
      <c r="E1418" s="17" t="s">
        <v>3909</v>
      </c>
      <c r="F1418" s="17" t="s">
        <v>998</v>
      </c>
      <c r="G1418" s="17" t="s">
        <v>988</v>
      </c>
      <c r="H1418" s="17" t="s">
        <v>3910</v>
      </c>
      <c r="I1418" s="17" t="s">
        <v>3911</v>
      </c>
      <c r="J1418" s="10">
        <v>202</v>
      </c>
    </row>
    <row r="1419" spans="1:10" ht="57" customHeight="1">
      <c r="A1419" s="1"/>
      <c r="B1419" s="1"/>
      <c r="C1419" s="1" t="s">
        <v>48</v>
      </c>
      <c r="D1419" s="1">
        <v>9</v>
      </c>
      <c r="E1419" s="17" t="s">
        <v>3912</v>
      </c>
      <c r="F1419" s="17" t="s">
        <v>998</v>
      </c>
      <c r="G1419" s="17" t="s">
        <v>988</v>
      </c>
      <c r="H1419" s="17" t="s">
        <v>3913</v>
      </c>
      <c r="I1419" s="17" t="s">
        <v>3914</v>
      </c>
      <c r="J1419" s="10">
        <v>39</v>
      </c>
    </row>
    <row r="1420" spans="1:10" ht="57" customHeight="1">
      <c r="A1420" s="1"/>
      <c r="B1420" s="1"/>
      <c r="C1420" s="1" t="s">
        <v>48</v>
      </c>
      <c r="D1420" s="1">
        <v>10</v>
      </c>
      <c r="E1420" s="17" t="s">
        <v>3915</v>
      </c>
      <c r="F1420" s="17" t="s">
        <v>998</v>
      </c>
      <c r="G1420" s="17" t="s">
        <v>988</v>
      </c>
      <c r="H1420" s="17" t="s">
        <v>3916</v>
      </c>
      <c r="I1420" s="17" t="s">
        <v>3917</v>
      </c>
      <c r="J1420" s="10">
        <v>11</v>
      </c>
    </row>
    <row r="1421" spans="1:10" ht="57" customHeight="1">
      <c r="A1421" s="1"/>
      <c r="B1421" s="1"/>
      <c r="C1421" s="1" t="s">
        <v>48</v>
      </c>
      <c r="D1421" s="1">
        <v>11</v>
      </c>
      <c r="E1421" s="17" t="s">
        <v>3853</v>
      </c>
      <c r="F1421" s="17" t="s">
        <v>998</v>
      </c>
      <c r="G1421" s="17" t="s">
        <v>994</v>
      </c>
      <c r="H1421" s="17" t="s">
        <v>1168</v>
      </c>
      <c r="I1421" s="17" t="s">
        <v>3918</v>
      </c>
      <c r="J1421" s="10">
        <v>126</v>
      </c>
    </row>
    <row r="1422" spans="1:10" ht="57" customHeight="1">
      <c r="A1422" s="1"/>
      <c r="B1422" s="1"/>
      <c r="C1422" s="1" t="s">
        <v>48</v>
      </c>
      <c r="D1422" s="1">
        <v>12</v>
      </c>
      <c r="E1422" s="17" t="s">
        <v>3919</v>
      </c>
      <c r="F1422" s="17" t="s">
        <v>998</v>
      </c>
      <c r="G1422" s="17" t="s">
        <v>988</v>
      </c>
      <c r="H1422" s="17" t="s">
        <v>1168</v>
      </c>
      <c r="I1422" s="17" t="s">
        <v>3920</v>
      </c>
      <c r="J1422" s="10">
        <v>93</v>
      </c>
    </row>
    <row r="1423" spans="1:10" ht="57" customHeight="1">
      <c r="A1423" s="1"/>
      <c r="B1423" s="1"/>
      <c r="C1423" s="1" t="s">
        <v>48</v>
      </c>
      <c r="D1423" s="1">
        <v>13</v>
      </c>
      <c r="E1423" s="17" t="s">
        <v>3921</v>
      </c>
      <c r="F1423" s="17" t="s">
        <v>998</v>
      </c>
      <c r="G1423" s="17" t="s">
        <v>988</v>
      </c>
      <c r="H1423" s="17" t="s">
        <v>3922</v>
      </c>
      <c r="I1423" s="17" t="s">
        <v>3923</v>
      </c>
      <c r="J1423" s="10">
        <v>41</v>
      </c>
    </row>
    <row r="1424" spans="1:10" ht="57" customHeight="1">
      <c r="A1424" s="1"/>
      <c r="B1424" s="1"/>
      <c r="C1424" s="1" t="s">
        <v>48</v>
      </c>
      <c r="D1424" s="1">
        <v>14</v>
      </c>
      <c r="E1424" s="17" t="s">
        <v>3924</v>
      </c>
      <c r="F1424" s="17" t="s">
        <v>998</v>
      </c>
      <c r="G1424" s="17" t="s">
        <v>988</v>
      </c>
      <c r="H1424" s="17" t="s">
        <v>1327</v>
      </c>
      <c r="I1424" s="17" t="s">
        <v>3925</v>
      </c>
      <c r="J1424" s="10">
        <v>12</v>
      </c>
    </row>
    <row r="1425" spans="1:10" ht="57" customHeight="1">
      <c r="A1425" s="1"/>
      <c r="B1425" s="1"/>
      <c r="C1425" s="1" t="s">
        <v>48</v>
      </c>
      <c r="D1425" s="1">
        <v>15</v>
      </c>
      <c r="E1425" s="17" t="s">
        <v>3926</v>
      </c>
      <c r="F1425" s="17" t="s">
        <v>987</v>
      </c>
      <c r="G1425" s="17" t="s">
        <v>988</v>
      </c>
      <c r="H1425" s="17" t="s">
        <v>1168</v>
      </c>
      <c r="I1425" s="17" t="s">
        <v>3927</v>
      </c>
      <c r="J1425" s="10">
        <v>28</v>
      </c>
    </row>
    <row r="1426" spans="1:10" ht="57" customHeight="1">
      <c r="A1426" s="1"/>
      <c r="B1426" s="1"/>
      <c r="C1426" s="1" t="s">
        <v>48</v>
      </c>
      <c r="D1426" s="1">
        <v>16</v>
      </c>
      <c r="E1426" s="17" t="s">
        <v>3928</v>
      </c>
      <c r="F1426" s="17" t="s">
        <v>998</v>
      </c>
      <c r="G1426" s="17" t="s">
        <v>988</v>
      </c>
      <c r="H1426" s="17" t="s">
        <v>3929</v>
      </c>
      <c r="I1426" s="17" t="s">
        <v>3930</v>
      </c>
      <c r="J1426" s="10">
        <v>251</v>
      </c>
    </row>
    <row r="1427" spans="1:10" ht="57" customHeight="1">
      <c r="A1427" s="1"/>
      <c r="B1427" s="1"/>
      <c r="C1427" s="1" t="s">
        <v>48</v>
      </c>
      <c r="D1427" s="1">
        <v>17</v>
      </c>
      <c r="E1427" s="17" t="s">
        <v>3931</v>
      </c>
      <c r="F1427" s="17" t="s">
        <v>998</v>
      </c>
      <c r="G1427" s="17" t="s">
        <v>988</v>
      </c>
      <c r="H1427" s="17" t="s">
        <v>3932</v>
      </c>
      <c r="I1427" s="17" t="s">
        <v>3933</v>
      </c>
      <c r="J1427" s="10">
        <v>7</v>
      </c>
    </row>
    <row r="1428" spans="1:10" ht="57" customHeight="1">
      <c r="A1428" s="1"/>
      <c r="B1428" s="1"/>
      <c r="C1428" s="1" t="s">
        <v>48</v>
      </c>
      <c r="D1428" s="1">
        <v>18</v>
      </c>
      <c r="E1428" s="17" t="s">
        <v>3934</v>
      </c>
      <c r="F1428" s="17" t="s">
        <v>998</v>
      </c>
      <c r="G1428" s="17" t="s">
        <v>988</v>
      </c>
      <c r="H1428" s="17" t="s">
        <v>995</v>
      </c>
      <c r="I1428" s="17" t="s">
        <v>3935</v>
      </c>
      <c r="J1428" s="10">
        <v>59</v>
      </c>
    </row>
    <row r="1429" spans="1:10" ht="57" customHeight="1">
      <c r="A1429" s="1"/>
      <c r="B1429" s="1"/>
      <c r="C1429" s="1" t="s">
        <v>48</v>
      </c>
      <c r="D1429" s="1">
        <v>19</v>
      </c>
      <c r="E1429" s="17" t="s">
        <v>3928</v>
      </c>
      <c r="F1429" s="17" t="s">
        <v>998</v>
      </c>
      <c r="G1429" s="17" t="s">
        <v>988</v>
      </c>
      <c r="H1429" s="17" t="s">
        <v>3936</v>
      </c>
      <c r="I1429" s="17" t="s">
        <v>3937</v>
      </c>
      <c r="J1429" s="10">
        <v>180</v>
      </c>
    </row>
    <row r="1430" spans="1:10" ht="57" customHeight="1">
      <c r="A1430" s="1"/>
      <c r="B1430" s="1"/>
      <c r="C1430" s="1" t="s">
        <v>48</v>
      </c>
      <c r="D1430" s="1">
        <v>20</v>
      </c>
      <c r="E1430" s="17" t="s">
        <v>3938</v>
      </c>
      <c r="F1430" s="17" t="s">
        <v>998</v>
      </c>
      <c r="G1430" s="17" t="s">
        <v>988</v>
      </c>
      <c r="H1430" s="17" t="s">
        <v>3929</v>
      </c>
      <c r="I1430" s="17" t="s">
        <v>3939</v>
      </c>
      <c r="J1430" s="10">
        <v>46</v>
      </c>
    </row>
    <row r="1431" spans="1:10" ht="57" customHeight="1">
      <c r="A1431" s="1"/>
      <c r="B1431" s="1"/>
      <c r="C1431" s="1" t="s">
        <v>48</v>
      </c>
      <c r="D1431" s="1">
        <v>21</v>
      </c>
      <c r="E1431" s="17" t="s">
        <v>3940</v>
      </c>
      <c r="F1431" s="17" t="s">
        <v>998</v>
      </c>
      <c r="G1431" s="17" t="s">
        <v>988</v>
      </c>
      <c r="H1431" s="17" t="s">
        <v>3941</v>
      </c>
      <c r="I1431" s="17" t="s">
        <v>3942</v>
      </c>
      <c r="J1431" s="10">
        <v>374</v>
      </c>
    </row>
    <row r="1432" spans="1:10" ht="57" customHeight="1">
      <c r="A1432" s="1"/>
      <c r="B1432" s="1"/>
      <c r="C1432" s="1" t="s">
        <v>48</v>
      </c>
      <c r="D1432" s="1">
        <v>22</v>
      </c>
      <c r="E1432" s="17" t="s">
        <v>3943</v>
      </c>
      <c r="F1432" s="17" t="s">
        <v>998</v>
      </c>
      <c r="G1432" s="17" t="s">
        <v>994</v>
      </c>
      <c r="H1432" s="17" t="s">
        <v>3944</v>
      </c>
      <c r="I1432" s="17" t="s">
        <v>3945</v>
      </c>
      <c r="J1432" s="10">
        <v>5</v>
      </c>
    </row>
    <row r="1433" spans="1:10" ht="57" customHeight="1">
      <c r="A1433" s="1"/>
      <c r="B1433" s="1"/>
      <c r="C1433" s="1" t="s">
        <v>48</v>
      </c>
      <c r="D1433" s="1">
        <v>23</v>
      </c>
      <c r="E1433" s="17" t="s">
        <v>3946</v>
      </c>
      <c r="F1433" s="17" t="s">
        <v>987</v>
      </c>
      <c r="G1433" s="17" t="s">
        <v>994</v>
      </c>
      <c r="H1433" s="17" t="s">
        <v>3947</v>
      </c>
      <c r="I1433" s="17" t="s">
        <v>3948</v>
      </c>
      <c r="J1433" s="10">
        <v>230</v>
      </c>
    </row>
    <row r="1434" spans="1:10" ht="57" customHeight="1">
      <c r="A1434" s="1"/>
      <c r="B1434" s="1"/>
      <c r="C1434" s="1" t="s">
        <v>48</v>
      </c>
      <c r="D1434" s="1">
        <v>24</v>
      </c>
      <c r="E1434" s="17" t="s">
        <v>3949</v>
      </c>
      <c r="F1434" s="17" t="s">
        <v>998</v>
      </c>
      <c r="G1434" s="17" t="s">
        <v>988</v>
      </c>
      <c r="H1434" s="17" t="s">
        <v>1327</v>
      </c>
      <c r="I1434" s="17" t="s">
        <v>3950</v>
      </c>
      <c r="J1434" s="10">
        <v>229</v>
      </c>
    </row>
    <row r="1435" spans="1:10" ht="57" customHeight="1">
      <c r="A1435" s="1"/>
      <c r="B1435" s="1"/>
      <c r="C1435" s="1" t="s">
        <v>48</v>
      </c>
      <c r="D1435" s="1">
        <v>25</v>
      </c>
      <c r="E1435" s="17" t="s">
        <v>3951</v>
      </c>
      <c r="F1435" s="17" t="s">
        <v>998</v>
      </c>
      <c r="G1435" s="17" t="s">
        <v>994</v>
      </c>
      <c r="H1435" s="17" t="s">
        <v>3952</v>
      </c>
      <c r="I1435" s="17" t="s">
        <v>3953</v>
      </c>
      <c r="J1435" s="10">
        <v>15</v>
      </c>
    </row>
    <row r="1436" spans="1:10" ht="57" customHeight="1">
      <c r="A1436" s="1"/>
      <c r="B1436" s="1"/>
      <c r="C1436" s="1" t="s">
        <v>48</v>
      </c>
      <c r="D1436" s="1">
        <v>26</v>
      </c>
      <c r="E1436" s="17" t="s">
        <v>3954</v>
      </c>
      <c r="F1436" s="17" t="s">
        <v>998</v>
      </c>
      <c r="G1436" s="17" t="s">
        <v>988</v>
      </c>
      <c r="H1436" s="17" t="s">
        <v>2307</v>
      </c>
      <c r="I1436" s="17" t="s">
        <v>3955</v>
      </c>
      <c r="J1436" s="10">
        <v>107</v>
      </c>
    </row>
    <row r="1437" spans="1:10" ht="57" customHeight="1">
      <c r="A1437" s="1"/>
      <c r="B1437" s="1"/>
      <c r="C1437" s="1" t="s">
        <v>48</v>
      </c>
      <c r="D1437" s="1">
        <v>27</v>
      </c>
      <c r="E1437" s="17" t="s">
        <v>3956</v>
      </c>
      <c r="F1437" s="17" t="s">
        <v>998</v>
      </c>
      <c r="G1437" s="17" t="s">
        <v>988</v>
      </c>
      <c r="H1437" s="17" t="s">
        <v>1173</v>
      </c>
      <c r="I1437" s="17" t="s">
        <v>3957</v>
      </c>
      <c r="J1437" s="10">
        <v>36</v>
      </c>
    </row>
    <row r="1438" spans="1:10" ht="57" customHeight="1">
      <c r="A1438" s="1"/>
      <c r="B1438" s="1"/>
      <c r="C1438" s="1" t="s">
        <v>48</v>
      </c>
      <c r="D1438" s="1">
        <v>28</v>
      </c>
      <c r="E1438" s="17" t="s">
        <v>3958</v>
      </c>
      <c r="F1438" s="17" t="s">
        <v>987</v>
      </c>
      <c r="G1438" s="17" t="s">
        <v>988</v>
      </c>
      <c r="H1438" s="17"/>
      <c r="I1438" s="17" t="s">
        <v>3959</v>
      </c>
      <c r="J1438" s="10">
        <v>0</v>
      </c>
    </row>
    <row r="1439" spans="1:10" ht="57" customHeight="1">
      <c r="A1439" s="1"/>
      <c r="B1439" s="1"/>
      <c r="C1439" s="1" t="s">
        <v>48</v>
      </c>
      <c r="D1439" s="1">
        <v>29</v>
      </c>
      <c r="E1439" s="17" t="s">
        <v>3960</v>
      </c>
      <c r="F1439" s="17" t="s">
        <v>998</v>
      </c>
      <c r="G1439" s="17" t="s">
        <v>988</v>
      </c>
      <c r="H1439" s="17" t="s">
        <v>3961</v>
      </c>
      <c r="I1439" s="17" t="s">
        <v>3962</v>
      </c>
      <c r="J1439" s="10">
        <v>23</v>
      </c>
    </row>
    <row r="1440" spans="1:10" ht="57" customHeight="1">
      <c r="A1440" s="1"/>
      <c r="B1440" s="1"/>
      <c r="C1440" s="1" t="s">
        <v>48</v>
      </c>
      <c r="D1440" s="1">
        <v>30</v>
      </c>
      <c r="E1440" s="17" t="s">
        <v>3963</v>
      </c>
      <c r="F1440" s="17" t="s">
        <v>998</v>
      </c>
      <c r="G1440" s="17" t="s">
        <v>988</v>
      </c>
      <c r="H1440" s="17" t="s">
        <v>3964</v>
      </c>
      <c r="I1440" s="17" t="s">
        <v>3965</v>
      </c>
      <c r="J1440" s="10">
        <v>125</v>
      </c>
    </row>
    <row r="1441" spans="1:10" ht="57" customHeight="1">
      <c r="A1441" s="1"/>
      <c r="B1441" s="1"/>
      <c r="C1441" s="1" t="s">
        <v>48</v>
      </c>
      <c r="D1441" s="1">
        <v>31</v>
      </c>
      <c r="E1441" s="17" t="s">
        <v>3966</v>
      </c>
      <c r="F1441" s="17" t="s">
        <v>998</v>
      </c>
      <c r="G1441" s="17" t="s">
        <v>988</v>
      </c>
      <c r="H1441" s="17" t="s">
        <v>3967</v>
      </c>
      <c r="I1441" s="17" t="s">
        <v>3968</v>
      </c>
      <c r="J1441" s="10">
        <v>53</v>
      </c>
    </row>
    <row r="1442" spans="1:10" ht="57" customHeight="1">
      <c r="A1442" s="1"/>
      <c r="B1442" s="1"/>
      <c r="C1442" s="1" t="s">
        <v>48</v>
      </c>
      <c r="D1442" s="1">
        <v>32</v>
      </c>
      <c r="E1442" s="17" t="s">
        <v>3969</v>
      </c>
      <c r="F1442" s="17" t="s">
        <v>998</v>
      </c>
      <c r="G1442" s="17" t="s">
        <v>988</v>
      </c>
      <c r="H1442" s="17" t="s">
        <v>1173</v>
      </c>
      <c r="I1442" s="17" t="s">
        <v>3970</v>
      </c>
      <c r="J1442" s="10">
        <v>151</v>
      </c>
    </row>
    <row r="1443" spans="1:10" ht="57" customHeight="1">
      <c r="A1443" s="1"/>
      <c r="B1443" s="1"/>
      <c r="C1443" s="1" t="s">
        <v>48</v>
      </c>
      <c r="D1443" s="1">
        <v>33</v>
      </c>
      <c r="E1443" s="17" t="s">
        <v>3971</v>
      </c>
      <c r="F1443" s="17" t="s">
        <v>998</v>
      </c>
      <c r="G1443" s="17" t="s">
        <v>988</v>
      </c>
      <c r="H1443" s="17" t="s">
        <v>3972</v>
      </c>
      <c r="I1443" s="17" t="s">
        <v>3973</v>
      </c>
      <c r="J1443" s="10">
        <v>62</v>
      </c>
    </row>
    <row r="1444" spans="1:10" ht="57" customHeight="1">
      <c r="A1444" s="1"/>
      <c r="B1444" s="1"/>
      <c r="C1444" s="1" t="s">
        <v>48</v>
      </c>
      <c r="D1444" s="1">
        <v>34</v>
      </c>
      <c r="E1444" s="17" t="s">
        <v>3974</v>
      </c>
      <c r="F1444" s="17" t="s">
        <v>987</v>
      </c>
      <c r="G1444" s="17" t="s">
        <v>988</v>
      </c>
      <c r="H1444" s="17"/>
      <c r="I1444" s="17" t="s">
        <v>3975</v>
      </c>
      <c r="J1444" s="10">
        <v>0</v>
      </c>
    </row>
    <row r="1445" spans="1:10" ht="57" customHeight="1">
      <c r="A1445" s="1"/>
      <c r="B1445" s="1"/>
      <c r="C1445" s="1" t="s">
        <v>48</v>
      </c>
      <c r="D1445" s="1">
        <v>35</v>
      </c>
      <c r="E1445" s="17" t="s">
        <v>3976</v>
      </c>
      <c r="F1445" s="17" t="s">
        <v>987</v>
      </c>
      <c r="G1445" s="17" t="s">
        <v>988</v>
      </c>
      <c r="H1445" s="17"/>
      <c r="I1445" s="17" t="s">
        <v>3977</v>
      </c>
      <c r="J1445" s="10">
        <v>0</v>
      </c>
    </row>
    <row r="1446" spans="1:10" ht="57" customHeight="1">
      <c r="A1446" s="1"/>
      <c r="B1446" s="1"/>
      <c r="C1446" s="1" t="s">
        <v>48</v>
      </c>
      <c r="D1446" s="1">
        <v>36</v>
      </c>
      <c r="E1446" s="17" t="s">
        <v>3978</v>
      </c>
      <c r="F1446" s="17" t="s">
        <v>987</v>
      </c>
      <c r="G1446" s="17" t="s">
        <v>988</v>
      </c>
      <c r="H1446" s="17" t="s">
        <v>3979</v>
      </c>
      <c r="I1446" s="17" t="s">
        <v>3980</v>
      </c>
      <c r="J1446" s="10">
        <v>7</v>
      </c>
    </row>
    <row r="1447" spans="1:10" ht="57" customHeight="1">
      <c r="A1447" s="1"/>
      <c r="B1447" s="1"/>
      <c r="C1447" s="1" t="s">
        <v>48</v>
      </c>
      <c r="D1447" s="1">
        <v>37</v>
      </c>
      <c r="E1447" s="17" t="s">
        <v>3981</v>
      </c>
      <c r="F1447" s="17" t="s">
        <v>998</v>
      </c>
      <c r="G1447" s="17" t="s">
        <v>988</v>
      </c>
      <c r="H1447" s="17" t="s">
        <v>3982</v>
      </c>
      <c r="I1447" s="17" t="s">
        <v>3983</v>
      </c>
      <c r="J1447" s="10">
        <v>312</v>
      </c>
    </row>
    <row r="1448" spans="1:10" ht="57" customHeight="1">
      <c r="A1448" s="1"/>
      <c r="B1448" s="1"/>
      <c r="C1448" s="1" t="s">
        <v>48</v>
      </c>
      <c r="D1448" s="1">
        <v>38</v>
      </c>
      <c r="E1448" s="17" t="s">
        <v>3984</v>
      </c>
      <c r="F1448" s="17" t="s">
        <v>987</v>
      </c>
      <c r="G1448" s="17" t="s">
        <v>988</v>
      </c>
      <c r="H1448" s="17" t="s">
        <v>1163</v>
      </c>
      <c r="I1448" s="17" t="s">
        <v>3985</v>
      </c>
      <c r="J1448" s="10">
        <v>53</v>
      </c>
    </row>
    <row r="1449" spans="1:10" ht="57" customHeight="1">
      <c r="A1449" s="1"/>
      <c r="B1449" s="1"/>
      <c r="C1449" s="1" t="s">
        <v>48</v>
      </c>
      <c r="D1449" s="1">
        <v>39</v>
      </c>
      <c r="E1449" s="17" t="s">
        <v>3986</v>
      </c>
      <c r="F1449" s="17" t="s">
        <v>987</v>
      </c>
      <c r="G1449" s="17" t="s">
        <v>988</v>
      </c>
      <c r="H1449" s="17"/>
      <c r="I1449" s="17" t="s">
        <v>3987</v>
      </c>
      <c r="J1449" s="10">
        <v>0</v>
      </c>
    </row>
    <row r="1450" spans="1:10" ht="57" customHeight="1">
      <c r="A1450" s="1"/>
      <c r="B1450" s="1"/>
      <c r="C1450" s="1" t="s">
        <v>48</v>
      </c>
      <c r="D1450" s="1">
        <v>40</v>
      </c>
      <c r="E1450" s="17" t="s">
        <v>3280</v>
      </c>
      <c r="F1450" s="17" t="s">
        <v>998</v>
      </c>
      <c r="G1450" s="17" t="s">
        <v>988</v>
      </c>
      <c r="H1450" s="17" t="s">
        <v>1168</v>
      </c>
      <c r="I1450" s="17" t="s">
        <v>3988</v>
      </c>
      <c r="J1450" s="10">
        <v>101</v>
      </c>
    </row>
    <row r="1451" spans="1:10" ht="57" customHeight="1">
      <c r="A1451" s="1"/>
      <c r="B1451" s="1"/>
      <c r="C1451" s="1" t="s">
        <v>48</v>
      </c>
      <c r="D1451" s="1">
        <v>41</v>
      </c>
      <c r="E1451" s="17" t="s">
        <v>3989</v>
      </c>
      <c r="F1451" s="17" t="s">
        <v>987</v>
      </c>
      <c r="G1451" s="17" t="s">
        <v>988</v>
      </c>
      <c r="H1451" s="17" t="s">
        <v>989</v>
      </c>
      <c r="I1451" s="17" t="s">
        <v>3990</v>
      </c>
      <c r="J1451" s="10">
        <v>32</v>
      </c>
    </row>
    <row r="1452" spans="1:10" ht="57" customHeight="1">
      <c r="A1452" s="1"/>
      <c r="B1452" s="1"/>
      <c r="C1452" s="1" t="s">
        <v>48</v>
      </c>
      <c r="D1452" s="1">
        <v>42</v>
      </c>
      <c r="E1452" s="17" t="s">
        <v>3991</v>
      </c>
      <c r="F1452" s="17" t="s">
        <v>998</v>
      </c>
      <c r="G1452" s="17" t="s">
        <v>994</v>
      </c>
      <c r="H1452" s="17" t="s">
        <v>989</v>
      </c>
      <c r="I1452" s="17" t="s">
        <v>3992</v>
      </c>
      <c r="J1452" s="10">
        <v>100</v>
      </c>
    </row>
    <row r="1453" spans="1:10" ht="57" customHeight="1">
      <c r="A1453" s="1"/>
      <c r="B1453" s="1"/>
      <c r="C1453" s="1" t="s">
        <v>48</v>
      </c>
      <c r="D1453" s="1">
        <v>43</v>
      </c>
      <c r="E1453" s="17" t="s">
        <v>3993</v>
      </c>
      <c r="F1453" s="17" t="s">
        <v>987</v>
      </c>
      <c r="G1453" s="17" t="s">
        <v>988</v>
      </c>
      <c r="H1453" s="17" t="s">
        <v>3994</v>
      </c>
      <c r="I1453" s="17" t="s">
        <v>3995</v>
      </c>
      <c r="J1453" s="10">
        <v>69</v>
      </c>
    </row>
    <row r="1454" spans="1:10" ht="57" customHeight="1">
      <c r="A1454" s="1"/>
      <c r="B1454" s="1"/>
      <c r="C1454" s="1" t="s">
        <v>48</v>
      </c>
      <c r="D1454" s="1">
        <v>44</v>
      </c>
      <c r="E1454" s="17" t="s">
        <v>3991</v>
      </c>
      <c r="F1454" s="17" t="s">
        <v>998</v>
      </c>
      <c r="G1454" s="17" t="s">
        <v>994</v>
      </c>
      <c r="H1454" s="17" t="s">
        <v>989</v>
      </c>
      <c r="I1454" s="17" t="s">
        <v>3996</v>
      </c>
      <c r="J1454" s="10">
        <v>32</v>
      </c>
    </row>
    <row r="1455" spans="1:10" ht="57" customHeight="1">
      <c r="A1455" s="1"/>
      <c r="B1455" s="1"/>
      <c r="C1455" s="1" t="s">
        <v>48</v>
      </c>
      <c r="D1455" s="1">
        <v>45</v>
      </c>
      <c r="E1455" s="17" t="s">
        <v>3997</v>
      </c>
      <c r="F1455" s="17" t="s">
        <v>998</v>
      </c>
      <c r="G1455" s="17" t="s">
        <v>994</v>
      </c>
      <c r="H1455" s="17" t="s">
        <v>989</v>
      </c>
      <c r="I1455" s="17" t="s">
        <v>3998</v>
      </c>
      <c r="J1455" s="10">
        <v>3</v>
      </c>
    </row>
    <row r="1456" spans="1:10" ht="57" customHeight="1">
      <c r="A1456" s="1"/>
      <c r="B1456" s="1"/>
      <c r="C1456" s="1" t="s">
        <v>48</v>
      </c>
      <c r="D1456" s="1">
        <v>46</v>
      </c>
      <c r="E1456" s="17" t="s">
        <v>3999</v>
      </c>
      <c r="F1456" s="17" t="s">
        <v>998</v>
      </c>
      <c r="G1456" s="17" t="s">
        <v>988</v>
      </c>
      <c r="H1456" s="17" t="s">
        <v>989</v>
      </c>
      <c r="I1456" s="17" t="s">
        <v>4000</v>
      </c>
      <c r="J1456" s="10">
        <v>36</v>
      </c>
    </row>
    <row r="1457" spans="1:10" ht="57" customHeight="1">
      <c r="A1457" s="1"/>
      <c r="B1457" s="1"/>
      <c r="C1457" s="1" t="s">
        <v>48</v>
      </c>
      <c r="D1457" s="1">
        <v>47</v>
      </c>
      <c r="E1457" s="17" t="s">
        <v>4001</v>
      </c>
      <c r="F1457" s="17" t="s">
        <v>987</v>
      </c>
      <c r="G1457" s="17" t="s">
        <v>988</v>
      </c>
      <c r="H1457" s="17" t="s">
        <v>4002</v>
      </c>
      <c r="I1457" s="17" t="s">
        <v>4003</v>
      </c>
      <c r="J1457" s="10">
        <v>84</v>
      </c>
    </row>
    <row r="1458" spans="1:10" ht="57" customHeight="1">
      <c r="A1458" s="1"/>
      <c r="B1458" s="1"/>
      <c r="C1458" s="1" t="s">
        <v>48</v>
      </c>
      <c r="D1458" s="1">
        <v>48</v>
      </c>
      <c r="E1458" s="17" t="s">
        <v>4004</v>
      </c>
      <c r="F1458" s="17" t="s">
        <v>998</v>
      </c>
      <c r="G1458" s="17" t="s">
        <v>988</v>
      </c>
      <c r="H1458" s="17" t="s">
        <v>989</v>
      </c>
      <c r="I1458" s="17" t="s">
        <v>4005</v>
      </c>
      <c r="J1458" s="10">
        <v>25</v>
      </c>
    </row>
    <row r="1459" spans="1:10" ht="57" customHeight="1">
      <c r="A1459" s="1"/>
      <c r="B1459" s="1"/>
      <c r="C1459" s="1" t="s">
        <v>48</v>
      </c>
      <c r="D1459" s="1">
        <v>49</v>
      </c>
      <c r="E1459" s="17" t="s">
        <v>4006</v>
      </c>
      <c r="F1459" s="17" t="s">
        <v>987</v>
      </c>
      <c r="G1459" s="17" t="s">
        <v>988</v>
      </c>
      <c r="H1459" s="17" t="s">
        <v>989</v>
      </c>
      <c r="I1459" s="17" t="s">
        <v>4007</v>
      </c>
      <c r="J1459" s="10">
        <v>5</v>
      </c>
    </row>
    <row r="1460" spans="1:10" ht="21" customHeight="1">
      <c r="A1460" s="1"/>
      <c r="B1460" s="1"/>
      <c r="C1460" s="1"/>
      <c r="D1460" s="1"/>
      <c r="E1460" s="1"/>
      <c r="F1460" s="2"/>
      <c r="G1460" s="2"/>
      <c r="H1460" s="2"/>
      <c r="I1460" s="2"/>
      <c r="J1460" s="1"/>
    </row>
    <row r="1461" spans="1:10" ht="21" customHeight="1">
      <c r="A1461" s="1"/>
      <c r="B1461" s="1"/>
      <c r="C1461" s="1"/>
      <c r="D1461" s="1"/>
      <c r="E1461" s="1"/>
      <c r="F1461" s="2"/>
      <c r="G1461" s="2"/>
      <c r="H1461" s="2"/>
      <c r="I1461" s="2"/>
      <c r="J1461" s="1"/>
    </row>
    <row r="1462" spans="1:10" ht="21" customHeight="1">
      <c r="A1462" s="1"/>
      <c r="B1462" s="1"/>
      <c r="C1462" s="1"/>
      <c r="D1462" s="1"/>
      <c r="E1462" s="1"/>
      <c r="F1462" s="2"/>
      <c r="G1462" s="2"/>
      <c r="H1462" s="2"/>
      <c r="I1462" s="2"/>
      <c r="J1462" s="1"/>
    </row>
    <row r="1463" spans="1:10" ht="21" customHeight="1">
      <c r="A1463" s="1"/>
      <c r="B1463" s="1"/>
      <c r="C1463" s="1"/>
      <c r="D1463" s="1"/>
      <c r="E1463" s="1"/>
      <c r="F1463" s="2"/>
      <c r="G1463" s="2"/>
      <c r="H1463" s="2"/>
      <c r="I1463" s="2"/>
      <c r="J1463" s="1"/>
    </row>
    <row r="1464" spans="1:10" ht="21" customHeight="1">
      <c r="A1464" s="1"/>
      <c r="B1464" s="1"/>
      <c r="C1464" s="1"/>
      <c r="D1464" s="1"/>
      <c r="E1464" s="1"/>
      <c r="F1464" s="2"/>
      <c r="G1464" s="2"/>
      <c r="H1464" s="2"/>
      <c r="I1464" s="2"/>
      <c r="J1464" s="1"/>
    </row>
    <row r="1465" spans="1:10" ht="21" customHeight="1">
      <c r="A1465" s="1"/>
      <c r="B1465" s="1"/>
      <c r="C1465" s="1"/>
      <c r="D1465" s="1"/>
      <c r="E1465" s="1"/>
      <c r="F1465" s="2"/>
      <c r="G1465" s="2"/>
      <c r="H1465" s="2"/>
      <c r="I1465" s="2"/>
      <c r="J1465" s="1"/>
    </row>
    <row r="1466" spans="1:10" ht="21" customHeight="1">
      <c r="A1466" s="1"/>
      <c r="B1466" s="1"/>
      <c r="C1466" s="1"/>
      <c r="D1466" s="1"/>
      <c r="E1466" s="1"/>
      <c r="F1466" s="2"/>
      <c r="G1466" s="2"/>
      <c r="H1466" s="2"/>
      <c r="I1466" s="2"/>
      <c r="J1466" s="1"/>
    </row>
    <row r="1467" spans="1:10" ht="21" customHeight="1">
      <c r="A1467" s="1"/>
      <c r="B1467" s="1"/>
      <c r="C1467" s="1"/>
      <c r="D1467" s="1"/>
      <c r="E1467" s="1"/>
      <c r="F1467" s="2"/>
      <c r="G1467" s="2"/>
      <c r="H1467" s="2"/>
      <c r="I1467" s="2"/>
      <c r="J1467" s="1"/>
    </row>
    <row r="1468" spans="1:10" ht="21" customHeight="1">
      <c r="A1468" s="1"/>
      <c r="B1468" s="1"/>
      <c r="C1468" s="1"/>
      <c r="D1468" s="1"/>
      <c r="E1468" s="1"/>
      <c r="F1468" s="2"/>
      <c r="G1468" s="2"/>
      <c r="H1468" s="2"/>
      <c r="I1468" s="2"/>
      <c r="J1468" s="1"/>
    </row>
    <row r="1469" spans="1:10" ht="21" customHeight="1">
      <c r="A1469" s="1"/>
      <c r="B1469" s="1"/>
      <c r="C1469" s="1"/>
      <c r="D1469" s="1"/>
      <c r="E1469" s="1"/>
      <c r="F1469" s="2"/>
      <c r="G1469" s="2"/>
      <c r="H1469" s="2"/>
      <c r="I1469" s="2"/>
      <c r="J1469" s="1"/>
    </row>
    <row r="1470" spans="1:10" ht="21" customHeight="1">
      <c r="A1470" s="1"/>
      <c r="B1470" s="1"/>
      <c r="C1470" s="1"/>
      <c r="D1470" s="1"/>
      <c r="E1470" s="1"/>
      <c r="F1470" s="2"/>
      <c r="G1470" s="2"/>
      <c r="H1470" s="2"/>
      <c r="I1470" s="2"/>
      <c r="J1470" s="1"/>
    </row>
    <row r="1471" spans="1:10" ht="21" customHeight="1">
      <c r="A1471" s="1"/>
      <c r="B1471" s="1"/>
      <c r="C1471" s="1"/>
      <c r="D1471" s="1"/>
      <c r="E1471" s="1"/>
      <c r="F1471" s="2"/>
      <c r="G1471" s="2"/>
      <c r="H1471" s="2"/>
      <c r="I1471" s="2"/>
      <c r="J1471" s="1"/>
    </row>
    <row r="1472" spans="1:10" ht="21" customHeight="1">
      <c r="A1472" s="1"/>
      <c r="B1472" s="1"/>
      <c r="C1472" s="1"/>
      <c r="D1472" s="1"/>
      <c r="E1472" s="1"/>
      <c r="F1472" s="2"/>
      <c r="G1472" s="2"/>
      <c r="H1472" s="2"/>
      <c r="I1472" s="2"/>
      <c r="J1472" s="1"/>
    </row>
    <row r="1473" spans="1:10" ht="21" customHeight="1">
      <c r="A1473" s="1"/>
      <c r="B1473" s="1"/>
      <c r="C1473" s="1"/>
      <c r="D1473" s="1"/>
      <c r="E1473" s="1"/>
      <c r="F1473" s="2"/>
      <c r="G1473" s="2"/>
      <c r="H1473" s="2"/>
      <c r="I1473" s="2"/>
      <c r="J1473" s="1"/>
    </row>
    <row r="1474" spans="1:10" ht="21" customHeight="1">
      <c r="A1474" s="1"/>
      <c r="B1474" s="1"/>
      <c r="C1474" s="1"/>
      <c r="D1474" s="1"/>
      <c r="E1474" s="1"/>
      <c r="F1474" s="2"/>
      <c r="G1474" s="2"/>
      <c r="H1474" s="2"/>
      <c r="I1474" s="2"/>
      <c r="J1474" s="1"/>
    </row>
    <row r="1475" spans="1:10" ht="21" customHeight="1">
      <c r="A1475" s="1"/>
      <c r="B1475" s="1"/>
      <c r="C1475" s="1"/>
      <c r="D1475" s="1"/>
      <c r="E1475" s="1"/>
      <c r="F1475" s="2"/>
      <c r="G1475" s="2"/>
      <c r="H1475" s="2"/>
      <c r="I1475" s="2"/>
      <c r="J1475" s="1"/>
    </row>
    <row r="1476" spans="1:10" ht="21" customHeight="1">
      <c r="A1476" s="1"/>
      <c r="B1476" s="1"/>
      <c r="C1476" s="1"/>
      <c r="D1476" s="1"/>
      <c r="E1476" s="1"/>
      <c r="F1476" s="2"/>
      <c r="G1476" s="2"/>
      <c r="H1476" s="2"/>
      <c r="I1476" s="2"/>
      <c r="J1476" s="1"/>
    </row>
    <row r="1477" spans="1:10" ht="21" customHeight="1">
      <c r="A1477" s="1"/>
      <c r="B1477" s="1"/>
      <c r="C1477" s="1"/>
      <c r="D1477" s="1"/>
      <c r="E1477" s="1"/>
      <c r="F1477" s="2"/>
      <c r="G1477" s="2"/>
      <c r="H1477" s="2"/>
      <c r="I1477" s="2"/>
      <c r="J1477" s="1"/>
    </row>
    <row r="1478" spans="1:10" ht="21" customHeight="1">
      <c r="A1478" s="1"/>
      <c r="B1478" s="1"/>
      <c r="C1478" s="1"/>
      <c r="D1478" s="1"/>
      <c r="E1478" s="1"/>
      <c r="F1478" s="2"/>
      <c r="G1478" s="2"/>
      <c r="H1478" s="2"/>
      <c r="I1478" s="2"/>
      <c r="J1478" s="1"/>
    </row>
    <row r="1479" spans="1:10" ht="21" customHeight="1">
      <c r="A1479" s="1"/>
      <c r="B1479" s="1"/>
      <c r="C1479" s="1"/>
      <c r="D1479" s="1"/>
      <c r="E1479" s="1"/>
      <c r="F1479" s="2"/>
      <c r="G1479" s="2"/>
      <c r="H1479" s="2"/>
      <c r="I1479" s="2"/>
      <c r="J1479" s="1"/>
    </row>
    <row r="1480" spans="1:10" ht="21" customHeight="1">
      <c r="A1480" s="1"/>
      <c r="B1480" s="1"/>
      <c r="C1480" s="1"/>
      <c r="D1480" s="1"/>
      <c r="E1480" s="1"/>
      <c r="F1480" s="2"/>
      <c r="G1480" s="2"/>
      <c r="H1480" s="2"/>
      <c r="I1480" s="2"/>
      <c r="J1480" s="1"/>
    </row>
    <row r="1481" spans="1:10" ht="21" customHeight="1">
      <c r="A1481" s="1"/>
      <c r="B1481" s="1"/>
      <c r="C1481" s="1"/>
      <c r="D1481" s="1"/>
      <c r="E1481" s="1"/>
      <c r="F1481" s="2"/>
      <c r="G1481" s="2"/>
      <c r="H1481" s="2"/>
      <c r="I1481" s="2"/>
      <c r="J1481" s="1"/>
    </row>
    <row r="1482" spans="1:10" ht="21" customHeight="1">
      <c r="A1482" s="1"/>
      <c r="B1482" s="1"/>
      <c r="C1482" s="1"/>
      <c r="D1482" s="1"/>
      <c r="E1482" s="1"/>
      <c r="F1482" s="2"/>
      <c r="G1482" s="2"/>
      <c r="H1482" s="2"/>
      <c r="I1482" s="2"/>
      <c r="J1482" s="1"/>
    </row>
    <row r="1483" spans="1:10" ht="21" customHeight="1">
      <c r="A1483" s="1"/>
      <c r="B1483" s="1"/>
      <c r="C1483" s="1"/>
      <c r="D1483" s="1"/>
      <c r="E1483" s="1"/>
      <c r="F1483" s="2"/>
      <c r="G1483" s="2"/>
      <c r="H1483" s="2"/>
      <c r="I1483" s="2"/>
      <c r="J1483" s="1"/>
    </row>
    <row r="1484" spans="1:10" ht="21" customHeight="1">
      <c r="A1484" s="1"/>
      <c r="B1484" s="1"/>
      <c r="C1484" s="1"/>
      <c r="D1484" s="1"/>
      <c r="E1484" s="1"/>
      <c r="F1484" s="2"/>
      <c r="G1484" s="2"/>
      <c r="H1484" s="2"/>
      <c r="I1484" s="2"/>
      <c r="J1484" s="1"/>
    </row>
    <row r="1485" spans="1:10" ht="21" customHeight="1">
      <c r="A1485" s="1"/>
      <c r="B1485" s="1"/>
      <c r="C1485" s="1"/>
      <c r="D1485" s="1"/>
      <c r="E1485" s="1"/>
      <c r="F1485" s="2"/>
      <c r="G1485" s="2"/>
      <c r="H1485" s="2"/>
      <c r="I1485" s="2"/>
      <c r="J1485" s="1"/>
    </row>
    <row r="1486" spans="1:10" ht="21" customHeight="1">
      <c r="A1486" s="1"/>
      <c r="B1486" s="1"/>
      <c r="C1486" s="1"/>
      <c r="D1486" s="1"/>
      <c r="E1486" s="1"/>
      <c r="F1486" s="2"/>
      <c r="G1486" s="2"/>
      <c r="H1486" s="2"/>
      <c r="I1486" s="2"/>
      <c r="J1486" s="1"/>
    </row>
    <row r="1487" spans="1:10" ht="21" customHeight="1">
      <c r="A1487" s="1"/>
      <c r="B1487" s="1"/>
      <c r="C1487" s="1"/>
      <c r="D1487" s="1"/>
      <c r="E1487" s="1"/>
      <c r="F1487" s="2"/>
      <c r="G1487" s="2"/>
      <c r="H1487" s="2"/>
      <c r="I1487" s="2"/>
      <c r="J1487" s="1"/>
    </row>
    <row r="1488" spans="1:10" ht="21" customHeight="1">
      <c r="A1488" s="1"/>
      <c r="B1488" s="1"/>
      <c r="C1488" s="1"/>
      <c r="D1488" s="1"/>
      <c r="E1488" s="1"/>
      <c r="F1488" s="2"/>
      <c r="G1488" s="2"/>
      <c r="H1488" s="2"/>
      <c r="I1488" s="2"/>
      <c r="J1488" s="1"/>
    </row>
    <row r="1489" spans="1:10" ht="21" customHeight="1">
      <c r="A1489" s="1"/>
      <c r="B1489" s="1"/>
      <c r="C1489" s="1"/>
      <c r="D1489" s="1"/>
      <c r="E1489" s="1"/>
      <c r="F1489" s="2"/>
      <c r="G1489" s="2"/>
      <c r="H1489" s="2"/>
      <c r="I1489" s="2"/>
      <c r="J1489" s="1"/>
    </row>
    <row r="1490" spans="1:10" ht="21" customHeight="1">
      <c r="A1490" s="1"/>
      <c r="B1490" s="1"/>
      <c r="C1490" s="1"/>
      <c r="D1490" s="1"/>
      <c r="E1490" s="1"/>
      <c r="F1490" s="2"/>
      <c r="G1490" s="2"/>
      <c r="H1490" s="2"/>
      <c r="I1490" s="2"/>
      <c r="J1490" s="1"/>
    </row>
    <row r="1491" spans="1:10" ht="21" customHeight="1">
      <c r="A1491" s="1"/>
      <c r="B1491" s="1"/>
      <c r="C1491" s="1"/>
      <c r="D1491" s="1"/>
      <c r="E1491" s="1"/>
      <c r="F1491" s="2"/>
      <c r="G1491" s="2"/>
      <c r="H1491" s="2"/>
      <c r="I1491" s="2"/>
      <c r="J1491" s="1"/>
    </row>
    <row r="1492" spans="1:10" ht="21" customHeight="1">
      <c r="A1492" s="1"/>
      <c r="B1492" s="1"/>
      <c r="C1492" s="1"/>
      <c r="D1492" s="1"/>
      <c r="E1492" s="1"/>
      <c r="F1492" s="2"/>
      <c r="G1492" s="2"/>
      <c r="H1492" s="2"/>
      <c r="I1492" s="2"/>
      <c r="J1492" s="1"/>
    </row>
    <row r="1493" spans="1:10" ht="21" customHeight="1">
      <c r="A1493" s="1"/>
      <c r="B1493" s="1"/>
      <c r="C1493" s="1"/>
      <c r="D1493" s="1"/>
      <c r="E1493" s="1"/>
      <c r="F1493" s="2"/>
      <c r="G1493" s="2"/>
      <c r="H1493" s="2"/>
      <c r="I1493" s="2"/>
      <c r="J1493" s="1"/>
    </row>
    <row r="1494" spans="1:10" ht="21" customHeight="1">
      <c r="A1494" s="1"/>
      <c r="B1494" s="1"/>
      <c r="C1494" s="1"/>
      <c r="D1494" s="1"/>
      <c r="E1494" s="1"/>
      <c r="F1494" s="2"/>
      <c r="G1494" s="2"/>
      <c r="H1494" s="2"/>
      <c r="I1494" s="2"/>
      <c r="J1494" s="1"/>
    </row>
    <row r="1495" spans="1:10" ht="21" customHeight="1">
      <c r="A1495" s="1"/>
      <c r="B1495" s="1"/>
      <c r="C1495" s="1"/>
      <c r="D1495" s="1"/>
      <c r="E1495" s="1"/>
      <c r="F1495" s="2"/>
      <c r="G1495" s="2"/>
      <c r="H1495" s="2"/>
      <c r="I1495" s="2"/>
      <c r="J1495" s="1"/>
    </row>
    <row r="1496" spans="1:10" ht="21" customHeight="1">
      <c r="A1496" s="1"/>
      <c r="B1496" s="1"/>
      <c r="C1496" s="1"/>
      <c r="D1496" s="1"/>
      <c r="E1496" s="1"/>
      <c r="F1496" s="2"/>
      <c r="G1496" s="2"/>
      <c r="H1496" s="2"/>
      <c r="I1496" s="2"/>
      <c r="J1496" s="1"/>
    </row>
    <row r="1497" spans="1:10" ht="21" customHeight="1">
      <c r="A1497" s="1"/>
      <c r="B1497" s="1"/>
      <c r="C1497" s="1"/>
      <c r="D1497" s="1"/>
      <c r="E1497" s="1"/>
      <c r="F1497" s="2"/>
      <c r="G1497" s="2"/>
      <c r="H1497" s="2"/>
      <c r="I1497" s="2"/>
      <c r="J1497" s="1"/>
    </row>
    <row r="1498" spans="1:10" ht="21" customHeight="1">
      <c r="A1498" s="1"/>
      <c r="B1498" s="1"/>
      <c r="C1498" s="1"/>
      <c r="D1498" s="1"/>
      <c r="E1498" s="1"/>
      <c r="F1498" s="2"/>
      <c r="G1498" s="2"/>
      <c r="H1498" s="2"/>
      <c r="I1498" s="2"/>
      <c r="J1498" s="1"/>
    </row>
    <row r="1499" spans="1:10" ht="21" customHeight="1">
      <c r="A1499" s="1"/>
      <c r="B1499" s="1"/>
      <c r="C1499" s="1"/>
      <c r="D1499" s="1"/>
      <c r="E1499" s="1"/>
      <c r="F1499" s="2"/>
      <c r="G1499" s="2"/>
      <c r="H1499" s="2"/>
      <c r="I1499" s="2"/>
      <c r="J1499" s="1"/>
    </row>
    <row r="1500" spans="1:10" ht="21" customHeight="1">
      <c r="A1500" s="1"/>
      <c r="B1500" s="1"/>
      <c r="C1500" s="1"/>
      <c r="D1500" s="1"/>
      <c r="E1500" s="1"/>
      <c r="F1500" s="2"/>
      <c r="G1500" s="2"/>
      <c r="H1500" s="2"/>
      <c r="I1500" s="2"/>
      <c r="J1500" s="1"/>
    </row>
    <row r="1501" spans="1:10" ht="21" customHeight="1">
      <c r="A1501" s="1"/>
      <c r="B1501" s="1"/>
      <c r="C1501" s="1"/>
      <c r="D1501" s="1"/>
      <c r="E1501" s="1"/>
      <c r="F1501" s="2"/>
      <c r="G1501" s="2"/>
      <c r="H1501" s="2"/>
      <c r="I1501" s="2"/>
      <c r="J1501" s="1"/>
    </row>
    <row r="1502" spans="1:10" ht="21" customHeight="1">
      <c r="A1502" s="1"/>
      <c r="B1502" s="1"/>
      <c r="C1502" s="1"/>
      <c r="D1502" s="1"/>
      <c r="E1502" s="1"/>
      <c r="F1502" s="2"/>
      <c r="G1502" s="2"/>
      <c r="H1502" s="2"/>
      <c r="I1502" s="2"/>
      <c r="J1502" s="1"/>
    </row>
    <row r="1503" spans="1:10" ht="21" customHeight="1">
      <c r="A1503" s="1"/>
      <c r="B1503" s="1"/>
      <c r="C1503" s="1"/>
      <c r="D1503" s="1"/>
      <c r="E1503" s="1"/>
      <c r="F1503" s="2"/>
      <c r="G1503" s="2"/>
      <c r="H1503" s="2"/>
      <c r="I1503" s="2"/>
      <c r="J1503" s="1"/>
    </row>
    <row r="1504" spans="1:10" ht="21" customHeight="1">
      <c r="A1504" s="1"/>
      <c r="B1504" s="1"/>
      <c r="C1504" s="1"/>
      <c r="D1504" s="1"/>
      <c r="E1504" s="1"/>
      <c r="F1504" s="2"/>
      <c r="G1504" s="2"/>
      <c r="H1504" s="2"/>
      <c r="I1504" s="2"/>
      <c r="J1504" s="1"/>
    </row>
    <row r="1505" spans="1:10" ht="21" customHeight="1">
      <c r="A1505" s="1"/>
      <c r="B1505" s="1"/>
      <c r="C1505" s="1"/>
      <c r="D1505" s="1"/>
      <c r="E1505" s="1"/>
      <c r="F1505" s="2"/>
      <c r="G1505" s="2"/>
      <c r="H1505" s="2"/>
      <c r="I1505" s="2"/>
      <c r="J1505" s="1"/>
    </row>
    <row r="1506" spans="1:10" ht="21" customHeight="1">
      <c r="A1506" s="1"/>
      <c r="B1506" s="1"/>
      <c r="C1506" s="1"/>
      <c r="D1506" s="1"/>
      <c r="E1506" s="1"/>
      <c r="F1506" s="2"/>
      <c r="G1506" s="2"/>
      <c r="H1506" s="2"/>
      <c r="I1506" s="2"/>
      <c r="J1506" s="1"/>
    </row>
    <row r="1507" spans="1:10" ht="21" customHeight="1">
      <c r="A1507" s="1"/>
      <c r="B1507" s="1"/>
      <c r="C1507" s="1"/>
      <c r="D1507" s="1"/>
      <c r="E1507" s="1"/>
      <c r="F1507" s="2"/>
      <c r="G1507" s="2"/>
      <c r="H1507" s="2"/>
      <c r="I1507" s="2"/>
      <c r="J1507" s="1"/>
    </row>
    <row r="1508" spans="1:10" ht="21" customHeight="1">
      <c r="A1508" s="1"/>
      <c r="B1508" s="1"/>
      <c r="C1508" s="1"/>
      <c r="D1508" s="1"/>
      <c r="E1508" s="1"/>
      <c r="F1508" s="2"/>
      <c r="G1508" s="2"/>
      <c r="H1508" s="2"/>
      <c r="I1508" s="2"/>
      <c r="J1508" s="1"/>
    </row>
    <row r="1509" spans="1:10" ht="21" customHeight="1">
      <c r="A1509" s="1"/>
      <c r="B1509" s="1"/>
      <c r="C1509" s="1"/>
      <c r="D1509" s="1"/>
      <c r="E1509" s="1"/>
      <c r="F1509" s="2"/>
      <c r="G1509" s="2"/>
      <c r="H1509" s="2"/>
      <c r="I1509" s="2"/>
      <c r="J1509" s="1"/>
    </row>
    <row r="1510" spans="1:10" ht="21" customHeight="1">
      <c r="A1510" s="1"/>
      <c r="B1510" s="1"/>
      <c r="C1510" s="1"/>
      <c r="D1510" s="1"/>
      <c r="E1510" s="1"/>
      <c r="F1510" s="2"/>
      <c r="G1510" s="2"/>
      <c r="H1510" s="2"/>
      <c r="I1510" s="2"/>
      <c r="J1510" s="1"/>
    </row>
    <row r="1511" spans="1:10" ht="21" customHeight="1">
      <c r="A1511" s="1"/>
      <c r="B1511" s="1"/>
      <c r="C1511" s="1"/>
      <c r="D1511" s="1"/>
      <c r="E1511" s="1"/>
      <c r="F1511" s="2"/>
      <c r="G1511" s="2"/>
      <c r="H1511" s="2"/>
      <c r="I1511" s="2"/>
      <c r="J1511" s="1"/>
    </row>
    <row r="1512" spans="1:10" ht="21" customHeight="1">
      <c r="A1512" s="1"/>
      <c r="B1512" s="1"/>
      <c r="C1512" s="1"/>
      <c r="D1512" s="1"/>
      <c r="E1512" s="1"/>
      <c r="F1512" s="2"/>
      <c r="G1512" s="2"/>
      <c r="H1512" s="2"/>
      <c r="I1512" s="2"/>
      <c r="J1512" s="1"/>
    </row>
    <row r="1513" spans="1:10" ht="21" customHeight="1">
      <c r="A1513" s="1"/>
      <c r="B1513" s="1"/>
      <c r="C1513" s="1"/>
      <c r="D1513" s="1"/>
      <c r="E1513" s="1"/>
      <c r="F1513" s="2"/>
      <c r="G1513" s="2"/>
      <c r="H1513" s="2"/>
      <c r="I1513" s="2"/>
      <c r="J1513" s="1"/>
    </row>
    <row r="1514" spans="1:10" ht="21" customHeight="1">
      <c r="A1514" s="1"/>
      <c r="B1514" s="1"/>
      <c r="C1514" s="1"/>
      <c r="D1514" s="1"/>
      <c r="E1514" s="1"/>
      <c r="F1514" s="2"/>
      <c r="G1514" s="2"/>
      <c r="H1514" s="2"/>
      <c r="I1514" s="2"/>
      <c r="J1514" s="1"/>
    </row>
    <row r="1515" spans="1:10" ht="21" customHeight="1">
      <c r="A1515" s="1"/>
      <c r="B1515" s="1"/>
      <c r="C1515" s="1"/>
      <c r="D1515" s="1"/>
      <c r="E1515" s="1"/>
      <c r="F1515" s="2"/>
      <c r="G1515" s="2"/>
      <c r="H1515" s="2"/>
      <c r="I1515" s="2"/>
      <c r="J1515" s="1"/>
    </row>
    <row r="1516" spans="1:10" ht="21" customHeight="1">
      <c r="A1516" s="1"/>
      <c r="B1516" s="1"/>
      <c r="C1516" s="1"/>
      <c r="D1516" s="1"/>
      <c r="E1516" s="1"/>
      <c r="F1516" s="2"/>
      <c r="G1516" s="2"/>
      <c r="H1516" s="2"/>
      <c r="I1516" s="2"/>
      <c r="J1516" s="1"/>
    </row>
    <row r="1517" spans="1:10" ht="21" customHeight="1">
      <c r="A1517" s="1"/>
      <c r="B1517" s="1"/>
      <c r="C1517" s="1"/>
      <c r="D1517" s="1"/>
      <c r="E1517" s="1"/>
      <c r="F1517" s="2"/>
      <c r="G1517" s="2"/>
      <c r="H1517" s="2"/>
      <c r="I1517" s="2"/>
      <c r="J1517" s="1"/>
    </row>
    <row r="1518" spans="1:10" ht="21" customHeight="1">
      <c r="A1518" s="1"/>
      <c r="B1518" s="1"/>
      <c r="C1518" s="1"/>
      <c r="D1518" s="1"/>
      <c r="E1518" s="1"/>
      <c r="F1518" s="2"/>
      <c r="G1518" s="2"/>
      <c r="H1518" s="2"/>
      <c r="I1518" s="2"/>
      <c r="J1518" s="1"/>
    </row>
    <row r="1519" spans="1:10" ht="21" customHeight="1">
      <c r="A1519" s="1"/>
      <c r="B1519" s="1"/>
      <c r="C1519" s="1"/>
      <c r="D1519" s="1"/>
      <c r="E1519" s="1"/>
      <c r="F1519" s="2"/>
      <c r="G1519" s="2"/>
      <c r="H1519" s="2"/>
      <c r="I1519" s="2"/>
      <c r="J1519" s="1"/>
    </row>
    <row r="1520" spans="1:10" ht="21" customHeight="1">
      <c r="A1520" s="1"/>
      <c r="B1520" s="1"/>
      <c r="C1520" s="1"/>
      <c r="D1520" s="1"/>
      <c r="E1520" s="1"/>
      <c r="F1520" s="2"/>
      <c r="G1520" s="2"/>
      <c r="H1520" s="2"/>
      <c r="I1520" s="2"/>
      <c r="J1520" s="1"/>
    </row>
    <row r="1521" spans="1:10" ht="21" customHeight="1">
      <c r="A1521" s="1"/>
      <c r="B1521" s="1"/>
      <c r="C1521" s="1"/>
      <c r="D1521" s="1"/>
      <c r="E1521" s="1"/>
      <c r="F1521" s="2"/>
      <c r="G1521" s="2"/>
      <c r="H1521" s="2"/>
      <c r="I1521" s="2"/>
      <c r="J1521" s="1"/>
    </row>
    <row r="1522" spans="1:10" ht="21" customHeight="1">
      <c r="A1522" s="1"/>
      <c r="B1522" s="1"/>
      <c r="C1522" s="1"/>
      <c r="D1522" s="1"/>
      <c r="E1522" s="1"/>
      <c r="F1522" s="2"/>
      <c r="G1522" s="2"/>
      <c r="H1522" s="2"/>
      <c r="I1522" s="2"/>
      <c r="J1522" s="1"/>
    </row>
    <row r="1523" spans="1:10" ht="21" customHeight="1">
      <c r="A1523" s="1"/>
      <c r="B1523" s="1"/>
      <c r="C1523" s="1"/>
      <c r="D1523" s="1"/>
      <c r="E1523" s="1"/>
      <c r="F1523" s="2"/>
      <c r="G1523" s="2"/>
      <c r="H1523" s="2"/>
      <c r="I1523" s="2"/>
      <c r="J1523" s="1"/>
    </row>
    <row r="1524" spans="1:10" ht="21" customHeight="1">
      <c r="A1524" s="1"/>
      <c r="B1524" s="1"/>
      <c r="C1524" s="1"/>
      <c r="D1524" s="1"/>
      <c r="E1524" s="1"/>
      <c r="F1524" s="2"/>
      <c r="G1524" s="2"/>
      <c r="H1524" s="2"/>
      <c r="I1524" s="2"/>
      <c r="J1524" s="1"/>
    </row>
    <row r="1525" spans="1:10" ht="21" customHeight="1">
      <c r="A1525" s="1"/>
      <c r="B1525" s="1"/>
      <c r="C1525" s="1"/>
      <c r="D1525" s="1"/>
      <c r="E1525" s="1"/>
      <c r="F1525" s="2"/>
      <c r="G1525" s="2"/>
      <c r="H1525" s="2"/>
      <c r="I1525" s="2"/>
      <c r="J1525" s="1"/>
    </row>
    <row r="1526" spans="1:10" ht="21" customHeight="1">
      <c r="A1526" s="1"/>
      <c r="B1526" s="1"/>
      <c r="C1526" s="1"/>
      <c r="D1526" s="1"/>
      <c r="E1526" s="1"/>
      <c r="F1526" s="2"/>
      <c r="G1526" s="2"/>
      <c r="H1526" s="2"/>
      <c r="I1526" s="2"/>
      <c r="J1526" s="1"/>
    </row>
    <row r="1527" spans="1:10" ht="21" customHeight="1">
      <c r="A1527" s="1"/>
      <c r="B1527" s="1"/>
      <c r="C1527" s="1"/>
      <c r="D1527" s="1"/>
      <c r="E1527" s="1"/>
      <c r="F1527" s="2"/>
      <c r="G1527" s="2"/>
      <c r="H1527" s="2"/>
      <c r="I1527" s="2"/>
      <c r="J1527" s="1"/>
    </row>
    <row r="1528" spans="1:10" ht="21" customHeight="1">
      <c r="A1528" s="1"/>
      <c r="B1528" s="1"/>
      <c r="C1528" s="1"/>
      <c r="D1528" s="1"/>
      <c r="E1528" s="1"/>
      <c r="F1528" s="2"/>
      <c r="G1528" s="2"/>
      <c r="H1528" s="2"/>
      <c r="I1528" s="2"/>
      <c r="J1528" s="1"/>
    </row>
    <row r="1529" spans="1:10" ht="21" customHeight="1">
      <c r="A1529" s="1"/>
      <c r="B1529" s="1"/>
      <c r="C1529" s="1"/>
      <c r="D1529" s="1"/>
      <c r="E1529" s="1"/>
      <c r="F1529" s="2"/>
      <c r="G1529" s="2"/>
      <c r="H1529" s="2"/>
      <c r="I1529" s="2"/>
      <c r="J1529" s="1"/>
    </row>
    <row r="1530" spans="1:10" ht="21" customHeight="1">
      <c r="A1530" s="1"/>
      <c r="B1530" s="1"/>
      <c r="C1530" s="1"/>
      <c r="D1530" s="1"/>
      <c r="E1530" s="1"/>
      <c r="F1530" s="2"/>
      <c r="G1530" s="2"/>
      <c r="H1530" s="2"/>
      <c r="I1530" s="2"/>
      <c r="J1530" s="1"/>
    </row>
    <row r="1531" spans="1:10" ht="21" customHeight="1">
      <c r="A1531" s="1"/>
      <c r="B1531" s="1"/>
      <c r="C1531" s="1"/>
      <c r="D1531" s="1"/>
      <c r="E1531" s="1"/>
      <c r="F1531" s="2"/>
      <c r="G1531" s="2"/>
      <c r="H1531" s="2"/>
      <c r="I1531" s="2"/>
      <c r="J1531" s="1"/>
    </row>
    <row r="1532" spans="1:10" ht="21" customHeight="1">
      <c r="A1532" s="1"/>
      <c r="B1532" s="1"/>
      <c r="C1532" s="1"/>
      <c r="D1532" s="1"/>
      <c r="E1532" s="1"/>
      <c r="F1532" s="2"/>
      <c r="G1532" s="2"/>
      <c r="H1532" s="2"/>
      <c r="I1532" s="2"/>
      <c r="J1532" s="1"/>
    </row>
    <row r="1533" spans="1:10" ht="21" customHeight="1">
      <c r="A1533" s="1"/>
      <c r="B1533" s="1"/>
      <c r="C1533" s="1"/>
      <c r="D1533" s="1"/>
      <c r="E1533" s="1"/>
      <c r="F1533" s="2"/>
      <c r="G1533" s="2"/>
      <c r="H1533" s="2"/>
      <c r="I1533" s="2"/>
      <c r="J1533" s="1"/>
    </row>
    <row r="1534" spans="1:10" ht="21" customHeight="1">
      <c r="A1534" s="1"/>
      <c r="B1534" s="1"/>
      <c r="C1534" s="1"/>
      <c r="D1534" s="1"/>
      <c r="E1534" s="1"/>
      <c r="F1534" s="2"/>
      <c r="G1534" s="2"/>
      <c r="H1534" s="2"/>
      <c r="I1534" s="2"/>
      <c r="J1534" s="1"/>
    </row>
    <row r="1535" spans="1:10" ht="21" customHeight="1">
      <c r="A1535" s="1"/>
      <c r="B1535" s="1"/>
      <c r="C1535" s="1"/>
      <c r="D1535" s="1"/>
      <c r="E1535" s="1"/>
      <c r="F1535" s="2"/>
      <c r="G1535" s="2"/>
      <c r="H1535" s="2"/>
      <c r="I1535" s="2"/>
      <c r="J1535" s="1"/>
    </row>
    <row r="1536" spans="1:10" ht="21" customHeight="1">
      <c r="A1536" s="1"/>
      <c r="B1536" s="1"/>
      <c r="C1536" s="1"/>
      <c r="D1536" s="1"/>
      <c r="E1536" s="1"/>
      <c r="F1536" s="2"/>
      <c r="G1536" s="2"/>
      <c r="H1536" s="2"/>
      <c r="I1536" s="2"/>
      <c r="J1536" s="1"/>
    </row>
    <row r="1537" spans="1:10" ht="21" customHeight="1">
      <c r="A1537" s="1"/>
      <c r="B1537" s="1"/>
      <c r="C1537" s="1"/>
      <c r="D1537" s="1"/>
      <c r="E1537" s="1"/>
      <c r="F1537" s="2"/>
      <c r="G1537" s="2"/>
      <c r="H1537" s="2"/>
      <c r="I1537" s="2"/>
      <c r="J1537" s="1"/>
    </row>
    <row r="1538" spans="1:10" ht="21" customHeight="1">
      <c r="A1538" s="1"/>
      <c r="B1538" s="1"/>
      <c r="C1538" s="1"/>
      <c r="D1538" s="1"/>
      <c r="E1538" s="1"/>
      <c r="F1538" s="2"/>
      <c r="G1538" s="2"/>
      <c r="H1538" s="2"/>
      <c r="I1538" s="2"/>
      <c r="J1538" s="1"/>
    </row>
    <row r="1539" spans="1:10" ht="21" customHeight="1">
      <c r="A1539" s="1"/>
      <c r="B1539" s="1"/>
      <c r="C1539" s="1"/>
      <c r="D1539" s="1"/>
      <c r="E1539" s="1"/>
      <c r="F1539" s="2"/>
      <c r="G1539" s="2"/>
      <c r="H1539" s="2"/>
      <c r="I1539" s="2"/>
      <c r="J1539" s="1"/>
    </row>
    <row r="1540" spans="1:10" ht="21" customHeight="1">
      <c r="A1540" s="1"/>
      <c r="B1540" s="1"/>
      <c r="C1540" s="1"/>
      <c r="D1540" s="1"/>
      <c r="E1540" s="1"/>
      <c r="F1540" s="2"/>
      <c r="G1540" s="2"/>
      <c r="H1540" s="2"/>
      <c r="I1540" s="2"/>
      <c r="J1540" s="1"/>
    </row>
    <row r="1541" spans="1:10" ht="21" customHeight="1">
      <c r="A1541" s="1"/>
      <c r="B1541" s="1"/>
      <c r="C1541" s="1"/>
      <c r="D1541" s="1"/>
      <c r="E1541" s="1"/>
      <c r="F1541" s="2"/>
      <c r="G1541" s="2"/>
      <c r="H1541" s="2"/>
      <c r="I1541" s="2"/>
      <c r="J1541" s="1"/>
    </row>
    <row r="1542" spans="1:10" ht="21" customHeight="1">
      <c r="A1542" s="1"/>
      <c r="B1542" s="1"/>
      <c r="C1542" s="1"/>
      <c r="D1542" s="1"/>
      <c r="E1542" s="1"/>
      <c r="F1542" s="2"/>
      <c r="G1542" s="2"/>
      <c r="H1542" s="2"/>
      <c r="I1542" s="2"/>
      <c r="J1542" s="1"/>
    </row>
    <row r="1543" spans="1:10" ht="21" customHeight="1">
      <c r="A1543" s="1"/>
      <c r="B1543" s="1"/>
      <c r="C1543" s="1"/>
      <c r="D1543" s="1"/>
      <c r="E1543" s="1"/>
      <c r="F1543" s="2"/>
      <c r="G1543" s="2"/>
      <c r="H1543" s="2"/>
      <c r="I1543" s="2"/>
      <c r="J1543" s="1"/>
    </row>
    <row r="1544" spans="1:10" ht="21" customHeight="1">
      <c r="A1544" s="1"/>
      <c r="B1544" s="1"/>
      <c r="C1544" s="1"/>
      <c r="D1544" s="1"/>
      <c r="E1544" s="1"/>
      <c r="F1544" s="2"/>
      <c r="G1544" s="2"/>
      <c r="H1544" s="2"/>
      <c r="I1544" s="2"/>
      <c r="J1544" s="1"/>
    </row>
    <row r="1545" spans="1:10" ht="21" customHeight="1">
      <c r="A1545" s="1"/>
      <c r="B1545" s="1"/>
      <c r="C1545" s="1"/>
      <c r="D1545" s="1"/>
      <c r="E1545" s="1"/>
      <c r="F1545" s="2"/>
      <c r="G1545" s="2"/>
      <c r="H1545" s="2"/>
      <c r="I1545" s="2"/>
      <c r="J1545" s="1"/>
    </row>
    <row r="1546" spans="1:10" ht="21" customHeight="1">
      <c r="A1546" s="1"/>
      <c r="B1546" s="1"/>
      <c r="C1546" s="1"/>
      <c r="D1546" s="1"/>
      <c r="E1546" s="1"/>
      <c r="F1546" s="2"/>
      <c r="G1546" s="2"/>
      <c r="H1546" s="2"/>
      <c r="I1546" s="2"/>
      <c r="J1546" s="1"/>
    </row>
    <row r="1547" spans="1:10" ht="21" customHeight="1">
      <c r="A1547" s="1"/>
      <c r="B1547" s="1"/>
      <c r="C1547" s="1"/>
      <c r="D1547" s="1"/>
      <c r="E1547" s="1"/>
      <c r="F1547" s="2"/>
      <c r="G1547" s="2"/>
      <c r="H1547" s="2"/>
      <c r="I1547" s="2"/>
      <c r="J1547" s="1"/>
    </row>
    <row r="1548" spans="1:10" ht="21" customHeight="1">
      <c r="A1548" s="1"/>
      <c r="B1548" s="1"/>
      <c r="C1548" s="1"/>
      <c r="D1548" s="1"/>
      <c r="E1548" s="1"/>
      <c r="F1548" s="2"/>
      <c r="G1548" s="2"/>
      <c r="H1548" s="2"/>
      <c r="I1548" s="2"/>
      <c r="J1548" s="1"/>
    </row>
    <row r="1549" spans="1:10" ht="21" customHeight="1">
      <c r="A1549" s="1"/>
      <c r="B1549" s="1"/>
      <c r="C1549" s="1"/>
      <c r="D1549" s="1"/>
      <c r="E1549" s="1"/>
      <c r="F1549" s="2"/>
      <c r="G1549" s="2"/>
      <c r="H1549" s="2"/>
      <c r="I1549" s="2"/>
      <c r="J1549" s="1"/>
    </row>
    <row r="1550" spans="1:10" ht="21" customHeight="1">
      <c r="A1550" s="1"/>
      <c r="B1550" s="1"/>
      <c r="C1550" s="1"/>
      <c r="D1550" s="1"/>
      <c r="E1550" s="1"/>
      <c r="F1550" s="2"/>
      <c r="G1550" s="2"/>
      <c r="H1550" s="2"/>
      <c r="I1550" s="2"/>
      <c r="J1550" s="1"/>
    </row>
    <row r="1551" spans="1:10" ht="21" customHeight="1">
      <c r="A1551" s="1"/>
      <c r="B1551" s="1"/>
      <c r="C1551" s="1"/>
      <c r="D1551" s="1"/>
      <c r="E1551" s="1"/>
      <c r="F1551" s="2"/>
      <c r="G1551" s="2"/>
      <c r="H1551" s="2"/>
      <c r="I1551" s="2"/>
      <c r="J1551" s="1"/>
    </row>
    <row r="1552" spans="1:10" ht="21" customHeight="1">
      <c r="A1552" s="1"/>
      <c r="B1552" s="1"/>
      <c r="C1552" s="1"/>
      <c r="D1552" s="1"/>
      <c r="E1552" s="1"/>
      <c r="F1552" s="2"/>
      <c r="G1552" s="2"/>
      <c r="H1552" s="2"/>
      <c r="I1552" s="2"/>
      <c r="J1552" s="1"/>
    </row>
    <row r="1553" spans="1:10" ht="21" customHeight="1">
      <c r="A1553" s="1"/>
      <c r="B1553" s="1"/>
      <c r="C1553" s="1"/>
      <c r="D1553" s="1"/>
      <c r="E1553" s="1"/>
      <c r="F1553" s="2"/>
      <c r="G1553" s="2"/>
      <c r="H1553" s="2"/>
      <c r="I1553" s="2"/>
      <c r="J1553" s="1"/>
    </row>
    <row r="1554" spans="1:10" ht="21" customHeight="1">
      <c r="A1554" s="1"/>
      <c r="B1554" s="1"/>
      <c r="C1554" s="1"/>
      <c r="D1554" s="1"/>
      <c r="E1554" s="1"/>
      <c r="F1554" s="2"/>
      <c r="G1554" s="2"/>
      <c r="H1554" s="2"/>
      <c r="I1554" s="2"/>
      <c r="J1554" s="1"/>
    </row>
    <row r="1555" spans="1:10" ht="21" customHeight="1">
      <c r="A1555" s="1"/>
      <c r="B1555" s="1"/>
      <c r="C1555" s="1"/>
      <c r="D1555" s="1"/>
      <c r="E1555" s="1"/>
      <c r="F1555" s="2"/>
      <c r="G1555" s="2"/>
      <c r="H1555" s="2"/>
      <c r="I1555" s="2"/>
      <c r="J1555" s="1"/>
    </row>
    <row r="1556" spans="1:10" ht="21" customHeight="1">
      <c r="A1556" s="1"/>
      <c r="B1556" s="1"/>
      <c r="C1556" s="1"/>
      <c r="D1556" s="1"/>
      <c r="E1556" s="1"/>
      <c r="F1556" s="2"/>
      <c r="G1556" s="2"/>
      <c r="H1556" s="2"/>
      <c r="I1556" s="2"/>
      <c r="J1556" s="1"/>
    </row>
    <row r="1557" spans="1:10" ht="21" customHeight="1">
      <c r="A1557" s="1"/>
      <c r="B1557" s="1"/>
      <c r="C1557" s="1"/>
      <c r="D1557" s="1"/>
      <c r="E1557" s="1"/>
      <c r="F1557" s="2"/>
      <c r="G1557" s="2"/>
      <c r="H1557" s="2"/>
      <c r="I1557" s="2"/>
      <c r="J1557" s="1"/>
    </row>
    <row r="1558" spans="1:10" ht="21" customHeight="1">
      <c r="A1558" s="1"/>
      <c r="B1558" s="1"/>
      <c r="C1558" s="1"/>
      <c r="D1558" s="1"/>
      <c r="E1558" s="1"/>
      <c r="F1558" s="2"/>
      <c r="G1558" s="2"/>
      <c r="H1558" s="2"/>
      <c r="I1558" s="2"/>
      <c r="J1558" s="1"/>
    </row>
    <row r="1559" spans="1:10" ht="21" customHeight="1">
      <c r="A1559" s="1"/>
      <c r="B1559" s="1"/>
      <c r="C1559" s="1"/>
      <c r="D1559" s="1"/>
      <c r="E1559" s="1"/>
      <c r="F1559" s="2"/>
      <c r="G1559" s="2"/>
      <c r="H1559" s="2"/>
      <c r="I1559" s="2"/>
      <c r="J1559" s="1"/>
    </row>
    <row r="1560" spans="1:10" ht="21" customHeight="1">
      <c r="A1560" s="1"/>
      <c r="B1560" s="1"/>
      <c r="C1560" s="1"/>
      <c r="D1560" s="1"/>
      <c r="E1560" s="1"/>
      <c r="F1560" s="2"/>
      <c r="G1560" s="2"/>
      <c r="H1560" s="2"/>
      <c r="I1560" s="2"/>
      <c r="J1560" s="1"/>
    </row>
    <row r="1561" spans="1:10" ht="21" customHeight="1">
      <c r="A1561" s="1"/>
      <c r="B1561" s="1"/>
      <c r="C1561" s="1"/>
      <c r="D1561" s="1"/>
      <c r="E1561" s="1"/>
      <c r="F1561" s="2"/>
      <c r="G1561" s="2"/>
      <c r="H1561" s="2"/>
      <c r="I1561" s="2"/>
      <c r="J1561" s="1"/>
    </row>
    <row r="1562" spans="1:10" ht="21" customHeight="1">
      <c r="A1562" s="1"/>
      <c r="B1562" s="1"/>
      <c r="C1562" s="1"/>
      <c r="D1562" s="1"/>
      <c r="E1562" s="1"/>
      <c r="F1562" s="2"/>
      <c r="G1562" s="2"/>
      <c r="H1562" s="2"/>
      <c r="I1562" s="2"/>
      <c r="J1562" s="1"/>
    </row>
    <row r="1563" spans="1:10" ht="21" customHeight="1">
      <c r="A1563" s="1"/>
      <c r="B1563" s="1"/>
      <c r="C1563" s="1"/>
      <c r="D1563" s="1"/>
      <c r="E1563" s="1"/>
      <c r="F1563" s="2"/>
      <c r="G1563" s="2"/>
      <c r="H1563" s="2"/>
      <c r="I1563" s="2"/>
      <c r="J1563" s="1"/>
    </row>
    <row r="1564" spans="1:10" ht="21" customHeight="1">
      <c r="A1564" s="1"/>
      <c r="B1564" s="1"/>
      <c r="C1564" s="1"/>
      <c r="D1564" s="1"/>
      <c r="E1564" s="1"/>
      <c r="F1564" s="2"/>
      <c r="G1564" s="2"/>
      <c r="H1564" s="2"/>
      <c r="I1564" s="2"/>
      <c r="J1564" s="1"/>
    </row>
    <row r="1565" spans="1:10" ht="21" customHeight="1">
      <c r="A1565" s="1"/>
      <c r="B1565" s="1"/>
      <c r="C1565" s="1"/>
      <c r="D1565" s="1"/>
      <c r="E1565" s="1"/>
      <c r="F1565" s="2"/>
      <c r="G1565" s="2"/>
      <c r="H1565" s="2"/>
      <c r="I1565" s="2"/>
      <c r="J1565" s="1"/>
    </row>
    <row r="1566" spans="1:10" ht="21" customHeight="1">
      <c r="A1566" s="1"/>
      <c r="B1566" s="1"/>
      <c r="C1566" s="1"/>
      <c r="D1566" s="1"/>
      <c r="E1566" s="1"/>
      <c r="F1566" s="2"/>
      <c r="G1566" s="2"/>
      <c r="H1566" s="2"/>
      <c r="I1566" s="2"/>
      <c r="J1566" s="1"/>
    </row>
    <row r="1567" spans="1:10" ht="21" customHeight="1">
      <c r="A1567" s="1"/>
      <c r="B1567" s="1"/>
      <c r="C1567" s="1"/>
      <c r="D1567" s="1"/>
      <c r="E1567" s="1"/>
      <c r="F1567" s="2"/>
      <c r="G1567" s="2"/>
      <c r="H1567" s="2"/>
      <c r="I1567" s="2"/>
      <c r="J1567" s="1"/>
    </row>
    <row r="1568" spans="1:10" ht="21" customHeight="1">
      <c r="A1568" s="1"/>
      <c r="B1568" s="1"/>
      <c r="C1568" s="1"/>
      <c r="D1568" s="1"/>
      <c r="E1568" s="1"/>
      <c r="F1568" s="2"/>
      <c r="G1568" s="2"/>
      <c r="H1568" s="2"/>
      <c r="I1568" s="2"/>
      <c r="J1568" s="1"/>
    </row>
    <row r="1569" spans="1:10" ht="21" customHeight="1">
      <c r="A1569" s="1"/>
      <c r="B1569" s="1"/>
      <c r="C1569" s="1"/>
      <c r="D1569" s="1"/>
      <c r="E1569" s="1"/>
      <c r="F1569" s="2"/>
      <c r="G1569" s="2"/>
      <c r="H1569" s="2"/>
      <c r="I1569" s="2"/>
      <c r="J1569" s="1"/>
    </row>
    <row r="1570" spans="1:10" ht="21" customHeight="1">
      <c r="A1570" s="1"/>
      <c r="B1570" s="1"/>
      <c r="C1570" s="1"/>
      <c r="D1570" s="1"/>
      <c r="E1570" s="1"/>
      <c r="F1570" s="2"/>
      <c r="G1570" s="2"/>
      <c r="H1570" s="2"/>
      <c r="I1570" s="2"/>
      <c r="J1570" s="1"/>
    </row>
    <row r="1571" spans="1:10" ht="21" customHeight="1">
      <c r="A1571" s="1"/>
      <c r="B1571" s="1"/>
      <c r="C1571" s="1"/>
      <c r="D1571" s="1"/>
      <c r="E1571" s="1"/>
      <c r="F1571" s="2"/>
      <c r="G1571" s="2"/>
      <c r="H1571" s="2"/>
      <c r="I1571" s="2"/>
      <c r="J1571" s="1"/>
    </row>
    <row r="1572" spans="1:10" ht="21" customHeight="1">
      <c r="A1572" s="1"/>
      <c r="B1572" s="1"/>
      <c r="C1572" s="1"/>
      <c r="D1572" s="1"/>
      <c r="E1572" s="1"/>
      <c r="F1572" s="2"/>
      <c r="G1572" s="2"/>
      <c r="H1572" s="2"/>
      <c r="I1572" s="2"/>
      <c r="J1572" s="1"/>
    </row>
    <row r="1573" spans="1:10" ht="21" customHeight="1">
      <c r="A1573" s="1"/>
      <c r="B1573" s="1"/>
      <c r="C1573" s="1"/>
      <c r="D1573" s="1"/>
      <c r="E1573" s="1"/>
      <c r="F1573" s="2"/>
      <c r="G1573" s="2"/>
      <c r="H1573" s="2"/>
      <c r="I1573" s="2"/>
      <c r="J1573" s="1"/>
    </row>
    <row r="1574" spans="1:10" ht="21" customHeight="1">
      <c r="A1574" s="1"/>
      <c r="B1574" s="1"/>
      <c r="C1574" s="1"/>
      <c r="D1574" s="1"/>
      <c r="E1574" s="1"/>
      <c r="F1574" s="2"/>
      <c r="G1574" s="2"/>
      <c r="H1574" s="2"/>
      <c r="I1574" s="2"/>
      <c r="J1574" s="1"/>
    </row>
    <row r="1575" spans="1:10" ht="21" customHeight="1">
      <c r="A1575" s="1"/>
      <c r="B1575" s="1"/>
      <c r="C1575" s="1"/>
      <c r="D1575" s="1"/>
      <c r="E1575" s="1"/>
      <c r="F1575" s="2"/>
      <c r="G1575" s="2"/>
      <c r="H1575" s="2"/>
      <c r="I1575" s="2"/>
      <c r="J1575" s="1"/>
    </row>
    <row r="1576" spans="1:10" ht="21" customHeight="1">
      <c r="A1576" s="1"/>
      <c r="B1576" s="1"/>
      <c r="C1576" s="1"/>
      <c r="D1576" s="1"/>
      <c r="E1576" s="1"/>
      <c r="F1576" s="2"/>
      <c r="G1576" s="2"/>
      <c r="H1576" s="2"/>
      <c r="I1576" s="2"/>
      <c r="J1576" s="1"/>
    </row>
    <row r="1577" spans="1:10" ht="21" customHeight="1">
      <c r="A1577" s="1"/>
      <c r="B1577" s="1"/>
      <c r="C1577" s="1"/>
      <c r="D1577" s="1"/>
      <c r="E1577" s="1"/>
      <c r="F1577" s="2"/>
      <c r="G1577" s="2"/>
      <c r="H1577" s="2"/>
      <c r="I1577" s="2"/>
      <c r="J1577" s="1"/>
    </row>
    <row r="1578" spans="1:10" ht="21" customHeight="1">
      <c r="A1578" s="1"/>
      <c r="B1578" s="1"/>
      <c r="C1578" s="1"/>
      <c r="D1578" s="1"/>
      <c r="E1578" s="1"/>
      <c r="F1578" s="2"/>
      <c r="G1578" s="2"/>
      <c r="H1578" s="2"/>
      <c r="I1578" s="2"/>
      <c r="J1578" s="1"/>
    </row>
    <row r="1579" spans="1:10" ht="21" customHeight="1">
      <c r="A1579" s="1"/>
      <c r="B1579" s="1"/>
      <c r="C1579" s="1"/>
      <c r="D1579" s="1"/>
      <c r="E1579" s="1"/>
      <c r="F1579" s="2"/>
      <c r="G1579" s="2"/>
      <c r="H1579" s="2"/>
      <c r="I1579" s="2"/>
      <c r="J1579" s="1"/>
    </row>
    <row r="1580" spans="1:10" ht="21" customHeight="1">
      <c r="A1580" s="1"/>
      <c r="B1580" s="1"/>
      <c r="C1580" s="1"/>
      <c r="D1580" s="1"/>
      <c r="E1580" s="1"/>
      <c r="F1580" s="2"/>
      <c r="G1580" s="2"/>
      <c r="H1580" s="2"/>
      <c r="I1580" s="2"/>
      <c r="J1580" s="1"/>
    </row>
    <row r="1581" spans="1:10" ht="21" customHeight="1">
      <c r="A1581" s="1"/>
      <c r="B1581" s="1"/>
      <c r="C1581" s="1"/>
      <c r="D1581" s="1"/>
      <c r="E1581" s="1"/>
      <c r="F1581" s="2"/>
      <c r="G1581" s="2"/>
      <c r="H1581" s="2"/>
      <c r="I1581" s="2"/>
      <c r="J1581" s="1"/>
    </row>
    <row r="1582" spans="1:10" ht="21" customHeight="1">
      <c r="A1582" s="1"/>
      <c r="B1582" s="1"/>
      <c r="C1582" s="1"/>
      <c r="D1582" s="1"/>
      <c r="E1582" s="1"/>
      <c r="F1582" s="2"/>
      <c r="G1582" s="2"/>
      <c r="H1582" s="2"/>
      <c r="I1582" s="2"/>
      <c r="J1582" s="1"/>
    </row>
    <row r="1583" spans="1:10" ht="21" customHeight="1">
      <c r="A1583" s="1"/>
      <c r="B1583" s="1"/>
      <c r="C1583" s="1"/>
      <c r="D1583" s="1"/>
      <c r="E1583" s="1"/>
      <c r="F1583" s="2"/>
      <c r="G1583" s="2"/>
      <c r="H1583" s="2"/>
      <c r="I1583" s="2"/>
      <c r="J1583" s="1"/>
    </row>
    <row r="1584" spans="1:10" ht="21" customHeight="1">
      <c r="A1584" s="1"/>
      <c r="B1584" s="1"/>
      <c r="C1584" s="1"/>
      <c r="D1584" s="1"/>
      <c r="E1584" s="1"/>
      <c r="F1584" s="2"/>
      <c r="G1584" s="2"/>
      <c r="H1584" s="2"/>
      <c r="I1584" s="2"/>
      <c r="J1584" s="1"/>
    </row>
    <row r="1585" spans="1:10" ht="21" customHeight="1">
      <c r="A1585" s="1"/>
      <c r="B1585" s="1"/>
      <c r="C1585" s="1"/>
      <c r="D1585" s="1"/>
      <c r="E1585" s="1"/>
      <c r="F1585" s="2"/>
      <c r="G1585" s="2"/>
      <c r="H1585" s="2"/>
      <c r="I1585" s="2"/>
      <c r="J1585" s="1"/>
    </row>
    <row r="1586" spans="1:10" ht="21" customHeight="1">
      <c r="A1586" s="1"/>
      <c r="B1586" s="1"/>
      <c r="C1586" s="1"/>
      <c r="D1586" s="1"/>
      <c r="E1586" s="1"/>
      <c r="F1586" s="2"/>
      <c r="G1586" s="2"/>
      <c r="H1586" s="2"/>
      <c r="I1586" s="2"/>
      <c r="J1586" s="1"/>
    </row>
    <row r="1587" spans="1:10" ht="21" customHeight="1">
      <c r="A1587" s="1"/>
      <c r="B1587" s="1"/>
      <c r="C1587" s="1"/>
      <c r="D1587" s="1"/>
      <c r="E1587" s="1"/>
      <c r="F1587" s="2"/>
      <c r="G1587" s="2"/>
      <c r="H1587" s="2"/>
      <c r="I1587" s="2"/>
      <c r="J1587" s="1"/>
    </row>
    <row r="1588" spans="1:10" ht="21" customHeight="1">
      <c r="A1588" s="1"/>
      <c r="B1588" s="1"/>
      <c r="C1588" s="1"/>
      <c r="D1588" s="1"/>
      <c r="E1588" s="1"/>
      <c r="F1588" s="2"/>
      <c r="G1588" s="2"/>
      <c r="H1588" s="2"/>
      <c r="I1588" s="2"/>
      <c r="J1588" s="1"/>
    </row>
    <row r="1589" spans="1:10" ht="21" customHeight="1">
      <c r="A1589" s="1"/>
      <c r="B1589" s="1"/>
      <c r="C1589" s="1"/>
      <c r="D1589" s="1"/>
      <c r="E1589" s="1"/>
      <c r="F1589" s="2"/>
      <c r="G1589" s="2"/>
      <c r="H1589" s="2"/>
      <c r="I1589" s="2"/>
      <c r="J1589" s="1"/>
    </row>
    <row r="1590" spans="1:10" ht="21" customHeight="1">
      <c r="A1590" s="1"/>
      <c r="B1590" s="1"/>
      <c r="C1590" s="1"/>
      <c r="D1590" s="1"/>
      <c r="E1590" s="1"/>
      <c r="F1590" s="2"/>
      <c r="G1590" s="2"/>
      <c r="H1590" s="2"/>
      <c r="I1590" s="2"/>
      <c r="J1590" s="1"/>
    </row>
    <row r="1591" spans="1:10" ht="21" customHeight="1">
      <c r="A1591" s="1"/>
      <c r="B1591" s="1"/>
      <c r="C1591" s="1"/>
      <c r="D1591" s="1"/>
      <c r="E1591" s="1"/>
      <c r="F1591" s="2"/>
      <c r="G1591" s="2"/>
      <c r="H1591" s="2"/>
      <c r="I1591" s="2"/>
      <c r="J1591" s="1"/>
    </row>
    <row r="1592" spans="1:10" ht="21" customHeight="1">
      <c r="A1592" s="1"/>
      <c r="B1592" s="1"/>
      <c r="C1592" s="1"/>
      <c r="D1592" s="1"/>
      <c r="E1592" s="1"/>
      <c r="F1592" s="2"/>
      <c r="G1592" s="2"/>
      <c r="H1592" s="2"/>
      <c r="I1592" s="2"/>
      <c r="J1592" s="1"/>
    </row>
    <row r="1593" spans="1:10" ht="21" customHeight="1">
      <c r="A1593" s="1"/>
      <c r="B1593" s="1"/>
      <c r="C1593" s="1"/>
      <c r="D1593" s="1"/>
      <c r="E1593" s="1"/>
      <c r="F1593" s="2"/>
      <c r="G1593" s="2"/>
      <c r="H1593" s="2"/>
      <c r="I1593" s="2"/>
      <c r="J1593" s="1"/>
    </row>
    <row r="1594" spans="1:10" ht="21" customHeight="1">
      <c r="A1594" s="1"/>
      <c r="B1594" s="1"/>
      <c r="C1594" s="1"/>
      <c r="D1594" s="1"/>
      <c r="E1594" s="1"/>
      <c r="F1594" s="2"/>
      <c r="G1594" s="2"/>
      <c r="H1594" s="2"/>
      <c r="I1594" s="2"/>
      <c r="J1594" s="1"/>
    </row>
    <row r="1595" spans="1:10" ht="21" customHeight="1">
      <c r="A1595" s="1"/>
      <c r="B1595" s="1"/>
      <c r="C1595" s="1"/>
      <c r="D1595" s="1"/>
      <c r="E1595" s="1"/>
      <c r="F1595" s="2"/>
      <c r="G1595" s="2"/>
      <c r="H1595" s="2"/>
      <c r="I1595" s="2"/>
      <c r="J1595" s="1"/>
    </row>
    <row r="1596" spans="1:10" ht="21" customHeight="1">
      <c r="A1596" s="1"/>
      <c r="B1596" s="1"/>
      <c r="C1596" s="1"/>
      <c r="D1596" s="1"/>
      <c r="E1596" s="1"/>
      <c r="F1596" s="2"/>
      <c r="G1596" s="2"/>
      <c r="H1596" s="2"/>
      <c r="I1596" s="2"/>
      <c r="J1596" s="1"/>
    </row>
    <row r="1597" spans="1:10" ht="21" customHeight="1">
      <c r="A1597" s="1"/>
      <c r="B1597" s="1"/>
      <c r="C1597" s="1"/>
      <c r="D1597" s="1"/>
      <c r="E1597" s="1"/>
      <c r="F1597" s="2"/>
      <c r="G1597" s="2"/>
      <c r="H1597" s="2"/>
      <c r="I1597" s="2"/>
      <c r="J1597" s="1"/>
    </row>
    <row r="1598" spans="1:10" ht="21" customHeight="1">
      <c r="A1598" s="1"/>
      <c r="B1598" s="1"/>
      <c r="C1598" s="1"/>
      <c r="D1598" s="1"/>
      <c r="E1598" s="1"/>
      <c r="F1598" s="2"/>
      <c r="G1598" s="2"/>
      <c r="H1598" s="2"/>
      <c r="I1598" s="2"/>
      <c r="J1598" s="1"/>
    </row>
    <row r="1599" spans="1:10" ht="21" customHeight="1">
      <c r="A1599" s="1"/>
      <c r="B1599" s="1"/>
      <c r="C1599" s="1"/>
      <c r="D1599" s="1"/>
      <c r="E1599" s="1"/>
      <c r="F1599" s="2"/>
      <c r="G1599" s="2"/>
      <c r="H1599" s="2"/>
      <c r="I1599" s="2"/>
      <c r="J1599" s="1"/>
    </row>
    <row r="1600" spans="1:10" ht="21" customHeight="1">
      <c r="A1600" s="1"/>
      <c r="B1600" s="1"/>
      <c r="C1600" s="1"/>
      <c r="D1600" s="1"/>
      <c r="E1600" s="1"/>
      <c r="F1600" s="2"/>
      <c r="G1600" s="2"/>
      <c r="H1600" s="2"/>
      <c r="I1600" s="2"/>
      <c r="J1600" s="1"/>
    </row>
    <row r="1601" spans="1:10" ht="21" customHeight="1">
      <c r="A1601" s="1"/>
      <c r="B1601" s="1"/>
      <c r="C1601" s="1"/>
      <c r="D1601" s="1"/>
      <c r="E1601" s="1"/>
      <c r="F1601" s="2"/>
      <c r="G1601" s="2"/>
      <c r="H1601" s="2"/>
      <c r="I1601" s="2"/>
      <c r="J1601" s="1"/>
    </row>
    <row r="1602" spans="1:10" ht="21" customHeight="1">
      <c r="A1602" s="1"/>
      <c r="B1602" s="1"/>
      <c r="C1602" s="1"/>
      <c r="D1602" s="1"/>
      <c r="E1602" s="1"/>
      <c r="F1602" s="2"/>
      <c r="G1602" s="2"/>
      <c r="H1602" s="2"/>
      <c r="I1602" s="2"/>
      <c r="J1602" s="1"/>
    </row>
    <row r="1603" spans="1:10" ht="21" customHeight="1">
      <c r="A1603" s="1"/>
      <c r="B1603" s="1"/>
      <c r="C1603" s="1"/>
      <c r="D1603" s="1"/>
      <c r="E1603" s="1"/>
      <c r="F1603" s="2"/>
      <c r="G1603" s="2"/>
      <c r="H1603" s="2"/>
      <c r="I1603" s="2"/>
      <c r="J1603" s="1"/>
    </row>
    <row r="1604" spans="1:10" ht="21" customHeight="1">
      <c r="A1604" s="1"/>
      <c r="B1604" s="1"/>
      <c r="C1604" s="1"/>
      <c r="D1604" s="1"/>
      <c r="E1604" s="1"/>
      <c r="F1604" s="2"/>
      <c r="G1604" s="2"/>
      <c r="H1604" s="2"/>
      <c r="I1604" s="2"/>
      <c r="J1604" s="1"/>
    </row>
    <row r="1605" spans="1:10" ht="21" customHeight="1">
      <c r="A1605" s="1"/>
      <c r="B1605" s="1"/>
      <c r="C1605" s="1"/>
      <c r="D1605" s="1"/>
      <c r="E1605" s="1"/>
      <c r="F1605" s="2"/>
      <c r="G1605" s="2"/>
      <c r="H1605" s="2"/>
      <c r="I1605" s="2"/>
      <c r="J1605" s="1"/>
    </row>
    <row r="1606" spans="1:10" ht="21" customHeight="1">
      <c r="A1606" s="1"/>
      <c r="B1606" s="1"/>
      <c r="C1606" s="1"/>
      <c r="D1606" s="1"/>
      <c r="E1606" s="1"/>
      <c r="F1606" s="2"/>
      <c r="G1606" s="2"/>
      <c r="H1606" s="2"/>
      <c r="I1606" s="2"/>
      <c r="J1606" s="1"/>
    </row>
    <row r="1607" spans="1:10" ht="21" customHeight="1">
      <c r="A1607" s="1"/>
      <c r="B1607" s="1"/>
      <c r="C1607" s="1"/>
      <c r="D1607" s="1"/>
      <c r="E1607" s="1"/>
      <c r="F1607" s="2"/>
      <c r="G1607" s="2"/>
      <c r="H1607" s="2"/>
      <c r="I1607" s="2"/>
      <c r="J1607" s="1"/>
    </row>
    <row r="1608" spans="1:10" ht="21" customHeight="1">
      <c r="A1608" s="1"/>
      <c r="B1608" s="1"/>
      <c r="C1608" s="1"/>
      <c r="D1608" s="1"/>
      <c r="E1608" s="1"/>
      <c r="F1608" s="2"/>
      <c r="G1608" s="2"/>
      <c r="H1608" s="2"/>
      <c r="I1608" s="2"/>
      <c r="J1608" s="1"/>
    </row>
    <row r="1609" spans="1:10" ht="21" customHeight="1">
      <c r="A1609" s="1"/>
      <c r="B1609" s="1"/>
      <c r="C1609" s="1"/>
      <c r="D1609" s="1"/>
      <c r="E1609" s="1"/>
      <c r="F1609" s="2"/>
      <c r="G1609" s="2"/>
      <c r="H1609" s="2"/>
      <c r="I1609" s="2"/>
      <c r="J1609" s="1"/>
    </row>
    <row r="1610" spans="1:10" ht="21" customHeight="1">
      <c r="A1610" s="1"/>
      <c r="B1610" s="1"/>
      <c r="C1610" s="1"/>
      <c r="D1610" s="1"/>
      <c r="E1610" s="1"/>
      <c r="F1610" s="2"/>
      <c r="G1610" s="2"/>
      <c r="H1610" s="2"/>
      <c r="I1610" s="2"/>
      <c r="J1610" s="1"/>
    </row>
    <row r="1611" spans="1:10" ht="21" customHeight="1">
      <c r="A1611" s="1"/>
      <c r="B1611" s="1"/>
      <c r="C1611" s="1"/>
      <c r="D1611" s="1"/>
      <c r="E1611" s="1"/>
      <c r="F1611" s="2"/>
      <c r="G1611" s="2"/>
      <c r="H1611" s="2"/>
      <c r="I1611" s="2"/>
      <c r="J1611" s="1"/>
    </row>
    <row r="1612" spans="1:10" ht="21" customHeight="1">
      <c r="A1612" s="1"/>
      <c r="B1612" s="1"/>
      <c r="C1612" s="1"/>
      <c r="D1612" s="1"/>
      <c r="E1612" s="1"/>
      <c r="F1612" s="2"/>
      <c r="G1612" s="2"/>
      <c r="H1612" s="2"/>
      <c r="I1612" s="2"/>
      <c r="J1612" s="1"/>
    </row>
    <row r="1613" spans="1:10" ht="21" customHeight="1">
      <c r="A1613" s="1"/>
      <c r="B1613" s="1"/>
      <c r="C1613" s="1"/>
      <c r="D1613" s="1"/>
      <c r="E1613" s="1"/>
      <c r="F1613" s="2"/>
      <c r="G1613" s="2"/>
      <c r="H1613" s="2"/>
      <c r="I1613" s="2"/>
      <c r="J1613" s="1"/>
    </row>
    <row r="1614" spans="1:10" ht="21" customHeight="1">
      <c r="A1614" s="1"/>
      <c r="B1614" s="1"/>
      <c r="C1614" s="1"/>
      <c r="D1614" s="1"/>
      <c r="E1614" s="1"/>
      <c r="F1614" s="2"/>
      <c r="G1614" s="2"/>
      <c r="H1614" s="2"/>
      <c r="I1614" s="2"/>
      <c r="J1614" s="1"/>
    </row>
    <row r="1615" spans="1:10" ht="21" customHeight="1">
      <c r="A1615" s="1"/>
      <c r="B1615" s="1"/>
      <c r="C1615" s="1"/>
      <c r="D1615" s="1"/>
      <c r="E1615" s="1"/>
      <c r="F1615" s="2"/>
      <c r="G1615" s="2"/>
      <c r="H1615" s="2"/>
      <c r="I1615" s="2"/>
      <c r="J1615" s="1"/>
    </row>
    <row r="1616" spans="1:10" ht="21" customHeight="1">
      <c r="A1616" s="1"/>
      <c r="B1616" s="1"/>
      <c r="C1616" s="1"/>
      <c r="D1616" s="1"/>
      <c r="E1616" s="1"/>
      <c r="F1616" s="2"/>
      <c r="G1616" s="2"/>
      <c r="H1616" s="2"/>
      <c r="I1616" s="2"/>
      <c r="J1616" s="1"/>
    </row>
    <row r="1617" spans="1:10" ht="21" customHeight="1">
      <c r="A1617" s="1"/>
      <c r="B1617" s="1"/>
      <c r="C1617" s="1"/>
      <c r="D1617" s="1"/>
      <c r="E1617" s="1"/>
      <c r="F1617" s="2"/>
      <c r="G1617" s="2"/>
      <c r="H1617" s="2"/>
      <c r="I1617" s="2"/>
      <c r="J1617" s="1"/>
    </row>
    <row r="1618" spans="1:10" ht="21" customHeight="1">
      <c r="A1618" s="1"/>
      <c r="B1618" s="1"/>
      <c r="C1618" s="1"/>
      <c r="D1618" s="1"/>
      <c r="E1618" s="1"/>
      <c r="F1618" s="2"/>
      <c r="G1618" s="2"/>
      <c r="H1618" s="2"/>
      <c r="I1618" s="2"/>
      <c r="J1618" s="1"/>
    </row>
    <row r="1619" spans="1:10" ht="21" customHeight="1">
      <c r="A1619" s="1"/>
      <c r="B1619" s="1"/>
      <c r="C1619" s="1"/>
      <c r="D1619" s="1"/>
      <c r="E1619" s="1"/>
      <c r="F1619" s="2"/>
      <c r="G1619" s="2"/>
      <c r="H1619" s="2"/>
      <c r="I1619" s="2"/>
      <c r="J1619" s="1"/>
    </row>
    <row r="1620" spans="1:10" ht="21" customHeight="1">
      <c r="A1620" s="1"/>
      <c r="B1620" s="1"/>
      <c r="C1620" s="1"/>
      <c r="D1620" s="1"/>
      <c r="E1620" s="1"/>
      <c r="F1620" s="2"/>
      <c r="G1620" s="2"/>
      <c r="H1620" s="2"/>
      <c r="I1620" s="2"/>
      <c r="J1620" s="1"/>
    </row>
    <row r="1621" spans="1:10" ht="21" customHeight="1">
      <c r="A1621" s="1"/>
      <c r="B1621" s="1"/>
      <c r="C1621" s="1"/>
      <c r="D1621" s="1"/>
      <c r="E1621" s="1"/>
      <c r="F1621" s="2"/>
      <c r="G1621" s="2"/>
      <c r="H1621" s="2"/>
      <c r="I1621" s="2"/>
      <c r="J1621" s="1"/>
    </row>
    <row r="1622" spans="1:10" ht="21" customHeight="1">
      <c r="A1622" s="1"/>
      <c r="B1622" s="1"/>
      <c r="C1622" s="1"/>
      <c r="D1622" s="1"/>
      <c r="E1622" s="1"/>
      <c r="F1622" s="2"/>
      <c r="G1622" s="2"/>
      <c r="H1622" s="2"/>
      <c r="I1622" s="2"/>
      <c r="J1622" s="1"/>
    </row>
    <row r="1623" spans="1:10" ht="21" customHeight="1">
      <c r="A1623" s="1"/>
      <c r="B1623" s="1"/>
      <c r="C1623" s="1"/>
      <c r="D1623" s="1"/>
      <c r="E1623" s="1"/>
      <c r="F1623" s="2"/>
      <c r="G1623" s="2"/>
      <c r="H1623" s="2"/>
      <c r="I1623" s="2"/>
      <c r="J1623" s="1"/>
    </row>
    <row r="1624" spans="1:10" ht="21" customHeight="1">
      <c r="A1624" s="1"/>
      <c r="B1624" s="1"/>
      <c r="C1624" s="1"/>
      <c r="D1624" s="1"/>
      <c r="E1624" s="1"/>
      <c r="F1624" s="2"/>
      <c r="G1624" s="2"/>
      <c r="H1624" s="2"/>
      <c r="I1624" s="2"/>
      <c r="J1624" s="1"/>
    </row>
    <row r="1625" spans="1:10" ht="21" customHeight="1">
      <c r="A1625" s="1"/>
      <c r="B1625" s="1"/>
      <c r="C1625" s="1"/>
      <c r="D1625" s="1"/>
      <c r="E1625" s="1"/>
      <c r="F1625" s="2"/>
      <c r="G1625" s="2"/>
      <c r="H1625" s="2"/>
      <c r="I1625" s="2"/>
      <c r="J1625" s="1"/>
    </row>
    <row r="1626" spans="1:10" ht="21" customHeight="1">
      <c r="A1626" s="1"/>
      <c r="B1626" s="1"/>
      <c r="C1626" s="1"/>
      <c r="D1626" s="1"/>
      <c r="E1626" s="1"/>
      <c r="F1626" s="2"/>
      <c r="G1626" s="2"/>
      <c r="H1626" s="2"/>
      <c r="I1626" s="2"/>
      <c r="J1626" s="1"/>
    </row>
    <row r="1627" spans="1:10" ht="21" customHeight="1">
      <c r="A1627" s="1"/>
      <c r="B1627" s="1"/>
      <c r="C1627" s="1"/>
      <c r="D1627" s="1"/>
      <c r="E1627" s="1"/>
      <c r="F1627" s="2"/>
      <c r="G1627" s="2"/>
      <c r="H1627" s="2"/>
      <c r="I1627" s="2"/>
      <c r="J1627" s="1"/>
    </row>
    <row r="1628" spans="1:10" ht="21" customHeight="1">
      <c r="A1628" s="1"/>
      <c r="B1628" s="1"/>
      <c r="C1628" s="1"/>
      <c r="D1628" s="1"/>
      <c r="E1628" s="1"/>
      <c r="F1628" s="2"/>
      <c r="G1628" s="2"/>
      <c r="H1628" s="2"/>
      <c r="I1628" s="2"/>
      <c r="J1628" s="1"/>
    </row>
    <row r="1629" spans="1:10" ht="21" customHeight="1">
      <c r="A1629" s="1"/>
      <c r="B1629" s="1"/>
      <c r="C1629" s="1"/>
      <c r="D1629" s="1"/>
      <c r="E1629" s="1"/>
      <c r="F1629" s="2"/>
      <c r="G1629" s="2"/>
      <c r="H1629" s="2"/>
      <c r="I1629" s="2"/>
      <c r="J1629" s="1"/>
    </row>
    <row r="1630" spans="1:10" ht="21" customHeight="1">
      <c r="A1630" s="1"/>
      <c r="B1630" s="1"/>
      <c r="C1630" s="1"/>
      <c r="D1630" s="1"/>
      <c r="E1630" s="1"/>
      <c r="F1630" s="2"/>
      <c r="G1630" s="2"/>
      <c r="H1630" s="2"/>
      <c r="I1630" s="2"/>
      <c r="J1630" s="1"/>
    </row>
    <row r="1631" spans="1:10" ht="21" customHeight="1">
      <c r="A1631" s="1"/>
      <c r="B1631" s="1"/>
      <c r="C1631" s="1"/>
      <c r="D1631" s="1"/>
      <c r="E1631" s="1"/>
      <c r="F1631" s="2"/>
      <c r="G1631" s="2"/>
      <c r="H1631" s="2"/>
      <c r="I1631" s="2"/>
      <c r="J1631" s="1"/>
    </row>
    <row r="1632" spans="1:10" ht="21" customHeight="1">
      <c r="A1632" s="1"/>
      <c r="B1632" s="1"/>
      <c r="C1632" s="1"/>
      <c r="D1632" s="1"/>
      <c r="E1632" s="1"/>
      <c r="F1632" s="2"/>
      <c r="G1632" s="2"/>
      <c r="H1632" s="2"/>
      <c r="I1632" s="2"/>
      <c r="J1632" s="1"/>
    </row>
    <row r="1633" spans="1:10" ht="21" customHeight="1">
      <c r="A1633" s="1"/>
      <c r="B1633" s="1"/>
      <c r="C1633" s="1"/>
      <c r="D1633" s="1"/>
      <c r="E1633" s="1"/>
      <c r="F1633" s="2"/>
      <c r="G1633" s="2"/>
      <c r="H1633" s="2"/>
      <c r="I1633" s="2"/>
      <c r="J1633" s="1"/>
    </row>
    <row r="1634" spans="1:10" ht="21" customHeight="1">
      <c r="A1634" s="1"/>
      <c r="B1634" s="1"/>
      <c r="C1634" s="1"/>
      <c r="D1634" s="1"/>
      <c r="E1634" s="1"/>
      <c r="F1634" s="2"/>
      <c r="G1634" s="2"/>
      <c r="H1634" s="2"/>
      <c r="I1634" s="2"/>
      <c r="J1634" s="1"/>
    </row>
    <row r="1635" spans="1:10" ht="21" customHeight="1">
      <c r="A1635" s="1"/>
      <c r="B1635" s="1"/>
      <c r="C1635" s="1"/>
      <c r="D1635" s="1"/>
      <c r="E1635" s="1"/>
      <c r="F1635" s="2"/>
      <c r="G1635" s="2"/>
      <c r="H1635" s="2"/>
      <c r="I1635" s="2"/>
      <c r="J1635" s="1"/>
    </row>
    <row r="1636" spans="1:10" ht="21" customHeight="1">
      <c r="A1636" s="1"/>
      <c r="B1636" s="1"/>
      <c r="C1636" s="1"/>
      <c r="D1636" s="1"/>
      <c r="E1636" s="1"/>
      <c r="F1636" s="2"/>
      <c r="G1636" s="2"/>
      <c r="H1636" s="2"/>
      <c r="I1636" s="2"/>
      <c r="J1636" s="1"/>
    </row>
    <row r="1637" spans="1:10" ht="21" customHeight="1">
      <c r="A1637" s="1"/>
      <c r="B1637" s="1"/>
      <c r="C1637" s="1"/>
      <c r="D1637" s="1"/>
      <c r="E1637" s="1"/>
      <c r="F1637" s="2"/>
      <c r="G1637" s="2"/>
      <c r="H1637" s="2"/>
      <c r="I1637" s="2"/>
      <c r="J1637" s="1"/>
    </row>
    <row r="1638" spans="1:10" ht="21" customHeight="1">
      <c r="A1638" s="1"/>
      <c r="B1638" s="1"/>
      <c r="C1638" s="1"/>
      <c r="D1638" s="1"/>
      <c r="E1638" s="1"/>
      <c r="F1638" s="2"/>
      <c r="G1638" s="2"/>
      <c r="H1638" s="2"/>
      <c r="I1638" s="2"/>
      <c r="J1638" s="1"/>
    </row>
    <row r="1639" spans="1:10" ht="21" customHeight="1">
      <c r="A1639" s="1"/>
      <c r="B1639" s="1"/>
      <c r="C1639" s="1"/>
      <c r="D1639" s="1"/>
      <c r="E1639" s="1"/>
      <c r="F1639" s="2"/>
      <c r="G1639" s="2"/>
      <c r="H1639" s="2"/>
      <c r="I1639" s="2"/>
      <c r="J1639" s="1"/>
    </row>
    <row r="1640" spans="1:10" ht="21" customHeight="1">
      <c r="A1640" s="1"/>
      <c r="B1640" s="1"/>
      <c r="C1640" s="1"/>
      <c r="D1640" s="1"/>
      <c r="E1640" s="1"/>
      <c r="F1640" s="2"/>
      <c r="G1640" s="2"/>
      <c r="H1640" s="2"/>
      <c r="I1640" s="2"/>
      <c r="J1640" s="1"/>
    </row>
    <row r="1641" spans="1:10" ht="21" customHeight="1">
      <c r="A1641" s="1"/>
      <c r="B1641" s="1"/>
      <c r="C1641" s="1"/>
      <c r="D1641" s="1"/>
      <c r="E1641" s="1"/>
      <c r="F1641" s="2"/>
      <c r="G1641" s="2"/>
      <c r="H1641" s="2"/>
      <c r="I1641" s="2"/>
      <c r="J1641" s="1"/>
    </row>
    <row r="1642" spans="1:10" ht="21" customHeight="1">
      <c r="A1642" s="1"/>
      <c r="B1642" s="1"/>
      <c r="C1642" s="1"/>
      <c r="D1642" s="1"/>
      <c r="E1642" s="1"/>
      <c r="F1642" s="2"/>
      <c r="G1642" s="2"/>
      <c r="H1642" s="2"/>
      <c r="I1642" s="2"/>
      <c r="J1642" s="1"/>
    </row>
    <row r="1643" spans="1:10" ht="21" customHeight="1">
      <c r="A1643" s="1"/>
      <c r="B1643" s="1"/>
      <c r="C1643" s="1"/>
      <c r="D1643" s="1"/>
      <c r="E1643" s="1"/>
      <c r="F1643" s="2"/>
      <c r="G1643" s="2"/>
      <c r="H1643" s="2"/>
      <c r="I1643" s="2"/>
      <c r="J1643" s="1"/>
    </row>
    <row r="1644" spans="1:10" ht="21" customHeight="1">
      <c r="A1644" s="1"/>
      <c r="B1644" s="1"/>
      <c r="C1644" s="1"/>
      <c r="D1644" s="1"/>
      <c r="E1644" s="1"/>
      <c r="F1644" s="2"/>
      <c r="G1644" s="2"/>
      <c r="H1644" s="2"/>
      <c r="I1644" s="2"/>
      <c r="J1644" s="1"/>
    </row>
    <row r="1645" spans="1:10" ht="21" customHeight="1">
      <c r="A1645" s="1"/>
      <c r="B1645" s="1"/>
      <c r="C1645" s="1"/>
      <c r="D1645" s="1"/>
      <c r="E1645" s="1"/>
      <c r="F1645" s="2"/>
      <c r="G1645" s="2"/>
      <c r="H1645" s="2"/>
      <c r="I1645" s="2"/>
      <c r="J1645" s="1"/>
    </row>
    <row r="1646" spans="1:10" ht="21" customHeight="1">
      <c r="A1646" s="1"/>
      <c r="B1646" s="1"/>
      <c r="C1646" s="1"/>
      <c r="D1646" s="1"/>
      <c r="E1646" s="1"/>
      <c r="F1646" s="2"/>
      <c r="G1646" s="2"/>
      <c r="H1646" s="2"/>
      <c r="I1646" s="2"/>
      <c r="J1646" s="1"/>
    </row>
    <row r="1647" spans="1:10" ht="21" customHeight="1">
      <c r="A1647" s="1"/>
      <c r="B1647" s="1"/>
      <c r="C1647" s="1"/>
      <c r="D1647" s="1"/>
      <c r="E1647" s="1"/>
      <c r="F1647" s="2"/>
      <c r="G1647" s="2"/>
      <c r="H1647" s="2"/>
      <c r="I1647" s="2"/>
      <c r="J1647" s="1"/>
    </row>
    <row r="1648" spans="1:10" ht="21" customHeight="1">
      <c r="A1648" s="1"/>
      <c r="B1648" s="1"/>
      <c r="C1648" s="1"/>
      <c r="D1648" s="1"/>
      <c r="E1648" s="1"/>
      <c r="F1648" s="2"/>
      <c r="G1648" s="2"/>
      <c r="H1648" s="2"/>
      <c r="I1648" s="2"/>
      <c r="J1648" s="1"/>
    </row>
    <row r="1649" spans="1:10" ht="21" customHeight="1">
      <c r="A1649" s="1"/>
      <c r="B1649" s="1"/>
      <c r="C1649" s="1"/>
      <c r="D1649" s="1"/>
      <c r="E1649" s="1"/>
      <c r="F1649" s="2"/>
      <c r="G1649" s="2"/>
      <c r="H1649" s="2"/>
      <c r="I1649" s="2"/>
      <c r="J1649" s="1"/>
    </row>
    <row r="1650" spans="1:10" ht="21" customHeight="1">
      <c r="A1650" s="1"/>
      <c r="B1650" s="1"/>
      <c r="C1650" s="1"/>
      <c r="D1650" s="1"/>
      <c r="E1650" s="1"/>
      <c r="F1650" s="2"/>
      <c r="G1650" s="2"/>
      <c r="H1650" s="2"/>
      <c r="I1650" s="2"/>
      <c r="J1650" s="1"/>
    </row>
    <row r="1651" spans="1:10" ht="21" customHeight="1">
      <c r="A1651" s="1"/>
      <c r="B1651" s="1"/>
      <c r="C1651" s="1"/>
      <c r="D1651" s="1"/>
      <c r="E1651" s="1"/>
      <c r="F1651" s="2"/>
      <c r="G1651" s="2"/>
      <c r="H1651" s="2"/>
      <c r="I1651" s="2"/>
      <c r="J1651" s="1"/>
    </row>
    <row r="1652" spans="1:10" ht="21" customHeight="1">
      <c r="A1652" s="1"/>
      <c r="B1652" s="1"/>
      <c r="C1652" s="1"/>
      <c r="D1652" s="1"/>
      <c r="E1652" s="1"/>
      <c r="F1652" s="2"/>
      <c r="G1652" s="2"/>
      <c r="H1652" s="2"/>
      <c r="I1652" s="2"/>
      <c r="J1652" s="1"/>
    </row>
    <row r="1653" spans="1:10" ht="21" customHeight="1">
      <c r="A1653" s="1"/>
      <c r="B1653" s="1"/>
      <c r="C1653" s="1"/>
      <c r="D1653" s="1"/>
      <c r="E1653" s="1"/>
      <c r="F1653" s="2"/>
      <c r="G1653" s="2"/>
      <c r="H1653" s="2"/>
      <c r="I1653" s="2"/>
      <c r="J1653" s="1"/>
    </row>
    <row r="1654" spans="1:10" ht="21" customHeight="1">
      <c r="A1654" s="1"/>
      <c r="B1654" s="1"/>
      <c r="C1654" s="1"/>
      <c r="D1654" s="1"/>
      <c r="E1654" s="1"/>
      <c r="F1654" s="2"/>
      <c r="G1654" s="2"/>
      <c r="H1654" s="2"/>
      <c r="I1654" s="2"/>
      <c r="J1654" s="1"/>
    </row>
    <row r="1655" spans="1:10" ht="21" customHeight="1">
      <c r="A1655" s="1"/>
      <c r="B1655" s="1"/>
      <c r="C1655" s="1"/>
      <c r="D1655" s="1"/>
      <c r="E1655" s="1"/>
      <c r="F1655" s="2"/>
      <c r="G1655" s="2"/>
      <c r="H1655" s="2"/>
      <c r="I1655" s="2"/>
      <c r="J1655" s="1"/>
    </row>
    <row r="1656" spans="1:10" ht="21" customHeight="1">
      <c r="A1656" s="1"/>
      <c r="B1656" s="1"/>
      <c r="C1656" s="1"/>
      <c r="D1656" s="1"/>
      <c r="E1656" s="1"/>
      <c r="F1656" s="2"/>
      <c r="G1656" s="2"/>
      <c r="H1656" s="2"/>
      <c r="I1656" s="2"/>
      <c r="J1656" s="1"/>
    </row>
    <row r="1657" spans="1:10" ht="21" customHeight="1">
      <c r="A1657" s="1"/>
      <c r="B1657" s="1"/>
      <c r="C1657" s="1"/>
      <c r="D1657" s="1"/>
      <c r="E1657" s="1"/>
      <c r="F1657" s="2"/>
      <c r="G1657" s="2"/>
      <c r="H1657" s="2"/>
      <c r="I1657" s="2"/>
      <c r="J1657" s="1"/>
    </row>
    <row r="1658" spans="1:10" ht="21" customHeight="1">
      <c r="A1658" s="1"/>
      <c r="B1658" s="1"/>
      <c r="C1658" s="1"/>
      <c r="D1658" s="1"/>
      <c r="E1658" s="1"/>
      <c r="F1658" s="2"/>
      <c r="G1658" s="2"/>
      <c r="H1658" s="2"/>
      <c r="I1658" s="2"/>
      <c r="J1658" s="1"/>
    </row>
    <row r="1659" spans="1:10" ht="21" customHeight="1">
      <c r="A1659" s="1"/>
      <c r="B1659" s="1"/>
      <c r="C1659" s="1"/>
      <c r="D1659" s="1"/>
      <c r="E1659" s="1"/>
      <c r="F1659" s="2"/>
      <c r="G1659" s="2"/>
      <c r="H1659" s="2"/>
      <c r="I1659" s="2"/>
      <c r="J1659" s="1"/>
    </row>
    <row r="1660" spans="1:10" ht="21" customHeight="1">
      <c r="A1660" s="1"/>
      <c r="B1660" s="1"/>
      <c r="C1660" s="1"/>
      <c r="D1660" s="1"/>
      <c r="E1660" s="1"/>
      <c r="F1660" s="2"/>
      <c r="G1660" s="2"/>
      <c r="H1660" s="2"/>
      <c r="I1660" s="2"/>
      <c r="J1660" s="1"/>
    </row>
    <row r="1661" spans="1:10" ht="21" customHeight="1">
      <c r="A1661" s="1"/>
      <c r="B1661" s="1"/>
      <c r="C1661" s="1"/>
      <c r="D1661" s="1"/>
      <c r="E1661" s="1"/>
      <c r="F1661" s="2"/>
      <c r="G1661" s="2"/>
      <c r="H1661" s="2"/>
      <c r="I1661" s="2"/>
      <c r="J1661" s="1"/>
    </row>
    <row r="1662" spans="1:10" ht="21" customHeight="1">
      <c r="A1662" s="1"/>
      <c r="B1662" s="1"/>
      <c r="C1662" s="1"/>
      <c r="D1662" s="1"/>
      <c r="E1662" s="1"/>
      <c r="F1662" s="2"/>
      <c r="G1662" s="2"/>
      <c r="H1662" s="2"/>
      <c r="I1662" s="2"/>
      <c r="J1662" s="1"/>
    </row>
    <row r="1663" spans="1:10" ht="21" customHeight="1">
      <c r="A1663" s="1"/>
      <c r="B1663" s="1"/>
      <c r="C1663" s="1"/>
      <c r="D1663" s="1"/>
      <c r="E1663" s="1"/>
      <c r="F1663" s="2"/>
      <c r="G1663" s="2"/>
      <c r="H1663" s="2"/>
      <c r="I1663" s="2"/>
      <c r="J1663" s="1"/>
    </row>
    <row r="1664" spans="1:10" ht="21" customHeight="1">
      <c r="A1664" s="1"/>
      <c r="B1664" s="1"/>
      <c r="C1664" s="1"/>
      <c r="D1664" s="1"/>
      <c r="E1664" s="1"/>
      <c r="F1664" s="2"/>
      <c r="G1664" s="2"/>
      <c r="H1664" s="2"/>
      <c r="I1664" s="2"/>
      <c r="J1664" s="1"/>
    </row>
    <row r="1665" spans="1:10" ht="21" customHeight="1">
      <c r="A1665" s="1"/>
      <c r="B1665" s="1"/>
      <c r="C1665" s="1"/>
      <c r="D1665" s="1"/>
      <c r="E1665" s="1"/>
      <c r="F1665" s="2"/>
      <c r="G1665" s="2"/>
      <c r="H1665" s="2"/>
      <c r="I1665" s="2"/>
      <c r="J1665" s="1"/>
    </row>
    <row r="1666" spans="1:10" ht="21" customHeight="1">
      <c r="A1666" s="1"/>
      <c r="B1666" s="1"/>
      <c r="C1666" s="1"/>
      <c r="D1666" s="1"/>
      <c r="E1666" s="1"/>
      <c r="F1666" s="2"/>
      <c r="G1666" s="2"/>
      <c r="H1666" s="2"/>
      <c r="I1666" s="2"/>
      <c r="J1666" s="1"/>
    </row>
    <row r="1667" spans="1:10" ht="21" customHeight="1">
      <c r="A1667" s="1"/>
      <c r="B1667" s="1"/>
      <c r="C1667" s="1"/>
      <c r="D1667" s="1"/>
      <c r="E1667" s="1"/>
      <c r="F1667" s="2"/>
      <c r="G1667" s="2"/>
      <c r="H1667" s="2"/>
      <c r="I1667" s="2"/>
      <c r="J1667" s="1"/>
    </row>
    <row r="1668" spans="1:10" ht="21" customHeight="1">
      <c r="A1668" s="1"/>
      <c r="B1668" s="1"/>
      <c r="C1668" s="1"/>
      <c r="D1668" s="1"/>
      <c r="E1668" s="1"/>
      <c r="F1668" s="2"/>
      <c r="G1668" s="2"/>
      <c r="H1668" s="2"/>
      <c r="I1668" s="2"/>
      <c r="J1668" s="1"/>
    </row>
    <row r="1669" spans="1:10" ht="21" customHeight="1">
      <c r="A1669" s="1"/>
      <c r="B1669" s="1"/>
      <c r="C1669" s="1"/>
      <c r="D1669" s="1"/>
      <c r="E1669" s="1"/>
      <c r="F1669" s="2"/>
      <c r="G1669" s="2"/>
      <c r="H1669" s="2"/>
      <c r="I1669" s="2"/>
      <c r="J1669" s="1"/>
    </row>
    <row r="1670" spans="1:10" ht="21" customHeight="1">
      <c r="A1670" s="1"/>
      <c r="B1670" s="1"/>
      <c r="C1670" s="1"/>
      <c r="D1670" s="1"/>
      <c r="E1670" s="1"/>
      <c r="F1670" s="2"/>
      <c r="G1670" s="2"/>
      <c r="H1670" s="2"/>
      <c r="I1670" s="2"/>
      <c r="J1670" s="1"/>
    </row>
    <row r="1671" spans="1:10" ht="21" customHeight="1">
      <c r="A1671" s="1"/>
      <c r="B1671" s="1"/>
      <c r="C1671" s="1"/>
      <c r="D1671" s="1"/>
      <c r="E1671" s="1"/>
      <c r="F1671" s="2"/>
      <c r="G1671" s="2"/>
      <c r="H1671" s="2"/>
      <c r="I1671" s="2"/>
      <c r="J1671" s="1"/>
    </row>
    <row r="1672" spans="1:10" ht="21" customHeight="1">
      <c r="A1672" s="1"/>
      <c r="B1672" s="1"/>
      <c r="C1672" s="1"/>
      <c r="D1672" s="1"/>
      <c r="E1672" s="1"/>
      <c r="F1672" s="2"/>
      <c r="G1672" s="2"/>
      <c r="H1672" s="2"/>
      <c r="I1672" s="2"/>
      <c r="J1672" s="1"/>
    </row>
    <row r="1673" spans="1:10" ht="21" customHeight="1">
      <c r="A1673" s="1"/>
      <c r="B1673" s="1"/>
      <c r="C1673" s="1"/>
      <c r="D1673" s="1"/>
      <c r="E1673" s="1"/>
      <c r="F1673" s="2"/>
      <c r="G1673" s="2"/>
      <c r="H1673" s="2"/>
      <c r="I1673" s="2"/>
      <c r="J1673" s="1"/>
    </row>
    <row r="1674" spans="1:10" ht="21" customHeight="1">
      <c r="A1674" s="1"/>
      <c r="B1674" s="1"/>
      <c r="C1674" s="1"/>
      <c r="D1674" s="1"/>
      <c r="E1674" s="1"/>
      <c r="F1674" s="2"/>
      <c r="G1674" s="2"/>
      <c r="H1674" s="2"/>
      <c r="I1674" s="2"/>
      <c r="J1674" s="1"/>
    </row>
    <row r="1675" spans="1:10" ht="21" customHeight="1">
      <c r="A1675" s="1"/>
      <c r="B1675" s="1"/>
      <c r="C1675" s="1"/>
      <c r="D1675" s="1"/>
      <c r="E1675" s="1"/>
      <c r="F1675" s="2"/>
      <c r="G1675" s="2"/>
      <c r="H1675" s="2"/>
      <c r="I1675" s="2"/>
      <c r="J1675" s="1"/>
    </row>
    <row r="1676" spans="1:10" ht="21" customHeight="1">
      <c r="A1676" s="1"/>
      <c r="B1676" s="1"/>
      <c r="C1676" s="1"/>
      <c r="D1676" s="1"/>
      <c r="E1676" s="1"/>
      <c r="F1676" s="2"/>
      <c r="G1676" s="2"/>
      <c r="H1676" s="2"/>
      <c r="I1676" s="2"/>
      <c r="J1676" s="1"/>
    </row>
    <row r="1677" spans="1:10" ht="21" customHeight="1">
      <c r="A1677" s="1"/>
      <c r="B1677" s="1"/>
      <c r="C1677" s="1"/>
      <c r="D1677" s="1"/>
      <c r="E1677" s="1"/>
      <c r="F1677" s="2"/>
      <c r="G1677" s="2"/>
      <c r="H1677" s="2"/>
      <c r="I1677" s="2"/>
      <c r="J1677" s="1"/>
    </row>
    <row r="1678" spans="1:10" ht="21" customHeight="1">
      <c r="A1678" s="1"/>
      <c r="B1678" s="1"/>
      <c r="C1678" s="1"/>
      <c r="D1678" s="1"/>
      <c r="E1678" s="1"/>
      <c r="F1678" s="2"/>
      <c r="G1678" s="2"/>
      <c r="H1678" s="2"/>
      <c r="I1678" s="2"/>
      <c r="J1678" s="1"/>
    </row>
    <row r="1679" spans="1:10" ht="21" customHeight="1">
      <c r="A1679" s="1"/>
      <c r="B1679" s="1"/>
      <c r="C1679" s="1"/>
      <c r="D1679" s="1"/>
      <c r="E1679" s="1"/>
      <c r="F1679" s="2"/>
      <c r="G1679" s="2"/>
      <c r="H1679" s="2"/>
      <c r="I1679" s="2"/>
      <c r="J1679" s="1"/>
    </row>
    <row r="1680" spans="1:10" ht="21" customHeight="1">
      <c r="A1680" s="1"/>
      <c r="B1680" s="1"/>
      <c r="C1680" s="1"/>
      <c r="D1680" s="1"/>
      <c r="E1680" s="1"/>
      <c r="F1680" s="2"/>
      <c r="G1680" s="2"/>
      <c r="H1680" s="2"/>
      <c r="I1680" s="2"/>
      <c r="J1680" s="1"/>
    </row>
    <row r="1681" spans="1:10" ht="21" customHeight="1">
      <c r="A1681" s="1"/>
      <c r="B1681" s="1"/>
      <c r="C1681" s="1"/>
      <c r="D1681" s="1"/>
      <c r="E1681" s="1"/>
      <c r="F1681" s="2"/>
      <c r="G1681" s="2"/>
      <c r="H1681" s="2"/>
      <c r="I1681" s="2"/>
      <c r="J1681" s="1"/>
    </row>
    <row r="1682" spans="1:10" ht="21" customHeight="1">
      <c r="A1682" s="1"/>
      <c r="B1682" s="1"/>
      <c r="C1682" s="1"/>
      <c r="D1682" s="1"/>
      <c r="E1682" s="1"/>
      <c r="F1682" s="2"/>
      <c r="G1682" s="2"/>
      <c r="H1682" s="2"/>
      <c r="I1682" s="2"/>
      <c r="J1682" s="1"/>
    </row>
    <row r="1683" spans="1:10" ht="21" customHeight="1">
      <c r="A1683" s="1"/>
      <c r="B1683" s="1"/>
      <c r="C1683" s="1"/>
      <c r="D1683" s="1"/>
      <c r="E1683" s="1"/>
      <c r="F1683" s="2"/>
      <c r="G1683" s="2"/>
      <c r="H1683" s="2"/>
      <c r="I1683" s="2"/>
      <c r="J1683" s="1"/>
    </row>
    <row r="1684" spans="1:10" ht="21" customHeight="1">
      <c r="A1684" s="1"/>
      <c r="B1684" s="1"/>
      <c r="C1684" s="1"/>
      <c r="D1684" s="1"/>
      <c r="E1684" s="1"/>
      <c r="F1684" s="2"/>
      <c r="G1684" s="2"/>
      <c r="H1684" s="2"/>
      <c r="I1684" s="2"/>
      <c r="J1684" s="1"/>
    </row>
    <row r="1685" spans="1:10" ht="21" customHeight="1">
      <c r="A1685" s="1"/>
      <c r="B1685" s="1"/>
      <c r="C1685" s="1"/>
      <c r="D1685" s="1"/>
      <c r="E1685" s="1"/>
      <c r="F1685" s="2"/>
      <c r="G1685" s="2"/>
      <c r="H1685" s="2"/>
      <c r="I1685" s="2"/>
      <c r="J1685" s="1"/>
    </row>
    <row r="1686" spans="1:10" ht="21" customHeight="1">
      <c r="A1686" s="1"/>
      <c r="B1686" s="1"/>
      <c r="C1686" s="1"/>
      <c r="D1686" s="1"/>
      <c r="E1686" s="1"/>
      <c r="F1686" s="2"/>
      <c r="G1686" s="2"/>
      <c r="H1686" s="2"/>
      <c r="I1686" s="2"/>
      <c r="J1686" s="1"/>
    </row>
    <row r="1687" spans="1:10" ht="21" customHeight="1">
      <c r="A1687" s="1"/>
      <c r="B1687" s="1"/>
      <c r="C1687" s="1"/>
      <c r="D1687" s="1"/>
      <c r="E1687" s="1"/>
      <c r="F1687" s="2"/>
      <c r="G1687" s="2"/>
      <c r="H1687" s="2"/>
      <c r="I1687" s="2"/>
      <c r="J1687" s="1"/>
    </row>
    <row r="1688" spans="1:10" ht="21" customHeight="1">
      <c r="A1688" s="1"/>
      <c r="B1688" s="1"/>
      <c r="C1688" s="1"/>
      <c r="D1688" s="1"/>
      <c r="E1688" s="1"/>
      <c r="F1688" s="2"/>
      <c r="G1688" s="2"/>
      <c r="H1688" s="2"/>
      <c r="I1688" s="2"/>
      <c r="J1688" s="1"/>
    </row>
    <row r="1689" spans="1:10" ht="21" customHeight="1">
      <c r="A1689" s="1"/>
      <c r="B1689" s="1"/>
      <c r="C1689" s="1"/>
      <c r="D1689" s="1"/>
      <c r="E1689" s="1"/>
      <c r="F1689" s="2"/>
      <c r="G1689" s="2"/>
      <c r="H1689" s="2"/>
      <c r="I1689" s="2"/>
      <c r="J1689" s="1"/>
    </row>
    <row r="1690" spans="1:10" ht="21" customHeight="1">
      <c r="A1690" s="1"/>
      <c r="B1690" s="1"/>
      <c r="C1690" s="1"/>
      <c r="D1690" s="1"/>
      <c r="E1690" s="1"/>
      <c r="F1690" s="2"/>
      <c r="G1690" s="2"/>
      <c r="H1690" s="2"/>
      <c r="I1690" s="2"/>
      <c r="J1690" s="1"/>
    </row>
    <row r="1691" spans="1:10" ht="21" customHeight="1">
      <c r="A1691" s="1"/>
      <c r="B1691" s="1"/>
      <c r="C1691" s="1"/>
      <c r="D1691" s="1"/>
      <c r="E1691" s="1"/>
      <c r="F1691" s="2"/>
      <c r="G1691" s="2"/>
      <c r="H1691" s="2"/>
      <c r="I1691" s="2"/>
      <c r="J1691" s="1"/>
    </row>
    <row r="1692" spans="1:10" ht="21" customHeight="1">
      <c r="A1692" s="1"/>
      <c r="B1692" s="1"/>
      <c r="C1692" s="1"/>
      <c r="D1692" s="1"/>
      <c r="E1692" s="1"/>
      <c r="F1692" s="2"/>
      <c r="G1692" s="2"/>
      <c r="H1692" s="2"/>
      <c r="I1692" s="2"/>
      <c r="J1692" s="1"/>
    </row>
    <row r="1693" spans="1:10" ht="21" customHeight="1">
      <c r="A1693" s="1"/>
      <c r="B1693" s="1"/>
      <c r="C1693" s="1"/>
      <c r="D1693" s="1"/>
      <c r="E1693" s="1"/>
      <c r="F1693" s="2"/>
      <c r="G1693" s="2"/>
      <c r="H1693" s="2"/>
      <c r="I1693" s="2"/>
      <c r="J1693" s="1"/>
    </row>
    <row r="1694" spans="1:10" ht="21" customHeight="1">
      <c r="A1694" s="1"/>
      <c r="B1694" s="1"/>
      <c r="C1694" s="1"/>
      <c r="D1694" s="1"/>
      <c r="E1694" s="1"/>
      <c r="F1694" s="2"/>
      <c r="G1694" s="2"/>
      <c r="H1694" s="2"/>
      <c r="I1694" s="2"/>
      <c r="J1694" s="1"/>
    </row>
    <row r="1695" spans="1:10" ht="21" customHeight="1">
      <c r="A1695" s="1"/>
      <c r="B1695" s="1"/>
      <c r="C1695" s="1"/>
      <c r="D1695" s="1"/>
      <c r="E1695" s="1"/>
      <c r="F1695" s="2"/>
      <c r="G1695" s="2"/>
      <c r="H1695" s="2"/>
      <c r="I1695" s="2"/>
      <c r="J1695" s="1"/>
    </row>
    <row r="1696" spans="1:10" ht="21" customHeight="1">
      <c r="A1696" s="1"/>
      <c r="B1696" s="1"/>
      <c r="C1696" s="1"/>
      <c r="D1696" s="1"/>
      <c r="E1696" s="1"/>
      <c r="F1696" s="2"/>
      <c r="G1696" s="2"/>
      <c r="H1696" s="2"/>
      <c r="I1696" s="2"/>
      <c r="J1696" s="1"/>
    </row>
    <row r="1697" spans="1:10" ht="21" customHeight="1">
      <c r="A1697" s="1"/>
      <c r="B1697" s="1"/>
      <c r="C1697" s="1"/>
      <c r="D1697" s="1"/>
      <c r="E1697" s="1"/>
      <c r="F1697" s="2"/>
      <c r="G1697" s="2"/>
      <c r="H1697" s="2"/>
      <c r="I1697" s="2"/>
      <c r="J1697" s="1"/>
    </row>
    <row r="1698" spans="1:10" ht="21" customHeight="1">
      <c r="A1698" s="1"/>
      <c r="B1698" s="1"/>
      <c r="C1698" s="1"/>
      <c r="D1698" s="1"/>
      <c r="E1698" s="1"/>
      <c r="F1698" s="2"/>
      <c r="G1698" s="2"/>
      <c r="H1698" s="2"/>
      <c r="I1698" s="2"/>
      <c r="J1698" s="1"/>
    </row>
    <row r="1699" spans="1:10" ht="21" customHeight="1">
      <c r="A1699" s="1"/>
      <c r="B1699" s="1"/>
      <c r="C1699" s="1"/>
      <c r="D1699" s="1"/>
      <c r="E1699" s="1"/>
      <c r="F1699" s="2"/>
      <c r="G1699" s="2"/>
      <c r="H1699" s="2"/>
      <c r="I1699" s="2"/>
      <c r="J1699" s="1"/>
    </row>
    <row r="1700" spans="1:10" ht="21" customHeight="1">
      <c r="A1700" s="1"/>
      <c r="B1700" s="1"/>
      <c r="C1700" s="1"/>
      <c r="D1700" s="1"/>
      <c r="E1700" s="1"/>
      <c r="F1700" s="2"/>
      <c r="G1700" s="2"/>
      <c r="H1700" s="2"/>
      <c r="I1700" s="2"/>
      <c r="J1700" s="1"/>
    </row>
    <row r="1701" spans="1:10" ht="21" customHeight="1">
      <c r="A1701" s="1"/>
      <c r="B1701" s="1"/>
      <c r="C1701" s="1"/>
      <c r="D1701" s="1"/>
      <c r="E1701" s="1"/>
      <c r="F1701" s="2"/>
      <c r="G1701" s="2"/>
      <c r="H1701" s="2"/>
      <c r="I1701" s="2"/>
      <c r="J1701" s="1"/>
    </row>
    <row r="1702" spans="1:10" ht="21" customHeight="1">
      <c r="A1702" s="1"/>
      <c r="B1702" s="1"/>
      <c r="C1702" s="1"/>
      <c r="D1702" s="1"/>
      <c r="E1702" s="1"/>
      <c r="F1702" s="2"/>
      <c r="G1702" s="2"/>
      <c r="H1702" s="2"/>
      <c r="I1702" s="2"/>
      <c r="J1702" s="1"/>
    </row>
    <row r="1703" spans="1:10" ht="21" customHeight="1">
      <c r="A1703" s="1"/>
      <c r="B1703" s="1"/>
      <c r="C1703" s="1"/>
      <c r="D1703" s="1"/>
      <c r="E1703" s="1"/>
      <c r="F1703" s="2"/>
      <c r="G1703" s="2"/>
      <c r="H1703" s="2"/>
      <c r="I1703" s="2"/>
      <c r="J1703" s="1"/>
    </row>
    <row r="1704" spans="1:10" ht="21" customHeight="1">
      <c r="A1704" s="1"/>
      <c r="B1704" s="1"/>
      <c r="C1704" s="1"/>
      <c r="D1704" s="1"/>
      <c r="E1704" s="1"/>
      <c r="F1704" s="2"/>
      <c r="G1704" s="2"/>
      <c r="H1704" s="2"/>
      <c r="I1704" s="2"/>
      <c r="J1704" s="1"/>
    </row>
    <row r="1705" spans="1:10" ht="21" customHeight="1">
      <c r="A1705" s="1"/>
      <c r="B1705" s="1"/>
      <c r="C1705" s="1"/>
      <c r="D1705" s="1"/>
      <c r="E1705" s="1"/>
      <c r="F1705" s="2"/>
      <c r="G1705" s="2"/>
      <c r="H1705" s="2"/>
      <c r="I1705" s="2"/>
      <c r="J1705" s="1"/>
    </row>
    <row r="1706" spans="1:10" ht="21" customHeight="1">
      <c r="A1706" s="1"/>
      <c r="B1706" s="1"/>
      <c r="C1706" s="1"/>
      <c r="D1706" s="1"/>
      <c r="E1706" s="1"/>
      <c r="F1706" s="2"/>
      <c r="G1706" s="2"/>
      <c r="H1706" s="2"/>
      <c r="I1706" s="2"/>
      <c r="J1706" s="1"/>
    </row>
    <row r="1707" spans="1:10" ht="21" customHeight="1">
      <c r="A1707" s="1"/>
      <c r="B1707" s="1"/>
      <c r="C1707" s="1"/>
      <c r="D1707" s="1"/>
      <c r="E1707" s="1"/>
      <c r="F1707" s="2"/>
      <c r="G1707" s="2"/>
      <c r="H1707" s="2"/>
      <c r="I1707" s="2"/>
      <c r="J1707" s="1"/>
    </row>
    <row r="1708" spans="1:10" ht="21" customHeight="1">
      <c r="A1708" s="1"/>
      <c r="B1708" s="1"/>
      <c r="C1708" s="1"/>
      <c r="D1708" s="1"/>
      <c r="E1708" s="1"/>
      <c r="F1708" s="2"/>
      <c r="G1708" s="2"/>
      <c r="H1708" s="2"/>
      <c r="I1708" s="2"/>
      <c r="J1708" s="1"/>
    </row>
    <row r="1709" spans="1:10" ht="21" customHeight="1">
      <c r="A1709" s="1"/>
      <c r="B1709" s="1"/>
      <c r="C1709" s="1"/>
      <c r="D1709" s="1"/>
      <c r="E1709" s="1"/>
      <c r="F1709" s="2"/>
      <c r="G1709" s="2"/>
      <c r="H1709" s="2"/>
      <c r="I1709" s="2"/>
      <c r="J1709" s="1"/>
    </row>
    <row r="1710" spans="1:10" ht="21" customHeight="1">
      <c r="A1710" s="1"/>
      <c r="B1710" s="1"/>
      <c r="C1710" s="1"/>
      <c r="D1710" s="1"/>
      <c r="E1710" s="1"/>
      <c r="F1710" s="2"/>
      <c r="G1710" s="2"/>
      <c r="H1710" s="2"/>
      <c r="I1710" s="2"/>
      <c r="J1710" s="1"/>
    </row>
    <row r="1711" spans="1:10" ht="21" customHeight="1">
      <c r="A1711" s="1"/>
      <c r="B1711" s="1"/>
      <c r="C1711" s="1"/>
      <c r="D1711" s="1"/>
      <c r="E1711" s="1"/>
      <c r="F1711" s="2"/>
      <c r="G1711" s="2"/>
      <c r="H1711" s="2"/>
      <c r="I1711" s="2"/>
      <c r="J1711" s="1"/>
    </row>
    <row r="1712" spans="1:10" ht="21" customHeight="1">
      <c r="A1712" s="1"/>
      <c r="B1712" s="1"/>
      <c r="C1712" s="1"/>
      <c r="D1712" s="1"/>
      <c r="E1712" s="1"/>
      <c r="F1712" s="2"/>
      <c r="G1712" s="2"/>
      <c r="H1712" s="2"/>
      <c r="I1712" s="2"/>
      <c r="J1712" s="1"/>
    </row>
    <row r="1713" spans="1:10" ht="21" customHeight="1">
      <c r="A1713" s="1"/>
      <c r="B1713" s="1"/>
      <c r="C1713" s="1"/>
      <c r="D1713" s="1"/>
      <c r="E1713" s="1"/>
      <c r="F1713" s="2"/>
      <c r="G1713" s="2"/>
      <c r="H1713" s="2"/>
      <c r="I1713" s="2"/>
      <c r="J1713" s="1"/>
    </row>
    <row r="1714" spans="1:10" ht="21" customHeight="1">
      <c r="A1714" s="1"/>
      <c r="B1714" s="1"/>
      <c r="C1714" s="1"/>
      <c r="D1714" s="1"/>
      <c r="E1714" s="1"/>
      <c r="F1714" s="2"/>
      <c r="G1714" s="2"/>
      <c r="H1714" s="2"/>
      <c r="I1714" s="2"/>
      <c r="J1714" s="1"/>
    </row>
    <row r="1715" spans="1:10" ht="21" customHeight="1">
      <c r="A1715" s="1"/>
      <c r="B1715" s="1"/>
      <c r="C1715" s="1"/>
      <c r="D1715" s="1"/>
      <c r="E1715" s="1"/>
      <c r="F1715" s="2"/>
      <c r="G1715" s="2"/>
      <c r="H1715" s="2"/>
      <c r="I1715" s="2"/>
      <c r="J1715" s="1"/>
    </row>
    <row r="1716" spans="1:10" ht="21" customHeight="1">
      <c r="A1716" s="1"/>
      <c r="B1716" s="1"/>
      <c r="C1716" s="1"/>
      <c r="D1716" s="1"/>
      <c r="E1716" s="1"/>
      <c r="F1716" s="2"/>
      <c r="G1716" s="2"/>
      <c r="H1716" s="2"/>
      <c r="I1716" s="2"/>
      <c r="J1716" s="1"/>
    </row>
    <row r="1717" spans="1:10" ht="21" customHeight="1">
      <c r="A1717" s="1"/>
      <c r="B1717" s="1"/>
      <c r="C1717" s="1"/>
      <c r="D1717" s="1"/>
      <c r="E1717" s="1"/>
      <c r="F1717" s="2"/>
      <c r="G1717" s="2"/>
      <c r="H1717" s="2"/>
      <c r="I1717" s="2"/>
      <c r="J1717" s="1"/>
    </row>
    <row r="1718" spans="1:10" ht="21" customHeight="1">
      <c r="A1718" s="1"/>
      <c r="B1718" s="1"/>
      <c r="C1718" s="1"/>
      <c r="D1718" s="1"/>
      <c r="E1718" s="1"/>
      <c r="F1718" s="2"/>
      <c r="G1718" s="2"/>
      <c r="H1718" s="2"/>
      <c r="I1718" s="2"/>
      <c r="J1718" s="1"/>
    </row>
    <row r="1719" spans="1:10" ht="21" customHeight="1">
      <c r="A1719" s="1"/>
      <c r="B1719" s="1"/>
      <c r="C1719" s="1"/>
      <c r="D1719" s="1"/>
      <c r="E1719" s="1"/>
      <c r="F1719" s="2"/>
      <c r="G1719" s="2"/>
      <c r="H1719" s="2"/>
      <c r="I1719" s="2"/>
      <c r="J1719" s="1"/>
    </row>
    <row r="1720" spans="1:10" ht="21" customHeight="1">
      <c r="A1720" s="1"/>
      <c r="B1720" s="1"/>
      <c r="C1720" s="1"/>
      <c r="D1720" s="1"/>
      <c r="E1720" s="1"/>
      <c r="F1720" s="2"/>
      <c r="G1720" s="2"/>
      <c r="H1720" s="2"/>
      <c r="I1720" s="2"/>
      <c r="J1720" s="1"/>
    </row>
    <row r="1721" spans="1:10" ht="21" customHeight="1">
      <c r="A1721" s="1"/>
      <c r="B1721" s="1"/>
      <c r="C1721" s="1"/>
      <c r="D1721" s="1"/>
      <c r="E1721" s="1"/>
      <c r="F1721" s="2"/>
      <c r="G1721" s="2"/>
      <c r="H1721" s="2"/>
      <c r="I1721" s="2"/>
      <c r="J1721" s="1"/>
    </row>
    <row r="1722" spans="1:10" ht="21" customHeight="1">
      <c r="A1722" s="1"/>
      <c r="B1722" s="1"/>
      <c r="C1722" s="1"/>
      <c r="D1722" s="1"/>
      <c r="E1722" s="1"/>
      <c r="F1722" s="2"/>
      <c r="G1722" s="2"/>
      <c r="H1722" s="2"/>
      <c r="I1722" s="2"/>
      <c r="J1722" s="1"/>
    </row>
    <row r="1723" spans="1:10" ht="21" customHeight="1">
      <c r="A1723" s="1"/>
      <c r="B1723" s="1"/>
      <c r="C1723" s="1"/>
      <c r="D1723" s="1"/>
      <c r="E1723" s="1"/>
      <c r="F1723" s="2"/>
      <c r="G1723" s="2"/>
      <c r="H1723" s="2"/>
      <c r="I1723" s="2"/>
      <c r="J1723" s="1"/>
    </row>
    <row r="1724" spans="1:10" ht="21" customHeight="1">
      <c r="A1724" s="1"/>
      <c r="B1724" s="1"/>
      <c r="C1724" s="1"/>
      <c r="D1724" s="1"/>
      <c r="E1724" s="1"/>
      <c r="F1724" s="2"/>
      <c r="G1724" s="2"/>
      <c r="H1724" s="2"/>
      <c r="I1724" s="2"/>
      <c r="J1724" s="1"/>
    </row>
    <row r="1725" spans="1:10" ht="21" customHeight="1">
      <c r="A1725" s="1"/>
      <c r="B1725" s="1"/>
      <c r="C1725" s="1"/>
      <c r="D1725" s="1"/>
      <c r="E1725" s="1"/>
      <c r="F1725" s="2"/>
      <c r="G1725" s="2"/>
      <c r="H1725" s="2"/>
      <c r="I1725" s="2"/>
      <c r="J1725" s="1"/>
    </row>
    <row r="1726" spans="1:10" ht="21" customHeight="1">
      <c r="A1726" s="1"/>
      <c r="B1726" s="1"/>
      <c r="C1726" s="1"/>
      <c r="D1726" s="1"/>
      <c r="E1726" s="1"/>
      <c r="F1726" s="2"/>
      <c r="G1726" s="2"/>
      <c r="H1726" s="2"/>
      <c r="I1726" s="2"/>
      <c r="J1726" s="1"/>
    </row>
    <row r="1727" spans="1:10" ht="21" customHeight="1">
      <c r="A1727" s="1"/>
      <c r="B1727" s="1"/>
      <c r="C1727" s="1"/>
      <c r="D1727" s="1"/>
      <c r="E1727" s="1"/>
      <c r="F1727" s="2"/>
      <c r="G1727" s="2"/>
      <c r="H1727" s="2"/>
      <c r="I1727" s="2"/>
      <c r="J1727" s="1"/>
    </row>
    <row r="1728" spans="1:10" ht="21" customHeight="1">
      <c r="A1728" s="1"/>
      <c r="B1728" s="1"/>
      <c r="C1728" s="1"/>
      <c r="D1728" s="1"/>
      <c r="E1728" s="1"/>
      <c r="F1728" s="2"/>
      <c r="G1728" s="2"/>
      <c r="H1728" s="2"/>
      <c r="I1728" s="2"/>
      <c r="J1728" s="1"/>
    </row>
    <row r="1729" spans="1:10" ht="21" customHeight="1">
      <c r="A1729" s="1"/>
      <c r="B1729" s="1"/>
      <c r="C1729" s="1"/>
      <c r="D1729" s="1"/>
      <c r="E1729" s="1"/>
      <c r="F1729" s="2"/>
      <c r="G1729" s="2"/>
      <c r="H1729" s="2"/>
      <c r="I1729" s="2"/>
      <c r="J1729" s="1"/>
    </row>
    <row r="1730" spans="1:10" ht="21" customHeight="1">
      <c r="A1730" s="1"/>
      <c r="B1730" s="1"/>
      <c r="C1730" s="1"/>
      <c r="D1730" s="1"/>
      <c r="E1730" s="1"/>
      <c r="F1730" s="2"/>
      <c r="G1730" s="2"/>
      <c r="H1730" s="2"/>
      <c r="I1730" s="2"/>
      <c r="J1730" s="1"/>
    </row>
    <row r="1731" spans="1:10" ht="21" customHeight="1">
      <c r="A1731" s="1"/>
      <c r="B1731" s="1"/>
      <c r="C1731" s="1"/>
      <c r="D1731" s="1"/>
      <c r="E1731" s="1"/>
      <c r="F1731" s="2"/>
      <c r="G1731" s="2"/>
      <c r="H1731" s="2"/>
      <c r="I1731" s="2"/>
      <c r="J1731" s="1"/>
    </row>
    <row r="1732" spans="1:10" ht="21" customHeight="1">
      <c r="A1732" s="1"/>
      <c r="B1732" s="1"/>
      <c r="C1732" s="1"/>
      <c r="D1732" s="1"/>
      <c r="E1732" s="1"/>
      <c r="F1732" s="2"/>
      <c r="G1732" s="2"/>
      <c r="H1732" s="2"/>
      <c r="I1732" s="2"/>
      <c r="J1732" s="1"/>
    </row>
    <row r="1733" spans="1:10" ht="21" customHeight="1">
      <c r="A1733" s="1"/>
      <c r="B1733" s="1"/>
      <c r="C1733" s="1"/>
      <c r="D1733" s="1"/>
      <c r="E1733" s="1"/>
      <c r="F1733" s="2"/>
      <c r="G1733" s="2"/>
      <c r="H1733" s="2"/>
      <c r="I1733" s="2"/>
      <c r="J1733" s="1"/>
    </row>
    <row r="1734" spans="1:10" ht="21" customHeight="1">
      <c r="A1734" s="1"/>
      <c r="B1734" s="1"/>
      <c r="C1734" s="1"/>
      <c r="D1734" s="1"/>
      <c r="E1734" s="1"/>
      <c r="F1734" s="2"/>
      <c r="G1734" s="2"/>
      <c r="H1734" s="2"/>
      <c r="I1734" s="2"/>
      <c r="J1734" s="1"/>
    </row>
    <row r="1735" spans="1:10" ht="21" customHeight="1">
      <c r="A1735" s="1"/>
      <c r="B1735" s="1"/>
      <c r="C1735" s="1"/>
      <c r="D1735" s="1"/>
      <c r="E1735" s="1"/>
      <c r="F1735" s="2"/>
      <c r="G1735" s="2"/>
      <c r="H1735" s="2"/>
      <c r="I1735" s="2"/>
      <c r="J1735" s="1"/>
    </row>
    <row r="1736" spans="1:10" ht="21" customHeight="1">
      <c r="A1736" s="1"/>
      <c r="B1736" s="1"/>
      <c r="C1736" s="1"/>
      <c r="D1736" s="1"/>
      <c r="E1736" s="1"/>
      <c r="F1736" s="2"/>
      <c r="G1736" s="2"/>
      <c r="H1736" s="2"/>
      <c r="I1736" s="2"/>
      <c r="J1736" s="1"/>
    </row>
    <row r="1737" spans="1:10" ht="21" customHeight="1">
      <c r="A1737" s="1"/>
      <c r="B1737" s="1"/>
      <c r="C1737" s="1"/>
      <c r="D1737" s="1"/>
      <c r="E1737" s="1"/>
      <c r="F1737" s="2"/>
      <c r="G1737" s="2"/>
      <c r="H1737" s="2"/>
      <c r="I1737" s="2"/>
      <c r="J1737" s="1"/>
    </row>
    <row r="1738" spans="1:10" ht="21" customHeight="1">
      <c r="A1738" s="1"/>
      <c r="B1738" s="1"/>
      <c r="C1738" s="1"/>
      <c r="D1738" s="1"/>
      <c r="E1738" s="1"/>
      <c r="F1738" s="2"/>
      <c r="G1738" s="2"/>
      <c r="H1738" s="2"/>
      <c r="I1738" s="2"/>
      <c r="J1738" s="1"/>
    </row>
    <row r="1739" spans="1:10" ht="21" customHeight="1">
      <c r="A1739" s="1"/>
      <c r="B1739" s="1"/>
      <c r="C1739" s="1"/>
      <c r="D1739" s="1"/>
      <c r="E1739" s="1"/>
      <c r="F1739" s="2"/>
      <c r="G1739" s="2"/>
      <c r="H1739" s="2"/>
      <c r="I1739" s="2"/>
      <c r="J1739" s="1"/>
    </row>
    <row r="1740" spans="1:10" ht="21" customHeight="1">
      <c r="A1740" s="1"/>
      <c r="B1740" s="1"/>
      <c r="C1740" s="1"/>
      <c r="D1740" s="1"/>
      <c r="E1740" s="1"/>
      <c r="F1740" s="2"/>
      <c r="G1740" s="2"/>
      <c r="H1740" s="2"/>
      <c r="I1740" s="2"/>
      <c r="J1740" s="1"/>
    </row>
    <row r="1741" spans="1:10" ht="21" customHeight="1">
      <c r="A1741" s="1"/>
      <c r="B1741" s="1"/>
      <c r="C1741" s="1"/>
      <c r="D1741" s="1"/>
      <c r="E1741" s="1"/>
      <c r="F1741" s="2"/>
      <c r="G1741" s="2"/>
      <c r="H1741" s="2"/>
      <c r="I1741" s="2"/>
      <c r="J1741" s="1"/>
    </row>
    <row r="1742" spans="1:10" ht="21" customHeight="1">
      <c r="A1742" s="1"/>
      <c r="B1742" s="1"/>
      <c r="C1742" s="1"/>
      <c r="D1742" s="1"/>
      <c r="E1742" s="1"/>
      <c r="F1742" s="2"/>
      <c r="G1742" s="2"/>
      <c r="H1742" s="2"/>
      <c r="I1742" s="2"/>
      <c r="J1742" s="1"/>
    </row>
    <row r="1743" spans="1:10" ht="21" customHeight="1">
      <c r="A1743" s="1"/>
      <c r="B1743" s="1"/>
      <c r="C1743" s="1"/>
      <c r="D1743" s="1"/>
      <c r="E1743" s="1"/>
      <c r="F1743" s="2"/>
      <c r="G1743" s="2"/>
      <c r="H1743" s="2"/>
      <c r="I1743" s="2"/>
      <c r="J1743" s="1"/>
    </row>
    <row r="1744" spans="1:10" ht="21" customHeight="1">
      <c r="A1744" s="1"/>
      <c r="B1744" s="1"/>
      <c r="C1744" s="1"/>
      <c r="D1744" s="1"/>
      <c r="E1744" s="1"/>
      <c r="F1744" s="2"/>
      <c r="G1744" s="2"/>
      <c r="H1744" s="2"/>
      <c r="I1744" s="2"/>
      <c r="J1744" s="1"/>
    </row>
    <row r="1745" spans="1:10" ht="21" customHeight="1">
      <c r="A1745" s="1"/>
      <c r="B1745" s="1"/>
      <c r="C1745" s="1"/>
      <c r="D1745" s="1"/>
      <c r="E1745" s="1"/>
      <c r="F1745" s="2"/>
      <c r="G1745" s="2"/>
      <c r="H1745" s="2"/>
      <c r="I1745" s="2"/>
      <c r="J1745" s="1"/>
    </row>
    <row r="1746" spans="1:10" ht="21" customHeight="1">
      <c r="A1746" s="1"/>
      <c r="B1746" s="1"/>
      <c r="C1746" s="1"/>
      <c r="D1746" s="1"/>
      <c r="E1746" s="1"/>
      <c r="F1746" s="2"/>
      <c r="G1746" s="2"/>
      <c r="H1746" s="2"/>
      <c r="I1746" s="2"/>
      <c r="J1746" s="1"/>
    </row>
    <row r="1747" spans="1:10" ht="21" customHeight="1">
      <c r="A1747" s="1"/>
      <c r="B1747" s="1"/>
      <c r="C1747" s="1"/>
      <c r="D1747" s="1"/>
      <c r="E1747" s="1"/>
      <c r="F1747" s="2"/>
      <c r="G1747" s="2"/>
      <c r="H1747" s="2"/>
      <c r="I1747" s="2"/>
      <c r="J1747" s="1"/>
    </row>
    <row r="1748" spans="1:10" ht="21" customHeight="1">
      <c r="A1748" s="1"/>
      <c r="B1748" s="1"/>
      <c r="C1748" s="1"/>
      <c r="D1748" s="1"/>
      <c r="E1748" s="1"/>
      <c r="F1748" s="2"/>
      <c r="G1748" s="2"/>
      <c r="H1748" s="2"/>
      <c r="I1748" s="2"/>
      <c r="J1748" s="1"/>
    </row>
    <row r="1749" spans="1:10" ht="21" customHeight="1">
      <c r="A1749" s="1"/>
      <c r="B1749" s="1"/>
      <c r="C1749" s="1"/>
      <c r="D1749" s="1"/>
      <c r="E1749" s="1"/>
      <c r="F1749" s="2"/>
      <c r="G1749" s="2"/>
      <c r="H1749" s="2"/>
      <c r="I1749" s="2"/>
      <c r="J1749" s="1"/>
    </row>
    <row r="1750" spans="1:10" ht="21" customHeight="1">
      <c r="A1750" s="1"/>
      <c r="B1750" s="1"/>
      <c r="C1750" s="1"/>
      <c r="D1750" s="1"/>
      <c r="E1750" s="1"/>
      <c r="F1750" s="2"/>
      <c r="G1750" s="2"/>
      <c r="H1750" s="2"/>
      <c r="I1750" s="2"/>
      <c r="J1750" s="1"/>
    </row>
    <row r="1751" spans="1:10" ht="21" customHeight="1">
      <c r="A1751" s="1"/>
      <c r="B1751" s="1"/>
      <c r="C1751" s="1"/>
      <c r="D1751" s="1"/>
      <c r="E1751" s="1"/>
      <c r="F1751" s="2"/>
      <c r="G1751" s="2"/>
      <c r="H1751" s="2"/>
      <c r="I1751" s="2"/>
      <c r="J1751" s="1"/>
    </row>
    <row r="1752" spans="1:10" ht="21" customHeight="1">
      <c r="A1752" s="1"/>
      <c r="B1752" s="1"/>
      <c r="C1752" s="1"/>
      <c r="D1752" s="1"/>
      <c r="E1752" s="1"/>
      <c r="F1752" s="2"/>
      <c r="G1752" s="2"/>
      <c r="H1752" s="2"/>
      <c r="I1752" s="2"/>
      <c r="J1752" s="1"/>
    </row>
    <row r="1753" spans="1:10" ht="21" customHeight="1">
      <c r="A1753" s="1"/>
      <c r="B1753" s="1"/>
      <c r="C1753" s="1"/>
      <c r="D1753" s="1"/>
      <c r="E1753" s="1"/>
      <c r="F1753" s="2"/>
      <c r="G1753" s="2"/>
      <c r="H1753" s="2"/>
      <c r="I1753" s="2"/>
      <c r="J1753" s="1"/>
    </row>
    <row r="1754" spans="1:10" ht="21" customHeight="1">
      <c r="A1754" s="1"/>
      <c r="B1754" s="1"/>
      <c r="C1754" s="1"/>
      <c r="D1754" s="1"/>
      <c r="E1754" s="1"/>
      <c r="F1754" s="2"/>
      <c r="G1754" s="2"/>
      <c r="H1754" s="2"/>
      <c r="I1754" s="2"/>
      <c r="J1754" s="1"/>
    </row>
    <row r="1755" spans="1:10" ht="21" customHeight="1">
      <c r="A1755" s="1"/>
      <c r="B1755" s="1"/>
      <c r="C1755" s="1"/>
      <c r="D1755" s="1"/>
      <c r="E1755" s="1"/>
      <c r="F1755" s="2"/>
      <c r="G1755" s="2"/>
      <c r="H1755" s="2"/>
      <c r="I1755" s="2"/>
      <c r="J1755" s="1"/>
    </row>
    <row r="1756" spans="1:10" ht="21" customHeight="1">
      <c r="A1756" s="1"/>
      <c r="B1756" s="1"/>
      <c r="C1756" s="1"/>
      <c r="D1756" s="1"/>
      <c r="E1756" s="1"/>
      <c r="F1756" s="2"/>
      <c r="G1756" s="2"/>
      <c r="H1756" s="2"/>
      <c r="I1756" s="2"/>
      <c r="J1756" s="1"/>
    </row>
    <row r="1757" spans="1:10" ht="21" customHeight="1">
      <c r="A1757" s="1"/>
      <c r="B1757" s="1"/>
      <c r="C1757" s="1"/>
      <c r="D1757" s="1"/>
      <c r="E1757" s="1"/>
      <c r="F1757" s="2"/>
      <c r="G1757" s="2"/>
      <c r="H1757" s="2"/>
      <c r="I1757" s="2"/>
      <c r="J1757" s="1"/>
    </row>
    <row r="1758" spans="1:10" ht="21" customHeight="1">
      <c r="A1758" s="1"/>
      <c r="B1758" s="1"/>
      <c r="C1758" s="1"/>
      <c r="D1758" s="1"/>
      <c r="E1758" s="1"/>
      <c r="F1758" s="2"/>
      <c r="G1758" s="2"/>
      <c r="H1758" s="2"/>
      <c r="I1758" s="2"/>
      <c r="J1758" s="1"/>
    </row>
    <row r="1759" spans="1:10" ht="21" customHeight="1">
      <c r="A1759" s="1"/>
      <c r="B1759" s="1"/>
      <c r="C1759" s="1"/>
      <c r="D1759" s="1"/>
      <c r="E1759" s="1"/>
      <c r="F1759" s="2"/>
      <c r="G1759" s="2"/>
      <c r="H1759" s="2"/>
      <c r="I1759" s="2"/>
      <c r="J1759" s="1"/>
    </row>
    <row r="1760" spans="1:10" ht="21" customHeight="1">
      <c r="A1760" s="1"/>
      <c r="B1760" s="1"/>
      <c r="C1760" s="1"/>
      <c r="D1760" s="1"/>
      <c r="E1760" s="1"/>
      <c r="F1760" s="2"/>
      <c r="G1760" s="2"/>
      <c r="H1760" s="2"/>
      <c r="I1760" s="2"/>
      <c r="J1760" s="1"/>
    </row>
    <row r="1761" spans="1:10" ht="21" customHeight="1">
      <c r="A1761" s="1"/>
      <c r="B1761" s="1"/>
      <c r="C1761" s="1"/>
      <c r="D1761" s="1"/>
      <c r="E1761" s="1"/>
      <c r="F1761" s="2"/>
      <c r="G1761" s="2"/>
      <c r="H1761" s="2"/>
      <c r="I1761" s="2"/>
      <c r="J1761" s="1"/>
    </row>
    <row r="1762" spans="1:10" ht="21" customHeight="1">
      <c r="A1762" s="1"/>
      <c r="B1762" s="1"/>
      <c r="C1762" s="1"/>
      <c r="D1762" s="1"/>
      <c r="E1762" s="1"/>
      <c r="F1762" s="2"/>
      <c r="G1762" s="2"/>
      <c r="H1762" s="2"/>
      <c r="I1762" s="2"/>
      <c r="J1762" s="1"/>
    </row>
    <row r="1763" spans="1:10" ht="21" customHeight="1">
      <c r="A1763" s="1"/>
      <c r="B1763" s="1"/>
      <c r="C1763" s="1"/>
      <c r="D1763" s="1"/>
      <c r="E1763" s="1"/>
      <c r="F1763" s="2"/>
      <c r="G1763" s="2"/>
      <c r="H1763" s="2"/>
      <c r="I1763" s="2"/>
      <c r="J1763" s="1"/>
    </row>
    <row r="1764" spans="1:10" ht="21" customHeight="1">
      <c r="A1764" s="1"/>
      <c r="B1764" s="1"/>
      <c r="C1764" s="1"/>
      <c r="D1764" s="1"/>
      <c r="E1764" s="1"/>
      <c r="F1764" s="2"/>
      <c r="G1764" s="2"/>
      <c r="H1764" s="2"/>
      <c r="I1764" s="2"/>
      <c r="J1764" s="1"/>
    </row>
    <row r="1765" spans="1:10" ht="21" customHeight="1">
      <c r="A1765" s="1"/>
      <c r="B1765" s="1"/>
      <c r="C1765" s="1"/>
      <c r="D1765" s="1"/>
      <c r="E1765" s="1"/>
      <c r="F1765" s="2"/>
      <c r="G1765" s="2"/>
      <c r="H1765" s="2"/>
      <c r="I1765" s="2"/>
      <c r="J1765" s="1"/>
    </row>
    <row r="1766" spans="1:10" ht="21" customHeight="1">
      <c r="A1766" s="1"/>
      <c r="B1766" s="1"/>
      <c r="C1766" s="1"/>
      <c r="D1766" s="1"/>
      <c r="E1766" s="1"/>
      <c r="F1766" s="2"/>
      <c r="G1766" s="2"/>
      <c r="H1766" s="2"/>
      <c r="I1766" s="2"/>
      <c r="J1766" s="1"/>
    </row>
    <row r="1767" spans="1:10" ht="21" customHeight="1">
      <c r="A1767" s="1"/>
      <c r="B1767" s="1"/>
      <c r="C1767" s="1"/>
      <c r="D1767" s="1"/>
      <c r="E1767" s="1"/>
      <c r="F1767" s="2"/>
      <c r="G1767" s="2"/>
      <c r="H1767" s="2"/>
      <c r="I1767" s="2"/>
      <c r="J1767" s="1"/>
    </row>
    <row r="1768" spans="1:10" ht="21" customHeight="1">
      <c r="A1768" s="1"/>
      <c r="B1768" s="1"/>
      <c r="C1768" s="1"/>
      <c r="D1768" s="1"/>
      <c r="E1768" s="1"/>
      <c r="F1768" s="2"/>
      <c r="G1768" s="2"/>
      <c r="H1768" s="2"/>
      <c r="I1768" s="2"/>
      <c r="J1768" s="1"/>
    </row>
    <row r="1769" spans="1:10" ht="21" customHeight="1">
      <c r="A1769" s="1"/>
      <c r="B1769" s="1"/>
      <c r="C1769" s="1"/>
      <c r="D1769" s="1"/>
      <c r="E1769" s="1"/>
      <c r="F1769" s="2"/>
      <c r="G1769" s="2"/>
      <c r="H1769" s="2"/>
      <c r="I1769" s="2"/>
      <c r="J1769" s="1"/>
    </row>
    <row r="1770" spans="1:10" ht="21" customHeight="1">
      <c r="A1770" s="1"/>
      <c r="B1770" s="1"/>
      <c r="C1770" s="1"/>
      <c r="D1770" s="1"/>
      <c r="E1770" s="1"/>
      <c r="F1770" s="2"/>
      <c r="G1770" s="2"/>
      <c r="H1770" s="2"/>
      <c r="I1770" s="2"/>
      <c r="J1770" s="1"/>
    </row>
    <row r="1771" spans="1:10" ht="21" customHeight="1">
      <c r="A1771" s="1"/>
      <c r="B1771" s="1"/>
      <c r="C1771" s="1"/>
      <c r="D1771" s="1"/>
      <c r="E1771" s="1"/>
      <c r="F1771" s="2"/>
      <c r="G1771" s="2"/>
      <c r="H1771" s="2"/>
      <c r="I1771" s="2"/>
      <c r="J1771" s="1"/>
    </row>
    <row r="1772" spans="1:10" ht="21" customHeight="1">
      <c r="A1772" s="1"/>
      <c r="B1772" s="1"/>
      <c r="C1772" s="1"/>
      <c r="D1772" s="1"/>
      <c r="E1772" s="1"/>
      <c r="F1772" s="2"/>
      <c r="G1772" s="2"/>
      <c r="H1772" s="2"/>
      <c r="I1772" s="2"/>
      <c r="J1772" s="1"/>
    </row>
    <row r="1773" spans="1:10" ht="21" customHeight="1">
      <c r="A1773" s="1"/>
      <c r="B1773" s="1"/>
      <c r="C1773" s="1"/>
      <c r="D1773" s="1"/>
      <c r="E1773" s="1"/>
      <c r="F1773" s="2"/>
      <c r="G1773" s="2"/>
      <c r="H1773" s="2"/>
      <c r="I1773" s="2"/>
      <c r="J1773" s="1"/>
    </row>
    <row r="1774" spans="1:10" ht="21" customHeight="1">
      <c r="A1774" s="1"/>
      <c r="B1774" s="1"/>
      <c r="C1774" s="1"/>
      <c r="D1774" s="1"/>
      <c r="E1774" s="1"/>
      <c r="F1774" s="2"/>
      <c r="G1774" s="2"/>
      <c r="H1774" s="2"/>
      <c r="I1774" s="2"/>
      <c r="J1774" s="1"/>
    </row>
    <row r="1775" spans="1:10" ht="21" customHeight="1">
      <c r="A1775" s="1"/>
      <c r="B1775" s="1"/>
      <c r="C1775" s="1"/>
      <c r="D1775" s="1"/>
      <c r="E1775" s="1"/>
      <c r="F1775" s="2"/>
      <c r="G1775" s="2"/>
      <c r="H1775" s="2"/>
      <c r="I1775" s="2"/>
      <c r="J1775" s="1"/>
    </row>
    <row r="1776" spans="1:10" ht="21" customHeight="1">
      <c r="A1776" s="1"/>
      <c r="B1776" s="1"/>
      <c r="C1776" s="1"/>
      <c r="D1776" s="1"/>
      <c r="E1776" s="1"/>
      <c r="F1776" s="2"/>
      <c r="G1776" s="2"/>
      <c r="H1776" s="2"/>
      <c r="I1776" s="2"/>
      <c r="J1776" s="1"/>
    </row>
    <row r="1777" spans="1:10" ht="21" customHeight="1">
      <c r="A1777" s="1"/>
      <c r="B1777" s="1"/>
      <c r="C1777" s="1"/>
      <c r="D1777" s="1"/>
      <c r="E1777" s="1"/>
      <c r="F1777" s="2"/>
      <c r="G1777" s="2"/>
      <c r="H1777" s="2"/>
      <c r="I1777" s="2"/>
      <c r="J1777" s="1"/>
    </row>
    <row r="1778" spans="1:10" ht="21" customHeight="1">
      <c r="A1778" s="1"/>
      <c r="B1778" s="1"/>
      <c r="C1778" s="1"/>
      <c r="D1778" s="1"/>
      <c r="E1778" s="1"/>
      <c r="F1778" s="2"/>
      <c r="G1778" s="2"/>
      <c r="H1778" s="2"/>
      <c r="I1778" s="2"/>
      <c r="J1778" s="1"/>
    </row>
    <row r="1779" spans="1:10" ht="21" customHeight="1">
      <c r="A1779" s="1"/>
      <c r="B1779" s="1"/>
      <c r="C1779" s="1"/>
      <c r="D1779" s="1"/>
      <c r="E1779" s="1"/>
      <c r="F1779" s="2"/>
      <c r="G1779" s="2"/>
      <c r="H1779" s="2"/>
      <c r="I1779" s="2"/>
      <c r="J1779" s="1"/>
    </row>
    <row r="1780" spans="1:10" ht="21" customHeight="1">
      <c r="A1780" s="1"/>
      <c r="B1780" s="1"/>
      <c r="C1780" s="1"/>
      <c r="D1780" s="1"/>
      <c r="E1780" s="1"/>
      <c r="F1780" s="2"/>
      <c r="G1780" s="2"/>
      <c r="H1780" s="2"/>
      <c r="I1780" s="2"/>
      <c r="J1780" s="1"/>
    </row>
    <row r="1781" spans="1:10" ht="21" customHeight="1">
      <c r="A1781" s="1"/>
      <c r="B1781" s="1"/>
      <c r="C1781" s="1"/>
      <c r="D1781" s="1"/>
      <c r="E1781" s="1"/>
      <c r="F1781" s="2"/>
      <c r="G1781" s="2"/>
      <c r="H1781" s="2"/>
      <c r="I1781" s="2"/>
      <c r="J1781" s="1"/>
    </row>
    <row r="1782" spans="1:10" ht="21" customHeight="1">
      <c r="A1782" s="1"/>
      <c r="B1782" s="1"/>
      <c r="C1782" s="1"/>
      <c r="D1782" s="1"/>
      <c r="E1782" s="1"/>
      <c r="F1782" s="2"/>
      <c r="G1782" s="2"/>
      <c r="H1782" s="2"/>
      <c r="I1782" s="2"/>
      <c r="J1782" s="1"/>
    </row>
    <row r="1783" spans="1:10" ht="21" customHeight="1">
      <c r="A1783" s="1"/>
      <c r="B1783" s="1"/>
      <c r="C1783" s="1"/>
      <c r="D1783" s="1"/>
      <c r="E1783" s="1"/>
      <c r="F1783" s="2"/>
      <c r="G1783" s="2"/>
      <c r="H1783" s="2"/>
      <c r="I1783" s="2"/>
      <c r="J1783" s="1"/>
    </row>
    <row r="1784" spans="1:10" ht="21" customHeight="1">
      <c r="A1784" s="1"/>
      <c r="B1784" s="1"/>
      <c r="C1784" s="1"/>
      <c r="D1784" s="1"/>
      <c r="E1784" s="1"/>
      <c r="F1784" s="2"/>
      <c r="G1784" s="2"/>
      <c r="H1784" s="2"/>
      <c r="I1784" s="2"/>
      <c r="J1784" s="1"/>
    </row>
    <row r="1785" spans="1:10" ht="21" customHeight="1">
      <c r="A1785" s="1"/>
      <c r="B1785" s="1"/>
      <c r="C1785" s="1"/>
      <c r="D1785" s="1"/>
      <c r="E1785" s="1"/>
      <c r="F1785" s="2"/>
      <c r="G1785" s="2"/>
      <c r="H1785" s="2"/>
      <c r="I1785" s="2"/>
      <c r="J1785" s="1"/>
    </row>
    <row r="1786" spans="1:10" ht="21" customHeight="1">
      <c r="A1786" s="1"/>
      <c r="B1786" s="1"/>
      <c r="C1786" s="1"/>
      <c r="D1786" s="1"/>
      <c r="E1786" s="1"/>
      <c r="F1786" s="2"/>
      <c r="G1786" s="2"/>
      <c r="H1786" s="2"/>
      <c r="I1786" s="2"/>
      <c r="J1786" s="1"/>
    </row>
    <row r="1787" spans="1:10" ht="21" customHeight="1">
      <c r="A1787" s="1"/>
      <c r="B1787" s="1"/>
      <c r="C1787" s="1"/>
      <c r="D1787" s="1"/>
      <c r="E1787" s="1"/>
      <c r="F1787" s="2"/>
      <c r="G1787" s="2"/>
      <c r="H1787" s="2"/>
      <c r="I1787" s="2"/>
      <c r="J1787" s="1"/>
    </row>
    <row r="1788" spans="1:10" ht="21" customHeight="1">
      <c r="A1788" s="1"/>
      <c r="B1788" s="1"/>
      <c r="C1788" s="1"/>
      <c r="D1788" s="1"/>
      <c r="E1788" s="1"/>
      <c r="F1788" s="2"/>
      <c r="G1788" s="2"/>
      <c r="H1788" s="2"/>
      <c r="I1788" s="2"/>
      <c r="J1788" s="1"/>
    </row>
    <row r="1789" spans="1:10" ht="21" customHeight="1">
      <c r="A1789" s="1"/>
      <c r="B1789" s="1"/>
      <c r="C1789" s="1"/>
      <c r="D1789" s="1"/>
      <c r="E1789" s="1"/>
      <c r="F1789" s="2"/>
      <c r="G1789" s="2"/>
      <c r="H1789" s="2"/>
      <c r="I1789" s="2"/>
      <c r="J1789" s="1"/>
    </row>
    <row r="1790" spans="1:10" ht="21" customHeight="1">
      <c r="A1790" s="1"/>
      <c r="B1790" s="1"/>
      <c r="C1790" s="1"/>
      <c r="D1790" s="1"/>
      <c r="E1790" s="1"/>
      <c r="F1790" s="2"/>
      <c r="G1790" s="2"/>
      <c r="H1790" s="2"/>
      <c r="I1790" s="2"/>
      <c r="J1790" s="1"/>
    </row>
    <row r="1791" spans="1:10" ht="21" customHeight="1">
      <c r="A1791" s="1"/>
      <c r="B1791" s="1"/>
      <c r="C1791" s="1"/>
      <c r="D1791" s="1"/>
      <c r="E1791" s="1"/>
      <c r="F1791" s="2"/>
      <c r="G1791" s="2"/>
      <c r="H1791" s="2"/>
      <c r="I1791" s="2"/>
      <c r="J1791" s="1"/>
    </row>
    <row r="1792" spans="1:10" ht="21" customHeight="1">
      <c r="A1792" s="1"/>
      <c r="B1792" s="1"/>
      <c r="C1792" s="1"/>
      <c r="D1792" s="1"/>
      <c r="E1792" s="1"/>
      <c r="F1792" s="2"/>
      <c r="G1792" s="2"/>
      <c r="H1792" s="2"/>
      <c r="I1792" s="2"/>
      <c r="J1792" s="1"/>
    </row>
    <row r="1793" spans="1:10" ht="21" customHeight="1">
      <c r="A1793" s="1"/>
      <c r="B1793" s="1"/>
      <c r="C1793" s="1"/>
      <c r="D1793" s="1"/>
      <c r="E1793" s="1"/>
      <c r="F1793" s="2"/>
      <c r="G1793" s="2"/>
      <c r="H1793" s="2"/>
      <c r="I1793" s="2"/>
      <c r="J1793" s="1"/>
    </row>
    <row r="1794" spans="1:10" ht="21" customHeight="1">
      <c r="A1794" s="1"/>
      <c r="B1794" s="1"/>
      <c r="C1794" s="1"/>
      <c r="D1794" s="1"/>
      <c r="E1794" s="1"/>
      <c r="F1794" s="2"/>
      <c r="G1794" s="2"/>
      <c r="H1794" s="2"/>
      <c r="I1794" s="2"/>
      <c r="J1794" s="1"/>
    </row>
    <row r="1795" spans="1:10" ht="21" customHeight="1">
      <c r="A1795" s="1"/>
      <c r="B1795" s="1"/>
      <c r="C1795" s="1"/>
      <c r="D1795" s="1"/>
      <c r="E1795" s="1"/>
      <c r="F1795" s="2"/>
      <c r="G1795" s="2"/>
      <c r="H1795" s="2"/>
      <c r="I1795" s="2"/>
      <c r="J1795" s="1"/>
    </row>
    <row r="1796" spans="1:10" ht="21" customHeight="1">
      <c r="A1796" s="1"/>
      <c r="B1796" s="1"/>
      <c r="C1796" s="1"/>
      <c r="D1796" s="1"/>
      <c r="E1796" s="1"/>
      <c r="F1796" s="2"/>
      <c r="G1796" s="2"/>
      <c r="H1796" s="2"/>
      <c r="I1796" s="2"/>
      <c r="J1796" s="1"/>
    </row>
    <row r="1797" spans="1:10" ht="21" customHeight="1">
      <c r="A1797" s="1"/>
      <c r="B1797" s="1"/>
      <c r="C1797" s="1"/>
      <c r="D1797" s="1"/>
      <c r="E1797" s="1"/>
      <c r="F1797" s="2"/>
      <c r="G1797" s="2"/>
      <c r="H1797" s="2"/>
      <c r="I1797" s="2"/>
      <c r="J1797" s="1"/>
    </row>
    <row r="1798" spans="1:10" ht="21" customHeight="1">
      <c r="A1798" s="1"/>
      <c r="B1798" s="1"/>
      <c r="C1798" s="1"/>
      <c r="D1798" s="1"/>
      <c r="E1798" s="1"/>
      <c r="F1798" s="2"/>
      <c r="G1798" s="2"/>
      <c r="H1798" s="2"/>
      <c r="I1798" s="2"/>
      <c r="J1798" s="1"/>
    </row>
    <row r="1799" spans="1:10" ht="21" customHeight="1">
      <c r="A1799" s="1"/>
      <c r="B1799" s="1"/>
      <c r="C1799" s="1"/>
      <c r="D1799" s="1"/>
      <c r="E1799" s="1"/>
      <c r="F1799" s="2"/>
      <c r="G1799" s="2"/>
      <c r="H1799" s="2"/>
      <c r="I1799" s="2"/>
      <c r="J1799" s="1"/>
    </row>
    <row r="1800" spans="1:10" ht="21" customHeight="1">
      <c r="A1800" s="1"/>
      <c r="B1800" s="1"/>
      <c r="C1800" s="1"/>
      <c r="D1800" s="1"/>
      <c r="E1800" s="1"/>
      <c r="F1800" s="2"/>
      <c r="G1800" s="2"/>
      <c r="H1800" s="2"/>
      <c r="I1800" s="2"/>
      <c r="J1800" s="1"/>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500"/>
  <sheetViews>
    <sheetView showGridLines="0" workbookViewId="0">
      <pane ySplit="5" topLeftCell="A6" activePane="bottomLeft" state="frozen"/>
      <selection pane="bottomLeft"/>
    </sheetView>
  </sheetViews>
  <sheetFormatPr defaultRowHeight="14"/>
  <cols>
    <col min="1" max="2" width="2" customWidth="1"/>
    <col min="3" max="3" width="12" customWidth="1"/>
    <col min="4" max="4" width="38" customWidth="1"/>
    <col min="5" max="5" width="17" customWidth="1"/>
    <col min="6" max="6" width="30" customWidth="1"/>
    <col min="7" max="10" width="15" customWidth="1"/>
  </cols>
  <sheetData>
    <row r="1" spans="1:10" ht="21" customHeight="1">
      <c r="A1" s="1"/>
      <c r="B1" s="1"/>
      <c r="C1" s="1"/>
      <c r="D1" s="1"/>
      <c r="E1" s="1"/>
      <c r="F1" s="2"/>
      <c r="G1" s="2"/>
      <c r="H1" s="2"/>
      <c r="I1" s="2"/>
      <c r="J1" s="1"/>
    </row>
    <row r="2" spans="1:10" ht="30" customHeight="1">
      <c r="A2" s="1"/>
      <c r="B2" s="1"/>
      <c r="C2" s="3" t="s">
        <v>4008</v>
      </c>
      <c r="D2" s="1"/>
      <c r="E2" s="1"/>
      <c r="F2" s="2"/>
      <c r="G2" s="2"/>
      <c r="H2" s="2"/>
      <c r="I2" s="2"/>
      <c r="J2" s="1"/>
    </row>
    <row r="3" spans="1:10" ht="21" customHeight="1">
      <c r="A3" s="1"/>
      <c r="B3" s="1"/>
      <c r="C3" s="6" t="s">
        <v>4009</v>
      </c>
      <c r="D3" s="4"/>
      <c r="E3" s="4"/>
      <c r="F3" s="5"/>
      <c r="G3" s="5"/>
      <c r="H3" s="5"/>
      <c r="I3" s="5"/>
      <c r="J3" s="4"/>
    </row>
    <row r="4" spans="1:10" ht="21" customHeight="1">
      <c r="A4" s="1"/>
      <c r="B4" s="1"/>
      <c r="C4" s="1"/>
      <c r="D4" s="1"/>
      <c r="E4" s="1"/>
      <c r="F4" s="2"/>
      <c r="G4" s="2"/>
      <c r="H4" s="2"/>
      <c r="I4" s="2"/>
      <c r="J4" s="1"/>
    </row>
    <row r="5" spans="1:10" ht="32" customHeight="1">
      <c r="A5" s="1"/>
      <c r="B5" s="1"/>
      <c r="C5" s="11" t="s">
        <v>3</v>
      </c>
      <c r="D5" s="11" t="s">
        <v>4010</v>
      </c>
      <c r="E5" s="11" t="s">
        <v>4011</v>
      </c>
      <c r="F5" s="12" t="s">
        <v>4012</v>
      </c>
      <c r="G5" s="2"/>
      <c r="H5" s="2"/>
      <c r="I5" s="2"/>
      <c r="J5" s="1"/>
    </row>
    <row r="6" spans="1:10" ht="21" customHeight="1">
      <c r="A6" s="1"/>
      <c r="B6" s="1"/>
      <c r="C6" s="1" t="s">
        <v>10</v>
      </c>
      <c r="D6" s="1" t="s">
        <v>989</v>
      </c>
      <c r="E6" s="10">
        <v>2</v>
      </c>
      <c r="F6" s="1" t="s">
        <v>4013</v>
      </c>
      <c r="G6" s="2"/>
      <c r="H6" s="2"/>
      <c r="I6" s="2"/>
      <c r="J6" s="1"/>
    </row>
    <row r="7" spans="1:10" ht="21" customHeight="1">
      <c r="A7" s="1"/>
      <c r="B7" s="1"/>
      <c r="C7" s="1" t="s">
        <v>10</v>
      </c>
      <c r="D7" s="1" t="s">
        <v>995</v>
      </c>
      <c r="E7" s="10">
        <v>39</v>
      </c>
      <c r="F7" s="1" t="s">
        <v>4013</v>
      </c>
      <c r="G7" s="2"/>
      <c r="H7" s="2"/>
      <c r="I7" s="2"/>
      <c r="J7" s="1"/>
    </row>
    <row r="8" spans="1:10" ht="21" customHeight="1">
      <c r="A8" s="1"/>
      <c r="B8" s="1"/>
      <c r="C8" s="1" t="s">
        <v>10</v>
      </c>
      <c r="D8" s="1" t="s">
        <v>4014</v>
      </c>
      <c r="E8" s="10">
        <v>5</v>
      </c>
      <c r="F8" s="1" t="s">
        <v>4013</v>
      </c>
      <c r="G8" s="2"/>
      <c r="H8" s="2"/>
      <c r="I8" s="2"/>
      <c r="J8" s="1"/>
    </row>
    <row r="9" spans="1:10" ht="21" customHeight="1">
      <c r="A9" s="1"/>
      <c r="B9" s="1"/>
      <c r="C9" s="1" t="s">
        <v>10</v>
      </c>
      <c r="D9" s="1" t="s">
        <v>4015</v>
      </c>
      <c r="E9" s="10">
        <v>4</v>
      </c>
      <c r="F9" s="1" t="s">
        <v>4013</v>
      </c>
      <c r="G9" s="2"/>
      <c r="H9" s="2"/>
      <c r="I9" s="2"/>
      <c r="J9" s="1"/>
    </row>
    <row r="10" spans="1:10" ht="21" customHeight="1">
      <c r="A10" s="1"/>
      <c r="B10" s="1"/>
      <c r="C10" s="1" t="s">
        <v>10</v>
      </c>
      <c r="D10" s="1" t="s">
        <v>4016</v>
      </c>
      <c r="E10" s="10">
        <v>2</v>
      </c>
      <c r="F10" s="1" t="s">
        <v>4013</v>
      </c>
      <c r="G10" s="2"/>
      <c r="H10" s="2"/>
      <c r="I10" s="2"/>
      <c r="J10" s="1"/>
    </row>
    <row r="11" spans="1:10" ht="21" customHeight="1">
      <c r="A11" s="1"/>
      <c r="B11" s="1"/>
      <c r="C11" s="1" t="s">
        <v>10</v>
      </c>
      <c r="D11" s="1" t="s">
        <v>4017</v>
      </c>
      <c r="E11" s="10">
        <v>1</v>
      </c>
      <c r="F11" s="1" t="s">
        <v>4013</v>
      </c>
      <c r="G11" s="2"/>
      <c r="H11" s="2"/>
      <c r="I11" s="2"/>
      <c r="J11" s="1"/>
    </row>
    <row r="12" spans="1:10" ht="21" customHeight="1">
      <c r="A12" s="1"/>
      <c r="B12" s="1"/>
      <c r="C12" s="1" t="s">
        <v>10</v>
      </c>
      <c r="D12" s="1" t="s">
        <v>1005</v>
      </c>
      <c r="E12" s="10">
        <v>12</v>
      </c>
      <c r="F12" s="1" t="s">
        <v>4013</v>
      </c>
      <c r="G12" s="2"/>
      <c r="H12" s="2"/>
      <c r="I12" s="2"/>
      <c r="J12" s="1"/>
    </row>
    <row r="13" spans="1:10" ht="21" customHeight="1">
      <c r="A13" s="1"/>
      <c r="B13" s="1"/>
      <c r="C13" s="1" t="s">
        <v>10</v>
      </c>
      <c r="D13" s="1" t="s">
        <v>1008</v>
      </c>
      <c r="E13" s="10">
        <v>1</v>
      </c>
      <c r="F13" s="1" t="s">
        <v>4013</v>
      </c>
      <c r="G13" s="2"/>
      <c r="H13" s="2"/>
      <c r="I13" s="2"/>
      <c r="J13" s="1"/>
    </row>
    <row r="14" spans="1:10" ht="21" customHeight="1">
      <c r="A14" s="1"/>
      <c r="B14" s="1"/>
      <c r="C14" s="1" t="s">
        <v>10</v>
      </c>
      <c r="D14" s="1" t="s">
        <v>4018</v>
      </c>
      <c r="E14" s="10">
        <v>2</v>
      </c>
      <c r="F14" s="1" t="s">
        <v>4013</v>
      </c>
      <c r="G14" s="2"/>
      <c r="H14" s="2"/>
      <c r="I14" s="2"/>
      <c r="J14" s="1"/>
    </row>
    <row r="15" spans="1:10" ht="21" customHeight="1">
      <c r="A15" s="1"/>
      <c r="B15" s="1"/>
      <c r="C15" s="1" t="s">
        <v>10</v>
      </c>
      <c r="D15" s="1" t="s">
        <v>1022</v>
      </c>
      <c r="E15" s="10">
        <v>5</v>
      </c>
      <c r="F15" s="1" t="s">
        <v>4013</v>
      </c>
      <c r="G15" s="2"/>
      <c r="H15" s="2"/>
      <c r="I15" s="2"/>
      <c r="J15" s="1"/>
    </row>
    <row r="16" spans="1:10" ht="21" customHeight="1">
      <c r="A16" s="1"/>
      <c r="B16" s="1"/>
      <c r="C16" s="1" t="s">
        <v>10</v>
      </c>
      <c r="D16" s="1" t="s">
        <v>4019</v>
      </c>
      <c r="E16" s="10">
        <v>4</v>
      </c>
      <c r="F16" s="1" t="s">
        <v>4013</v>
      </c>
      <c r="G16" s="2"/>
      <c r="H16" s="2"/>
      <c r="I16" s="2"/>
      <c r="J16" s="1"/>
    </row>
    <row r="17" spans="1:10" ht="21" customHeight="1">
      <c r="A17" s="1"/>
      <c r="B17" s="1"/>
      <c r="C17" s="1" t="s">
        <v>10</v>
      </c>
      <c r="D17" s="1" t="s">
        <v>4020</v>
      </c>
      <c r="E17" s="10">
        <v>1</v>
      </c>
      <c r="F17" s="1" t="s">
        <v>4013</v>
      </c>
      <c r="G17" s="2"/>
      <c r="H17" s="2"/>
      <c r="I17" s="2"/>
      <c r="J17" s="1"/>
    </row>
    <row r="18" spans="1:10" ht="21" customHeight="1">
      <c r="A18" s="1"/>
      <c r="B18" s="1"/>
      <c r="C18" s="1" t="s">
        <v>10</v>
      </c>
      <c r="D18" s="1" t="s">
        <v>4021</v>
      </c>
      <c r="E18" s="10">
        <v>1</v>
      </c>
      <c r="F18" s="1" t="s">
        <v>4013</v>
      </c>
      <c r="G18" s="2"/>
      <c r="H18" s="2"/>
      <c r="I18" s="2"/>
      <c r="J18" s="1"/>
    </row>
    <row r="19" spans="1:10" ht="21" customHeight="1">
      <c r="A19" s="1"/>
      <c r="B19" s="1"/>
      <c r="C19" s="1" t="s">
        <v>10</v>
      </c>
      <c r="D19" s="1" t="s">
        <v>4022</v>
      </c>
      <c r="E19" s="10">
        <v>1</v>
      </c>
      <c r="F19" s="1" t="s">
        <v>4013</v>
      </c>
      <c r="G19" s="2"/>
      <c r="H19" s="2"/>
      <c r="I19" s="2"/>
      <c r="J19" s="1"/>
    </row>
    <row r="20" spans="1:10" ht="21" customHeight="1">
      <c r="A20" s="1"/>
      <c r="B20" s="1"/>
      <c r="C20" s="1" t="s">
        <v>10</v>
      </c>
      <c r="D20" s="1" t="s">
        <v>4023</v>
      </c>
      <c r="E20" s="10">
        <v>1</v>
      </c>
      <c r="F20" s="1" t="s">
        <v>4013</v>
      </c>
      <c r="G20" s="2"/>
      <c r="H20" s="2"/>
      <c r="I20" s="2"/>
      <c r="J20" s="1"/>
    </row>
    <row r="21" spans="1:10" ht="21" customHeight="1">
      <c r="A21" s="1"/>
      <c r="B21" s="1"/>
      <c r="C21" s="1" t="s">
        <v>10</v>
      </c>
      <c r="D21" s="1" t="s">
        <v>1033</v>
      </c>
      <c r="E21" s="10">
        <v>1</v>
      </c>
      <c r="F21" s="1" t="s">
        <v>4013</v>
      </c>
      <c r="G21" s="2"/>
      <c r="H21" s="2"/>
      <c r="I21" s="2"/>
      <c r="J21" s="1"/>
    </row>
    <row r="22" spans="1:10" ht="21" customHeight="1">
      <c r="A22" s="1"/>
      <c r="B22" s="1"/>
      <c r="C22" s="1" t="s">
        <v>10</v>
      </c>
      <c r="D22" s="1" t="s">
        <v>4024</v>
      </c>
      <c r="E22" s="10">
        <v>1</v>
      </c>
      <c r="F22" s="1" t="s">
        <v>4013</v>
      </c>
      <c r="G22" s="2"/>
      <c r="H22" s="2"/>
      <c r="I22" s="2"/>
      <c r="J22" s="1"/>
    </row>
    <row r="23" spans="1:10" ht="21" customHeight="1">
      <c r="A23" s="1"/>
      <c r="B23" s="1"/>
      <c r="C23" s="1" t="s">
        <v>10</v>
      </c>
      <c r="D23" s="1" t="s">
        <v>1053</v>
      </c>
      <c r="E23" s="10">
        <v>4</v>
      </c>
      <c r="F23" s="1" t="s">
        <v>4013</v>
      </c>
      <c r="G23" s="2"/>
      <c r="H23" s="2"/>
      <c r="I23" s="2"/>
      <c r="J23" s="1"/>
    </row>
    <row r="24" spans="1:10" ht="21" customHeight="1">
      <c r="A24" s="1"/>
      <c r="B24" s="1"/>
      <c r="C24" s="1" t="s">
        <v>10</v>
      </c>
      <c r="D24" s="1" t="s">
        <v>1061</v>
      </c>
      <c r="E24" s="10">
        <v>1</v>
      </c>
      <c r="F24" s="1" t="s">
        <v>4013</v>
      </c>
      <c r="G24" s="2"/>
      <c r="H24" s="2"/>
      <c r="I24" s="2"/>
      <c r="J24" s="1"/>
    </row>
    <row r="25" spans="1:10" ht="21" customHeight="1">
      <c r="A25" s="1"/>
      <c r="B25" s="1"/>
      <c r="C25" s="1" t="s">
        <v>10</v>
      </c>
      <c r="D25" s="1" t="s">
        <v>4025</v>
      </c>
      <c r="E25" s="10">
        <v>1</v>
      </c>
      <c r="F25" s="1" t="s">
        <v>4013</v>
      </c>
      <c r="G25" s="2"/>
      <c r="H25" s="2"/>
      <c r="I25" s="2"/>
      <c r="J25" s="1"/>
    </row>
    <row r="26" spans="1:10" ht="21" customHeight="1">
      <c r="A26" s="1"/>
      <c r="B26" s="1"/>
      <c r="C26" s="1" t="s">
        <v>10</v>
      </c>
      <c r="D26" s="1" t="s">
        <v>4026</v>
      </c>
      <c r="E26" s="10">
        <v>1</v>
      </c>
      <c r="F26" s="1" t="s">
        <v>4013</v>
      </c>
      <c r="G26" s="2"/>
      <c r="H26" s="2"/>
      <c r="I26" s="2"/>
      <c r="J26" s="1"/>
    </row>
    <row r="27" spans="1:10" ht="21" customHeight="1">
      <c r="A27" s="1"/>
      <c r="B27" s="1"/>
      <c r="C27" s="1" t="s">
        <v>10</v>
      </c>
      <c r="D27" s="1" t="s">
        <v>4027</v>
      </c>
      <c r="E27" s="10">
        <v>2</v>
      </c>
      <c r="F27" s="1" t="s">
        <v>4013</v>
      </c>
      <c r="G27" s="2"/>
      <c r="H27" s="2"/>
      <c r="I27" s="2"/>
      <c r="J27" s="1"/>
    </row>
    <row r="28" spans="1:10" ht="21" customHeight="1">
      <c r="A28" s="1"/>
      <c r="B28" s="1"/>
      <c r="C28" s="1" t="s">
        <v>10</v>
      </c>
      <c r="D28" s="1" t="s">
        <v>4028</v>
      </c>
      <c r="E28" s="10">
        <v>1</v>
      </c>
      <c r="F28" s="1" t="s">
        <v>4029</v>
      </c>
      <c r="G28" s="2"/>
      <c r="H28" s="2"/>
      <c r="I28" s="2"/>
      <c r="J28" s="1"/>
    </row>
    <row r="29" spans="1:10" ht="21" customHeight="1">
      <c r="A29" s="1"/>
      <c r="B29" s="1"/>
      <c r="C29" s="1" t="s">
        <v>10</v>
      </c>
      <c r="D29" s="1" t="s">
        <v>4030</v>
      </c>
      <c r="E29" s="10">
        <v>2</v>
      </c>
      <c r="F29" s="1" t="s">
        <v>4029</v>
      </c>
      <c r="G29" s="2"/>
      <c r="H29" s="2"/>
      <c r="I29" s="2"/>
      <c r="J29" s="1"/>
    </row>
    <row r="30" spans="1:10" ht="21" customHeight="1">
      <c r="A30" s="1"/>
      <c r="B30" s="1"/>
      <c r="C30" s="1" t="s">
        <v>10</v>
      </c>
      <c r="D30" s="1" t="s">
        <v>4031</v>
      </c>
      <c r="E30" s="10">
        <v>2</v>
      </c>
      <c r="F30" s="1" t="s">
        <v>4013</v>
      </c>
      <c r="G30" s="2"/>
      <c r="H30" s="2"/>
      <c r="I30" s="2"/>
      <c r="J30" s="1"/>
    </row>
    <row r="31" spans="1:10" ht="21" customHeight="1">
      <c r="A31" s="1"/>
      <c r="B31" s="1"/>
      <c r="C31" s="1" t="s">
        <v>10</v>
      </c>
      <c r="D31" s="1" t="s">
        <v>4032</v>
      </c>
      <c r="E31" s="10">
        <v>1</v>
      </c>
      <c r="F31" s="1" t="s">
        <v>4013</v>
      </c>
      <c r="G31" s="2"/>
      <c r="H31" s="2"/>
      <c r="I31" s="2"/>
      <c r="J31" s="1"/>
    </row>
    <row r="32" spans="1:10" ht="21" customHeight="1">
      <c r="A32" s="1"/>
      <c r="B32" s="1"/>
      <c r="C32" s="1" t="s">
        <v>10</v>
      </c>
      <c r="D32" s="1" t="s">
        <v>4033</v>
      </c>
      <c r="E32" s="10">
        <v>1</v>
      </c>
      <c r="F32" s="1" t="s">
        <v>4013</v>
      </c>
      <c r="G32" s="2"/>
      <c r="H32" s="2"/>
      <c r="I32" s="2"/>
      <c r="J32" s="1"/>
    </row>
    <row r="33" spans="1:10" ht="21" customHeight="1">
      <c r="A33" s="1"/>
      <c r="B33" s="1"/>
      <c r="C33" s="1" t="s">
        <v>10</v>
      </c>
      <c r="D33" s="1" t="s">
        <v>1661</v>
      </c>
      <c r="E33" s="10">
        <v>2</v>
      </c>
      <c r="F33" s="1" t="s">
        <v>4013</v>
      </c>
      <c r="G33" s="2"/>
      <c r="H33" s="2"/>
      <c r="I33" s="2"/>
      <c r="J33" s="1"/>
    </row>
    <row r="34" spans="1:10" ht="21" customHeight="1">
      <c r="A34" s="1"/>
      <c r="B34" s="1"/>
      <c r="C34" s="1" t="s">
        <v>10</v>
      </c>
      <c r="D34" s="1" t="s">
        <v>2203</v>
      </c>
      <c r="E34" s="10">
        <v>1</v>
      </c>
      <c r="F34" s="1" t="s">
        <v>4013</v>
      </c>
      <c r="G34" s="2"/>
      <c r="H34" s="2"/>
      <c r="I34" s="2"/>
      <c r="J34" s="1"/>
    </row>
    <row r="35" spans="1:10" ht="21" customHeight="1">
      <c r="A35" s="1"/>
      <c r="B35" s="1"/>
      <c r="C35" s="1" t="s">
        <v>10</v>
      </c>
      <c r="D35" s="1" t="s">
        <v>4034</v>
      </c>
      <c r="E35" s="10">
        <v>1</v>
      </c>
      <c r="F35" s="1" t="s">
        <v>4013</v>
      </c>
      <c r="G35" s="2"/>
      <c r="H35" s="2"/>
      <c r="I35" s="2"/>
      <c r="J35" s="1"/>
    </row>
    <row r="36" spans="1:10" ht="21" customHeight="1">
      <c r="A36" s="1"/>
      <c r="B36" s="1"/>
      <c r="C36" s="1" t="s">
        <v>10</v>
      </c>
      <c r="D36" s="1" t="s">
        <v>1130</v>
      </c>
      <c r="E36" s="10">
        <v>3</v>
      </c>
      <c r="F36" s="1" t="s">
        <v>4013</v>
      </c>
      <c r="G36" s="2"/>
      <c r="H36" s="2"/>
      <c r="I36" s="2"/>
      <c r="J36" s="1"/>
    </row>
    <row r="37" spans="1:10" ht="21" customHeight="1">
      <c r="A37" s="1"/>
      <c r="B37" s="1"/>
      <c r="C37" s="1" t="s">
        <v>10</v>
      </c>
      <c r="D37" s="1" t="s">
        <v>4035</v>
      </c>
      <c r="E37" s="10">
        <v>1</v>
      </c>
      <c r="F37" s="1" t="s">
        <v>4013</v>
      </c>
      <c r="G37" s="2"/>
      <c r="H37" s="2"/>
      <c r="I37" s="2"/>
      <c r="J37" s="1"/>
    </row>
    <row r="38" spans="1:10" ht="21" customHeight="1">
      <c r="A38" s="1"/>
      <c r="B38" s="1"/>
      <c r="C38" s="1" t="s">
        <v>10</v>
      </c>
      <c r="D38" s="1" t="s">
        <v>4036</v>
      </c>
      <c r="E38" s="10">
        <v>1</v>
      </c>
      <c r="F38" s="1" t="s">
        <v>4013</v>
      </c>
      <c r="G38" s="2"/>
      <c r="H38" s="2"/>
      <c r="I38" s="2"/>
      <c r="J38" s="1"/>
    </row>
    <row r="39" spans="1:10" ht="21" customHeight="1">
      <c r="A39" s="1"/>
      <c r="B39" s="1"/>
      <c r="C39" s="1" t="s">
        <v>10</v>
      </c>
      <c r="D39" s="1" t="s">
        <v>1140</v>
      </c>
      <c r="E39" s="10">
        <v>1</v>
      </c>
      <c r="F39" s="1" t="s">
        <v>4013</v>
      </c>
      <c r="G39" s="2"/>
      <c r="H39" s="2"/>
      <c r="I39" s="2"/>
      <c r="J39" s="1"/>
    </row>
    <row r="40" spans="1:10" ht="21" customHeight="1">
      <c r="A40" s="1"/>
      <c r="B40" s="1"/>
      <c r="C40" s="1" t="s">
        <v>10</v>
      </c>
      <c r="D40" s="1" t="s">
        <v>4037</v>
      </c>
      <c r="E40" s="10">
        <v>1</v>
      </c>
      <c r="F40" s="1" t="s">
        <v>4013</v>
      </c>
      <c r="G40" s="2"/>
      <c r="H40" s="2"/>
      <c r="I40" s="2"/>
      <c r="J40" s="1"/>
    </row>
    <row r="41" spans="1:10" ht="21" customHeight="1">
      <c r="A41" s="1"/>
      <c r="B41" s="1"/>
      <c r="C41" s="1" t="s">
        <v>10</v>
      </c>
      <c r="D41" s="1" t="s">
        <v>4038</v>
      </c>
      <c r="E41" s="10">
        <v>3</v>
      </c>
      <c r="F41" s="1" t="s">
        <v>4013</v>
      </c>
      <c r="G41" s="2"/>
      <c r="H41" s="2"/>
      <c r="I41" s="2"/>
      <c r="J41" s="1"/>
    </row>
    <row r="42" spans="1:10" ht="21" customHeight="1">
      <c r="A42" s="1"/>
      <c r="B42" s="1"/>
      <c r="C42" s="1" t="s">
        <v>10</v>
      </c>
      <c r="D42" s="1" t="s">
        <v>4039</v>
      </c>
      <c r="E42" s="10">
        <v>1</v>
      </c>
      <c r="F42" s="1" t="s">
        <v>4013</v>
      </c>
      <c r="G42" s="2"/>
      <c r="H42" s="2"/>
      <c r="I42" s="2"/>
      <c r="J42" s="1"/>
    </row>
    <row r="43" spans="1:10" ht="21" customHeight="1">
      <c r="A43" s="1"/>
      <c r="B43" s="1"/>
      <c r="C43" s="1" t="s">
        <v>10</v>
      </c>
      <c r="D43" s="1" t="s">
        <v>4040</v>
      </c>
      <c r="E43" s="10">
        <v>1</v>
      </c>
      <c r="F43" s="1" t="s">
        <v>4013</v>
      </c>
      <c r="G43" s="2"/>
      <c r="H43" s="2"/>
      <c r="I43" s="2"/>
      <c r="J43" s="1"/>
    </row>
    <row r="44" spans="1:10" ht="21" customHeight="1">
      <c r="A44" s="1"/>
      <c r="B44" s="1"/>
      <c r="C44" s="1" t="s">
        <v>12</v>
      </c>
      <c r="D44" s="1" t="s">
        <v>995</v>
      </c>
      <c r="E44" s="10">
        <v>48</v>
      </c>
      <c r="F44" s="1" t="s">
        <v>4013</v>
      </c>
      <c r="G44" s="2"/>
      <c r="H44" s="2"/>
      <c r="I44" s="2"/>
      <c r="J44" s="1"/>
    </row>
    <row r="45" spans="1:10" ht="21" customHeight="1">
      <c r="A45" s="1"/>
      <c r="B45" s="1"/>
      <c r="C45" s="1" t="s">
        <v>12</v>
      </c>
      <c r="D45" s="1" t="s">
        <v>3520</v>
      </c>
      <c r="E45" s="10">
        <v>4</v>
      </c>
      <c r="F45" s="1" t="s">
        <v>4013</v>
      </c>
      <c r="G45" s="2"/>
      <c r="H45" s="2"/>
      <c r="I45" s="2"/>
      <c r="J45" s="1"/>
    </row>
    <row r="46" spans="1:10" ht="21" customHeight="1">
      <c r="A46" s="1"/>
      <c r="B46" s="1"/>
      <c r="C46" s="1" t="s">
        <v>12</v>
      </c>
      <c r="D46" s="1" t="s">
        <v>4015</v>
      </c>
      <c r="E46" s="10">
        <v>7</v>
      </c>
      <c r="F46" s="1" t="s">
        <v>4013</v>
      </c>
      <c r="G46" s="2"/>
      <c r="H46" s="2"/>
      <c r="I46" s="2"/>
      <c r="J46" s="1"/>
    </row>
    <row r="47" spans="1:10" ht="21" customHeight="1">
      <c r="A47" s="1"/>
      <c r="B47" s="1"/>
      <c r="C47" s="1" t="s">
        <v>12</v>
      </c>
      <c r="D47" s="1" t="s">
        <v>4041</v>
      </c>
      <c r="E47" s="10">
        <v>1</v>
      </c>
      <c r="F47" s="1" t="s">
        <v>4013</v>
      </c>
      <c r="G47" s="2"/>
      <c r="H47" s="2"/>
      <c r="I47" s="2"/>
      <c r="J47" s="1"/>
    </row>
    <row r="48" spans="1:10" ht="21" customHeight="1">
      <c r="A48" s="1"/>
      <c r="B48" s="1"/>
      <c r="C48" s="1" t="s">
        <v>12</v>
      </c>
      <c r="D48" s="1" t="s">
        <v>1193</v>
      </c>
      <c r="E48" s="10">
        <v>4</v>
      </c>
      <c r="F48" s="1" t="s">
        <v>4013</v>
      </c>
      <c r="G48" s="2"/>
      <c r="H48" s="2"/>
      <c r="I48" s="2"/>
      <c r="J48" s="1"/>
    </row>
    <row r="49" spans="1:10" ht="21" customHeight="1">
      <c r="A49" s="1"/>
      <c r="B49" s="1"/>
      <c r="C49" s="1" t="s">
        <v>12</v>
      </c>
      <c r="D49" s="1" t="s">
        <v>4042</v>
      </c>
      <c r="E49" s="10">
        <v>2</v>
      </c>
      <c r="F49" s="1" t="s">
        <v>4013</v>
      </c>
      <c r="G49" s="2"/>
      <c r="H49" s="2"/>
      <c r="I49" s="2"/>
      <c r="J49" s="1"/>
    </row>
    <row r="50" spans="1:10" ht="21" customHeight="1">
      <c r="A50" s="1"/>
      <c r="B50" s="1"/>
      <c r="C50" s="1" t="s">
        <v>12</v>
      </c>
      <c r="D50" s="1" t="s">
        <v>4043</v>
      </c>
      <c r="E50" s="10">
        <v>2</v>
      </c>
      <c r="F50" s="1" t="s">
        <v>4013</v>
      </c>
      <c r="G50" s="2"/>
      <c r="H50" s="2"/>
      <c r="I50" s="2"/>
      <c r="J50" s="1"/>
    </row>
    <row r="51" spans="1:10" ht="21" customHeight="1">
      <c r="A51" s="1"/>
      <c r="B51" s="1"/>
      <c r="C51" s="1" t="s">
        <v>12</v>
      </c>
      <c r="D51" s="1" t="s">
        <v>4019</v>
      </c>
      <c r="E51" s="10">
        <v>1</v>
      </c>
      <c r="F51" s="1" t="s">
        <v>4013</v>
      </c>
      <c r="G51" s="2"/>
      <c r="H51" s="2"/>
      <c r="I51" s="2"/>
      <c r="J51" s="1"/>
    </row>
    <row r="52" spans="1:10" ht="21" customHeight="1">
      <c r="A52" s="1"/>
      <c r="B52" s="1"/>
      <c r="C52" s="1" t="s">
        <v>12</v>
      </c>
      <c r="D52" s="1" t="s">
        <v>4044</v>
      </c>
      <c r="E52" s="10">
        <v>1</v>
      </c>
      <c r="F52" s="1" t="s">
        <v>4013</v>
      </c>
      <c r="G52" s="2"/>
      <c r="H52" s="2"/>
      <c r="I52" s="2"/>
      <c r="J52" s="1"/>
    </row>
    <row r="53" spans="1:10" ht="21" customHeight="1">
      <c r="A53" s="1"/>
      <c r="B53" s="1"/>
      <c r="C53" s="1" t="s">
        <v>12</v>
      </c>
      <c r="D53" s="1" t="s">
        <v>1661</v>
      </c>
      <c r="E53" s="10">
        <v>1</v>
      </c>
      <c r="F53" s="1" t="s">
        <v>4013</v>
      </c>
      <c r="G53" s="2"/>
      <c r="H53" s="2"/>
      <c r="I53" s="2"/>
      <c r="J53" s="1"/>
    </row>
    <row r="54" spans="1:10" ht="21" customHeight="1">
      <c r="A54" s="1"/>
      <c r="B54" s="1"/>
      <c r="C54" s="1" t="s">
        <v>12</v>
      </c>
      <c r="D54" s="1" t="s">
        <v>2736</v>
      </c>
      <c r="E54" s="10">
        <v>2</v>
      </c>
      <c r="F54" s="1" t="s">
        <v>4013</v>
      </c>
      <c r="G54" s="2"/>
      <c r="H54" s="2"/>
      <c r="I54" s="2"/>
      <c r="J54" s="1"/>
    </row>
    <row r="55" spans="1:10" ht="21" customHeight="1">
      <c r="A55" s="1"/>
      <c r="B55" s="1"/>
      <c r="C55" s="1" t="s">
        <v>12</v>
      </c>
      <c r="D55" s="1" t="s">
        <v>1005</v>
      </c>
      <c r="E55" s="10">
        <v>14</v>
      </c>
      <c r="F55" s="1" t="s">
        <v>4013</v>
      </c>
      <c r="G55" s="2"/>
      <c r="H55" s="2"/>
      <c r="I55" s="2"/>
      <c r="J55" s="1"/>
    </row>
    <row r="56" spans="1:10" ht="21" customHeight="1">
      <c r="A56" s="1"/>
      <c r="B56" s="1"/>
      <c r="C56" s="1" t="s">
        <v>12</v>
      </c>
      <c r="D56" s="1" t="s">
        <v>4045</v>
      </c>
      <c r="E56" s="10">
        <v>1</v>
      </c>
      <c r="F56" s="1" t="s">
        <v>4013</v>
      </c>
      <c r="G56" s="2"/>
      <c r="H56" s="2"/>
      <c r="I56" s="2"/>
      <c r="J56" s="1"/>
    </row>
    <row r="57" spans="1:10" ht="21" customHeight="1">
      <c r="A57" s="1"/>
      <c r="B57" s="1"/>
      <c r="C57" s="1" t="s">
        <v>12</v>
      </c>
      <c r="D57" s="1" t="s">
        <v>4046</v>
      </c>
      <c r="E57" s="10">
        <v>1</v>
      </c>
      <c r="F57" s="1" t="s">
        <v>4013</v>
      </c>
      <c r="G57" s="2"/>
      <c r="H57" s="2"/>
      <c r="I57" s="2"/>
      <c r="J57" s="1"/>
    </row>
    <row r="58" spans="1:10" ht="21" customHeight="1">
      <c r="A58" s="1"/>
      <c r="B58" s="1"/>
      <c r="C58" s="1" t="s">
        <v>12</v>
      </c>
      <c r="D58" s="1" t="s">
        <v>2952</v>
      </c>
      <c r="E58" s="10">
        <v>1</v>
      </c>
      <c r="F58" s="1" t="s">
        <v>4013</v>
      </c>
      <c r="G58" s="2"/>
      <c r="H58" s="2"/>
      <c r="I58" s="2"/>
      <c r="J58" s="1"/>
    </row>
    <row r="59" spans="1:10" ht="21" customHeight="1">
      <c r="A59" s="1"/>
      <c r="B59" s="1"/>
      <c r="C59" s="1" t="s">
        <v>12</v>
      </c>
      <c r="D59" s="1" t="s">
        <v>4040</v>
      </c>
      <c r="E59" s="10">
        <v>2</v>
      </c>
      <c r="F59" s="1" t="s">
        <v>4013</v>
      </c>
      <c r="G59" s="2"/>
      <c r="H59" s="2"/>
      <c r="I59" s="2"/>
      <c r="J59" s="1"/>
    </row>
    <row r="60" spans="1:10" ht="21" customHeight="1">
      <c r="A60" s="1"/>
      <c r="B60" s="1"/>
      <c r="C60" s="1" t="s">
        <v>12</v>
      </c>
      <c r="D60" s="1" t="s">
        <v>4047</v>
      </c>
      <c r="E60" s="10">
        <v>1</v>
      </c>
      <c r="F60" s="1" t="s">
        <v>4013</v>
      </c>
      <c r="G60" s="2"/>
      <c r="H60" s="2"/>
      <c r="I60" s="2"/>
      <c r="J60" s="1"/>
    </row>
    <row r="61" spans="1:10" ht="21" customHeight="1">
      <c r="A61" s="1"/>
      <c r="B61" s="1"/>
      <c r="C61" s="1" t="s">
        <v>12</v>
      </c>
      <c r="D61" s="1" t="s">
        <v>1424</v>
      </c>
      <c r="E61" s="10">
        <v>1</v>
      </c>
      <c r="F61" s="1" t="s">
        <v>4013</v>
      </c>
      <c r="G61" s="2"/>
      <c r="H61" s="2"/>
      <c r="I61" s="2"/>
      <c r="J61" s="1"/>
    </row>
    <row r="62" spans="1:10" ht="21" customHeight="1">
      <c r="A62" s="1"/>
      <c r="B62" s="1"/>
      <c r="C62" s="1" t="s">
        <v>12</v>
      </c>
      <c r="D62" s="1" t="s">
        <v>1022</v>
      </c>
      <c r="E62" s="10">
        <v>1</v>
      </c>
      <c r="F62" s="1" t="s">
        <v>4013</v>
      </c>
      <c r="G62" s="2"/>
      <c r="H62" s="2"/>
      <c r="I62" s="2"/>
      <c r="J62" s="1"/>
    </row>
    <row r="63" spans="1:10" ht="21" customHeight="1">
      <c r="A63" s="1"/>
      <c r="B63" s="1"/>
      <c r="C63" s="1" t="s">
        <v>12</v>
      </c>
      <c r="D63" s="1" t="s">
        <v>4014</v>
      </c>
      <c r="E63" s="10">
        <v>1</v>
      </c>
      <c r="F63" s="1" t="s">
        <v>4013</v>
      </c>
      <c r="G63" s="2"/>
      <c r="H63" s="2"/>
      <c r="I63" s="2"/>
      <c r="J63" s="1"/>
    </row>
    <row r="64" spans="1:10" ht="21" customHeight="1">
      <c r="A64" s="1"/>
      <c r="B64" s="1"/>
      <c r="C64" s="1" t="s">
        <v>12</v>
      </c>
      <c r="D64" s="1" t="s">
        <v>4048</v>
      </c>
      <c r="E64" s="10">
        <v>2</v>
      </c>
      <c r="F64" s="1" t="s">
        <v>4013</v>
      </c>
      <c r="G64" s="2"/>
      <c r="H64" s="2"/>
      <c r="I64" s="2"/>
      <c r="J64" s="1"/>
    </row>
    <row r="65" spans="1:10" ht="21" customHeight="1">
      <c r="A65" s="1"/>
      <c r="B65" s="1"/>
      <c r="C65" s="1" t="s">
        <v>12</v>
      </c>
      <c r="D65" s="1" t="s">
        <v>1274</v>
      </c>
      <c r="E65" s="10">
        <v>1</v>
      </c>
      <c r="F65" s="1" t="s">
        <v>4013</v>
      </c>
      <c r="G65" s="2"/>
      <c r="H65" s="2"/>
      <c r="I65" s="2"/>
      <c r="J65" s="1"/>
    </row>
    <row r="66" spans="1:10" ht="21" customHeight="1">
      <c r="A66" s="1"/>
      <c r="B66" s="1"/>
      <c r="C66" s="1" t="s">
        <v>12</v>
      </c>
      <c r="D66" s="1" t="s">
        <v>4049</v>
      </c>
      <c r="E66" s="10">
        <v>1</v>
      </c>
      <c r="F66" s="1" t="s">
        <v>4013</v>
      </c>
      <c r="G66" s="2"/>
      <c r="H66" s="2"/>
      <c r="I66" s="2"/>
      <c r="J66" s="1"/>
    </row>
    <row r="67" spans="1:10" ht="21" customHeight="1">
      <c r="A67" s="1"/>
      <c r="B67" s="1"/>
      <c r="C67" s="1" t="s">
        <v>12</v>
      </c>
      <c r="D67" s="1" t="s">
        <v>4050</v>
      </c>
      <c r="E67" s="10">
        <v>1</v>
      </c>
      <c r="F67" s="1" t="s">
        <v>4013</v>
      </c>
      <c r="G67" s="2"/>
      <c r="H67" s="2"/>
      <c r="I67" s="2"/>
      <c r="J67" s="1"/>
    </row>
    <row r="68" spans="1:10" ht="21" customHeight="1">
      <c r="A68" s="1"/>
      <c r="B68" s="1"/>
      <c r="C68" s="1" t="s">
        <v>12</v>
      </c>
      <c r="D68" s="1" t="s">
        <v>1314</v>
      </c>
      <c r="E68" s="10">
        <v>1</v>
      </c>
      <c r="F68" s="1" t="s">
        <v>4013</v>
      </c>
      <c r="G68" s="2"/>
      <c r="H68" s="2"/>
      <c r="I68" s="2"/>
      <c r="J68" s="1"/>
    </row>
    <row r="69" spans="1:10" ht="21" customHeight="1">
      <c r="A69" s="1"/>
      <c r="B69" s="1"/>
      <c r="C69" s="1" t="s">
        <v>12</v>
      </c>
      <c r="D69" s="1" t="s">
        <v>4051</v>
      </c>
      <c r="E69" s="10">
        <v>1</v>
      </c>
      <c r="F69" s="1" t="s">
        <v>4013</v>
      </c>
      <c r="G69" s="2"/>
      <c r="H69" s="2"/>
      <c r="I69" s="2"/>
      <c r="J69" s="1"/>
    </row>
    <row r="70" spans="1:10" ht="21" customHeight="1">
      <c r="A70" s="1"/>
      <c r="B70" s="1"/>
      <c r="C70" s="1" t="s">
        <v>12</v>
      </c>
      <c r="D70" s="1" t="s">
        <v>4052</v>
      </c>
      <c r="E70" s="10">
        <v>1</v>
      </c>
      <c r="F70" s="1" t="s">
        <v>4013</v>
      </c>
      <c r="G70" s="2"/>
      <c r="H70" s="2"/>
      <c r="I70" s="2"/>
      <c r="J70" s="1"/>
    </row>
    <row r="71" spans="1:10" ht="21" customHeight="1">
      <c r="A71" s="1"/>
      <c r="B71" s="1"/>
      <c r="C71" s="1" t="s">
        <v>12</v>
      </c>
      <c r="D71" s="1" t="s">
        <v>4021</v>
      </c>
      <c r="E71" s="10">
        <v>1</v>
      </c>
      <c r="F71" s="1" t="s">
        <v>4013</v>
      </c>
      <c r="G71" s="2"/>
      <c r="H71" s="2"/>
      <c r="I71" s="2"/>
      <c r="J71" s="1"/>
    </row>
    <row r="72" spans="1:10" ht="21" customHeight="1">
      <c r="A72" s="1"/>
      <c r="B72" s="1"/>
      <c r="C72" s="1" t="s">
        <v>14</v>
      </c>
      <c r="D72" s="1" t="s">
        <v>995</v>
      </c>
      <c r="E72" s="10">
        <v>38</v>
      </c>
      <c r="F72" s="1" t="s">
        <v>4013</v>
      </c>
      <c r="G72" s="2"/>
      <c r="H72" s="2"/>
      <c r="I72" s="2"/>
      <c r="J72" s="1"/>
    </row>
    <row r="73" spans="1:10" ht="21" customHeight="1">
      <c r="A73" s="1"/>
      <c r="B73" s="1"/>
      <c r="C73" s="1" t="s">
        <v>14</v>
      </c>
      <c r="D73" s="1" t="s">
        <v>1005</v>
      </c>
      <c r="E73" s="10">
        <v>20</v>
      </c>
      <c r="F73" s="1" t="s">
        <v>4013</v>
      </c>
      <c r="G73" s="2"/>
      <c r="H73" s="2"/>
      <c r="I73" s="2"/>
      <c r="J73" s="1"/>
    </row>
    <row r="74" spans="1:10" ht="21" customHeight="1">
      <c r="A74" s="1"/>
      <c r="B74" s="1"/>
      <c r="C74" s="1" t="s">
        <v>14</v>
      </c>
      <c r="D74" s="1" t="s">
        <v>2736</v>
      </c>
      <c r="E74" s="10">
        <v>2</v>
      </c>
      <c r="F74" s="1" t="s">
        <v>4013</v>
      </c>
      <c r="G74" s="2"/>
      <c r="H74" s="2"/>
      <c r="I74" s="2"/>
      <c r="J74" s="1"/>
    </row>
    <row r="75" spans="1:10" ht="21" customHeight="1">
      <c r="A75" s="1"/>
      <c r="B75" s="1"/>
      <c r="C75" s="1" t="s">
        <v>14</v>
      </c>
      <c r="D75" s="1" t="s">
        <v>4040</v>
      </c>
      <c r="E75" s="10">
        <v>2</v>
      </c>
      <c r="F75" s="1" t="s">
        <v>4013</v>
      </c>
      <c r="G75" s="2"/>
      <c r="H75" s="2"/>
      <c r="I75" s="2"/>
      <c r="J75" s="1"/>
    </row>
    <row r="76" spans="1:10" ht="21" customHeight="1">
      <c r="A76" s="1"/>
      <c r="B76" s="1"/>
      <c r="C76" s="1" t="s">
        <v>14</v>
      </c>
      <c r="D76" s="1" t="s">
        <v>4023</v>
      </c>
      <c r="E76" s="10">
        <v>1</v>
      </c>
      <c r="F76" s="1" t="s">
        <v>4013</v>
      </c>
      <c r="G76" s="2"/>
      <c r="H76" s="2"/>
      <c r="I76" s="2"/>
      <c r="J76" s="1"/>
    </row>
    <row r="77" spans="1:10" ht="21" customHeight="1">
      <c r="A77" s="1"/>
      <c r="B77" s="1"/>
      <c r="C77" s="1" t="s">
        <v>14</v>
      </c>
      <c r="D77" s="1" t="s">
        <v>4053</v>
      </c>
      <c r="E77" s="10">
        <v>1</v>
      </c>
      <c r="F77" s="1" t="s">
        <v>4013</v>
      </c>
      <c r="G77" s="2"/>
      <c r="H77" s="2"/>
      <c r="I77" s="2"/>
      <c r="J77" s="1"/>
    </row>
    <row r="78" spans="1:10" ht="21" customHeight="1">
      <c r="A78" s="1"/>
      <c r="B78" s="1"/>
      <c r="C78" s="1" t="s">
        <v>14</v>
      </c>
      <c r="D78" s="1" t="s">
        <v>4054</v>
      </c>
      <c r="E78" s="10">
        <v>1</v>
      </c>
      <c r="F78" s="1" t="s">
        <v>4013</v>
      </c>
      <c r="G78" s="2"/>
      <c r="H78" s="2"/>
      <c r="I78" s="2"/>
      <c r="J78" s="1"/>
    </row>
    <row r="79" spans="1:10" ht="21" customHeight="1">
      <c r="A79" s="1"/>
      <c r="B79" s="1"/>
      <c r="C79" s="1" t="s">
        <v>14</v>
      </c>
      <c r="D79" s="1" t="s">
        <v>4055</v>
      </c>
      <c r="E79" s="10">
        <v>1</v>
      </c>
      <c r="F79" s="1" t="s">
        <v>4029</v>
      </c>
      <c r="G79" s="2"/>
      <c r="H79" s="2"/>
      <c r="I79" s="2"/>
      <c r="J79" s="1"/>
    </row>
    <row r="80" spans="1:10" ht="21" customHeight="1">
      <c r="A80" s="1"/>
      <c r="B80" s="1"/>
      <c r="C80" s="1" t="s">
        <v>14</v>
      </c>
      <c r="D80" s="1" t="s">
        <v>4056</v>
      </c>
      <c r="E80" s="10">
        <v>2</v>
      </c>
      <c r="F80" s="1" t="s">
        <v>4013</v>
      </c>
      <c r="G80" s="2"/>
      <c r="H80" s="2"/>
      <c r="I80" s="2"/>
      <c r="J80" s="1"/>
    </row>
    <row r="81" spans="1:10" ht="21" customHeight="1">
      <c r="A81" s="1"/>
      <c r="B81" s="1"/>
      <c r="C81" s="1" t="s">
        <v>14</v>
      </c>
      <c r="D81" s="1" t="s">
        <v>1424</v>
      </c>
      <c r="E81" s="10">
        <v>1</v>
      </c>
      <c r="F81" s="1" t="s">
        <v>4013</v>
      </c>
      <c r="G81" s="2"/>
      <c r="H81" s="2"/>
      <c r="I81" s="2"/>
      <c r="J81" s="1"/>
    </row>
    <row r="82" spans="1:10" ht="21" customHeight="1">
      <c r="A82" s="1"/>
      <c r="B82" s="1"/>
      <c r="C82" s="1" t="s">
        <v>14</v>
      </c>
      <c r="D82" s="1" t="s">
        <v>2474</v>
      </c>
      <c r="E82" s="10">
        <v>1</v>
      </c>
      <c r="F82" s="1" t="s">
        <v>4013</v>
      </c>
      <c r="G82" s="2"/>
      <c r="H82" s="2"/>
      <c r="I82" s="2"/>
      <c r="J82" s="1"/>
    </row>
    <row r="83" spans="1:10" ht="21" customHeight="1">
      <c r="A83" s="1"/>
      <c r="B83" s="1"/>
      <c r="C83" s="1" t="s">
        <v>14</v>
      </c>
      <c r="D83" s="1" t="s">
        <v>1460</v>
      </c>
      <c r="E83" s="10">
        <v>2</v>
      </c>
      <c r="F83" s="1" t="s">
        <v>4013</v>
      </c>
      <c r="G83" s="2"/>
      <c r="H83" s="2"/>
      <c r="I83" s="2"/>
      <c r="J83" s="1"/>
    </row>
    <row r="84" spans="1:10" ht="21" customHeight="1">
      <c r="A84" s="1"/>
      <c r="B84" s="1"/>
      <c r="C84" s="1" t="s">
        <v>14</v>
      </c>
      <c r="D84" s="1" t="s">
        <v>4057</v>
      </c>
      <c r="E84" s="10">
        <v>1</v>
      </c>
      <c r="F84" s="1" t="s">
        <v>4013</v>
      </c>
      <c r="G84" s="2"/>
      <c r="H84" s="2"/>
      <c r="I84" s="2"/>
      <c r="J84" s="1"/>
    </row>
    <row r="85" spans="1:10" ht="21" customHeight="1">
      <c r="A85" s="1"/>
      <c r="B85" s="1"/>
      <c r="C85" s="1" t="s">
        <v>14</v>
      </c>
      <c r="D85" s="1" t="s">
        <v>4058</v>
      </c>
      <c r="E85" s="10">
        <v>1</v>
      </c>
      <c r="F85" s="1" t="s">
        <v>4013</v>
      </c>
      <c r="G85" s="2"/>
      <c r="H85" s="2"/>
      <c r="I85" s="2"/>
      <c r="J85" s="1"/>
    </row>
    <row r="86" spans="1:10" ht="21" customHeight="1">
      <c r="A86" s="1"/>
      <c r="B86" s="1"/>
      <c r="C86" s="1" t="s">
        <v>14</v>
      </c>
      <c r="D86" s="1" t="s">
        <v>4059</v>
      </c>
      <c r="E86" s="10">
        <v>2</v>
      </c>
      <c r="F86" s="1" t="s">
        <v>4013</v>
      </c>
      <c r="G86" s="2"/>
      <c r="H86" s="2"/>
      <c r="I86" s="2"/>
      <c r="J86" s="1"/>
    </row>
    <row r="87" spans="1:10" ht="21" customHeight="1">
      <c r="A87" s="1"/>
      <c r="B87" s="1"/>
      <c r="C87" s="1" t="s">
        <v>14</v>
      </c>
      <c r="D87" s="1" t="s">
        <v>2952</v>
      </c>
      <c r="E87" s="10">
        <v>1</v>
      </c>
      <c r="F87" s="1" t="s">
        <v>4013</v>
      </c>
      <c r="G87" s="2"/>
      <c r="H87" s="2"/>
      <c r="I87" s="2"/>
      <c r="J87" s="1"/>
    </row>
    <row r="88" spans="1:10" ht="21" customHeight="1">
      <c r="A88" s="1"/>
      <c r="B88" s="1"/>
      <c r="C88" s="1" t="s">
        <v>14</v>
      </c>
      <c r="D88" s="1" t="s">
        <v>4060</v>
      </c>
      <c r="E88" s="10">
        <v>1</v>
      </c>
      <c r="F88" s="1" t="s">
        <v>4013</v>
      </c>
      <c r="G88" s="2"/>
      <c r="H88" s="2"/>
      <c r="I88" s="2"/>
      <c r="J88" s="1"/>
    </row>
    <row r="89" spans="1:10" ht="21" customHeight="1">
      <c r="A89" s="1"/>
      <c r="B89" s="1"/>
      <c r="C89" s="1" t="s">
        <v>14</v>
      </c>
      <c r="D89" s="1" t="s">
        <v>4061</v>
      </c>
      <c r="E89" s="10">
        <v>1</v>
      </c>
      <c r="F89" s="1" t="s">
        <v>4013</v>
      </c>
      <c r="G89" s="2"/>
      <c r="H89" s="2"/>
      <c r="I89" s="2"/>
      <c r="J89" s="1"/>
    </row>
    <row r="90" spans="1:10" ht="21" customHeight="1">
      <c r="A90" s="1"/>
      <c r="B90" s="1"/>
      <c r="C90" s="1" t="s">
        <v>14</v>
      </c>
      <c r="D90" s="1" t="s">
        <v>4062</v>
      </c>
      <c r="E90" s="10">
        <v>2</v>
      </c>
      <c r="F90" s="1" t="s">
        <v>4013</v>
      </c>
      <c r="G90" s="2"/>
      <c r="H90" s="2"/>
      <c r="I90" s="2"/>
      <c r="J90" s="1"/>
    </row>
    <row r="91" spans="1:10" ht="21" customHeight="1">
      <c r="A91" s="1"/>
      <c r="B91" s="1"/>
      <c r="C91" s="1" t="s">
        <v>16</v>
      </c>
      <c r="D91" s="1" t="s">
        <v>995</v>
      </c>
      <c r="E91" s="10">
        <v>36</v>
      </c>
      <c r="F91" s="1" t="s">
        <v>4013</v>
      </c>
      <c r="G91" s="2"/>
      <c r="H91" s="2"/>
      <c r="I91" s="2"/>
      <c r="J91" s="1"/>
    </row>
    <row r="92" spans="1:10" ht="21" customHeight="1">
      <c r="A92" s="1"/>
      <c r="B92" s="1"/>
      <c r="C92" s="1" t="s">
        <v>16</v>
      </c>
      <c r="D92" s="1" t="s">
        <v>4063</v>
      </c>
      <c r="E92" s="10">
        <v>1</v>
      </c>
      <c r="F92" s="1" t="s">
        <v>4013</v>
      </c>
      <c r="G92" s="2"/>
      <c r="H92" s="2"/>
      <c r="I92" s="2"/>
      <c r="J92" s="1"/>
    </row>
    <row r="93" spans="1:10" ht="21" customHeight="1">
      <c r="A93" s="1"/>
      <c r="B93" s="1"/>
      <c r="C93" s="1" t="s">
        <v>16</v>
      </c>
      <c r="D93" s="1" t="s">
        <v>4064</v>
      </c>
      <c r="E93" s="10">
        <v>1</v>
      </c>
      <c r="F93" s="1" t="s">
        <v>4013</v>
      </c>
      <c r="G93" s="2"/>
      <c r="H93" s="2"/>
      <c r="I93" s="2"/>
      <c r="J93" s="1"/>
    </row>
    <row r="94" spans="1:10" ht="21" customHeight="1">
      <c r="A94" s="1"/>
      <c r="B94" s="1"/>
      <c r="C94" s="1" t="s">
        <v>16</v>
      </c>
      <c r="D94" s="1" t="s">
        <v>4065</v>
      </c>
      <c r="E94" s="10">
        <v>1</v>
      </c>
      <c r="F94" s="1" t="s">
        <v>4013</v>
      </c>
      <c r="G94" s="2"/>
      <c r="H94" s="2"/>
      <c r="I94" s="2"/>
      <c r="J94" s="1"/>
    </row>
    <row r="95" spans="1:10" ht="21" customHeight="1">
      <c r="A95" s="1"/>
      <c r="B95" s="1"/>
      <c r="C95" s="1" t="s">
        <v>16</v>
      </c>
      <c r="D95" s="1" t="s">
        <v>4066</v>
      </c>
      <c r="E95" s="10">
        <v>1</v>
      </c>
      <c r="F95" s="1" t="s">
        <v>4013</v>
      </c>
      <c r="G95" s="2"/>
      <c r="H95" s="2"/>
      <c r="I95" s="2"/>
      <c r="J95" s="1"/>
    </row>
    <row r="96" spans="1:10" ht="21" customHeight="1">
      <c r="A96" s="1"/>
      <c r="B96" s="1"/>
      <c r="C96" s="1" t="s">
        <v>16</v>
      </c>
      <c r="D96" s="1" t="s">
        <v>3761</v>
      </c>
      <c r="E96" s="10">
        <v>2</v>
      </c>
      <c r="F96" s="1" t="s">
        <v>4013</v>
      </c>
      <c r="G96" s="2"/>
      <c r="H96" s="2"/>
      <c r="I96" s="2"/>
      <c r="J96" s="1"/>
    </row>
    <row r="97" spans="1:10" ht="21" customHeight="1">
      <c r="A97" s="1"/>
      <c r="B97" s="1"/>
      <c r="C97" s="1" t="s">
        <v>16</v>
      </c>
      <c r="D97" s="1" t="s">
        <v>3520</v>
      </c>
      <c r="E97" s="10">
        <v>2</v>
      </c>
      <c r="F97" s="1" t="s">
        <v>4013</v>
      </c>
      <c r="G97" s="2"/>
      <c r="H97" s="2"/>
      <c r="I97" s="2"/>
      <c r="J97" s="1"/>
    </row>
    <row r="98" spans="1:10" ht="21" customHeight="1">
      <c r="A98" s="1"/>
      <c r="B98" s="1"/>
      <c r="C98" s="1" t="s">
        <v>16</v>
      </c>
      <c r="D98" s="1" t="s">
        <v>1005</v>
      </c>
      <c r="E98" s="10">
        <v>17</v>
      </c>
      <c r="F98" s="1" t="s">
        <v>4013</v>
      </c>
      <c r="G98" s="2"/>
      <c r="H98" s="2"/>
      <c r="I98" s="2"/>
      <c r="J98" s="1"/>
    </row>
    <row r="99" spans="1:10" ht="21" customHeight="1">
      <c r="A99" s="1"/>
      <c r="B99" s="1"/>
      <c r="C99" s="1" t="s">
        <v>16</v>
      </c>
      <c r="D99" s="1" t="s">
        <v>4067</v>
      </c>
      <c r="E99" s="10">
        <v>1</v>
      </c>
      <c r="F99" s="1" t="s">
        <v>4013</v>
      </c>
      <c r="G99" s="2"/>
      <c r="H99" s="2"/>
      <c r="I99" s="2"/>
      <c r="J99" s="1"/>
    </row>
    <row r="100" spans="1:10" ht="21" customHeight="1">
      <c r="A100" s="1"/>
      <c r="B100" s="1"/>
      <c r="C100" s="1" t="s">
        <v>16</v>
      </c>
      <c r="D100" s="1" t="s">
        <v>4040</v>
      </c>
      <c r="E100" s="10">
        <v>2</v>
      </c>
      <c r="F100" s="1" t="s">
        <v>4013</v>
      </c>
      <c r="G100" s="2"/>
      <c r="H100" s="2"/>
      <c r="I100" s="2"/>
      <c r="J100" s="1"/>
    </row>
    <row r="101" spans="1:10" ht="21" customHeight="1">
      <c r="A101" s="1"/>
      <c r="B101" s="1"/>
      <c r="C101" s="1" t="s">
        <v>16</v>
      </c>
      <c r="D101" s="1" t="s">
        <v>1424</v>
      </c>
      <c r="E101" s="10">
        <v>2</v>
      </c>
      <c r="F101" s="1" t="s">
        <v>4013</v>
      </c>
      <c r="G101" s="2"/>
      <c r="H101" s="2"/>
      <c r="I101" s="2"/>
      <c r="J101" s="1"/>
    </row>
    <row r="102" spans="1:10" ht="21" customHeight="1">
      <c r="A102" s="1"/>
      <c r="B102" s="1"/>
      <c r="C102" s="1" t="s">
        <v>16</v>
      </c>
      <c r="D102" s="1" t="s">
        <v>2736</v>
      </c>
      <c r="E102" s="10">
        <v>2</v>
      </c>
      <c r="F102" s="1" t="s">
        <v>4013</v>
      </c>
      <c r="G102" s="2"/>
      <c r="H102" s="2"/>
      <c r="I102" s="2"/>
      <c r="J102" s="1"/>
    </row>
    <row r="103" spans="1:10" ht="21" customHeight="1">
      <c r="A103" s="1"/>
      <c r="B103" s="1"/>
      <c r="C103" s="1" t="s">
        <v>16</v>
      </c>
      <c r="D103" s="1" t="s">
        <v>1606</v>
      </c>
      <c r="E103" s="10">
        <v>1</v>
      </c>
      <c r="F103" s="1" t="s">
        <v>4013</v>
      </c>
      <c r="G103" s="2"/>
      <c r="H103" s="2"/>
      <c r="I103" s="2"/>
      <c r="J103" s="1"/>
    </row>
    <row r="104" spans="1:10" ht="21" customHeight="1">
      <c r="A104" s="1"/>
      <c r="B104" s="1"/>
      <c r="C104" s="1" t="s">
        <v>16</v>
      </c>
      <c r="D104" s="1" t="s">
        <v>4068</v>
      </c>
      <c r="E104" s="10">
        <v>1</v>
      </c>
      <c r="F104" s="1" t="s">
        <v>4013</v>
      </c>
      <c r="G104" s="2"/>
      <c r="H104" s="2"/>
      <c r="I104" s="2"/>
      <c r="J104" s="1"/>
    </row>
    <row r="105" spans="1:10" ht="21" customHeight="1">
      <c r="A105" s="1"/>
      <c r="B105" s="1"/>
      <c r="C105" s="1" t="s">
        <v>16</v>
      </c>
      <c r="D105" s="1" t="s">
        <v>4069</v>
      </c>
      <c r="E105" s="10">
        <v>1</v>
      </c>
      <c r="F105" s="1" t="s">
        <v>4013</v>
      </c>
      <c r="G105" s="2"/>
      <c r="H105" s="2"/>
      <c r="I105" s="2"/>
      <c r="J105" s="1"/>
    </row>
    <row r="106" spans="1:10" ht="21" customHeight="1">
      <c r="A106" s="1"/>
      <c r="B106" s="1"/>
      <c r="C106" s="1" t="s">
        <v>16</v>
      </c>
      <c r="D106" s="1" t="s">
        <v>4070</v>
      </c>
      <c r="E106" s="10">
        <v>1</v>
      </c>
      <c r="F106" s="1" t="s">
        <v>4013</v>
      </c>
      <c r="G106" s="2"/>
      <c r="H106" s="2"/>
      <c r="I106" s="2"/>
      <c r="J106" s="1"/>
    </row>
    <row r="107" spans="1:10" ht="21" customHeight="1">
      <c r="A107" s="1"/>
      <c r="B107" s="1"/>
      <c r="C107" s="1" t="s">
        <v>16</v>
      </c>
      <c r="D107" s="1" t="s">
        <v>4071</v>
      </c>
      <c r="E107" s="10">
        <v>2</v>
      </c>
      <c r="F107" s="1" t="s">
        <v>4013</v>
      </c>
      <c r="G107" s="2"/>
      <c r="H107" s="2"/>
      <c r="I107" s="2"/>
      <c r="J107" s="1"/>
    </row>
    <row r="108" spans="1:10" ht="21" customHeight="1">
      <c r="A108" s="1"/>
      <c r="B108" s="1"/>
      <c r="C108" s="1" t="s">
        <v>16</v>
      </c>
      <c r="D108" s="1" t="s">
        <v>4072</v>
      </c>
      <c r="E108" s="10">
        <v>1</v>
      </c>
      <c r="F108" s="1" t="s">
        <v>4013</v>
      </c>
      <c r="G108" s="2"/>
      <c r="H108" s="2"/>
      <c r="I108" s="2"/>
      <c r="J108" s="1"/>
    </row>
    <row r="109" spans="1:10" ht="21" customHeight="1">
      <c r="A109" s="1"/>
      <c r="B109" s="1"/>
      <c r="C109" s="1" t="s">
        <v>16</v>
      </c>
      <c r="D109" s="1" t="s">
        <v>4073</v>
      </c>
      <c r="E109" s="10">
        <v>1</v>
      </c>
      <c r="F109" s="1" t="s">
        <v>4013</v>
      </c>
      <c r="G109" s="2"/>
      <c r="H109" s="2"/>
      <c r="I109" s="2"/>
      <c r="J109" s="1"/>
    </row>
    <row r="110" spans="1:10" ht="21" customHeight="1">
      <c r="A110" s="1"/>
      <c r="B110" s="1"/>
      <c r="C110" s="1" t="s">
        <v>16</v>
      </c>
      <c r="D110" s="1" t="s">
        <v>4074</v>
      </c>
      <c r="E110" s="10">
        <v>1</v>
      </c>
      <c r="F110" s="1" t="s">
        <v>4013</v>
      </c>
      <c r="G110" s="2"/>
      <c r="H110" s="2"/>
      <c r="I110" s="2"/>
      <c r="J110" s="1"/>
    </row>
    <row r="111" spans="1:10" ht="21" customHeight="1">
      <c r="A111" s="1"/>
      <c r="B111" s="1"/>
      <c r="C111" s="1" t="s">
        <v>16</v>
      </c>
      <c r="D111" s="1" t="s">
        <v>4075</v>
      </c>
      <c r="E111" s="10">
        <v>1</v>
      </c>
      <c r="F111" s="1" t="s">
        <v>4013</v>
      </c>
      <c r="G111" s="2"/>
      <c r="H111" s="2"/>
      <c r="I111" s="2"/>
      <c r="J111" s="1"/>
    </row>
    <row r="112" spans="1:10" ht="21" customHeight="1">
      <c r="A112" s="1"/>
      <c r="B112" s="1"/>
      <c r="C112" s="1" t="s">
        <v>16</v>
      </c>
      <c r="D112" s="1" t="s">
        <v>4076</v>
      </c>
      <c r="E112" s="10">
        <v>1</v>
      </c>
      <c r="F112" s="1" t="s">
        <v>4013</v>
      </c>
      <c r="G112" s="2"/>
      <c r="H112" s="2"/>
      <c r="I112" s="2"/>
      <c r="J112" s="1"/>
    </row>
    <row r="113" spans="1:10" ht="21" customHeight="1">
      <c r="A113" s="1"/>
      <c r="B113" s="1"/>
      <c r="C113" s="1" t="s">
        <v>16</v>
      </c>
      <c r="D113" s="1" t="s">
        <v>4077</v>
      </c>
      <c r="E113" s="10">
        <v>1</v>
      </c>
      <c r="F113" s="1" t="s">
        <v>4013</v>
      </c>
      <c r="G113" s="2"/>
      <c r="H113" s="2"/>
      <c r="I113" s="2"/>
      <c r="J113" s="1"/>
    </row>
    <row r="114" spans="1:10" ht="21" customHeight="1">
      <c r="A114" s="1"/>
      <c r="B114" s="1"/>
      <c r="C114" s="1" t="s">
        <v>16</v>
      </c>
      <c r="D114" s="1" t="s">
        <v>1654</v>
      </c>
      <c r="E114" s="10">
        <v>2</v>
      </c>
      <c r="F114" s="1" t="s">
        <v>4013</v>
      </c>
      <c r="G114" s="2"/>
      <c r="H114" s="2"/>
      <c r="I114" s="2"/>
      <c r="J114" s="1"/>
    </row>
    <row r="115" spans="1:10" ht="21" customHeight="1">
      <c r="A115" s="1"/>
      <c r="B115" s="1"/>
      <c r="C115" s="1" t="s">
        <v>16</v>
      </c>
      <c r="D115" s="1" t="s">
        <v>4078</v>
      </c>
      <c r="E115" s="10">
        <v>1</v>
      </c>
      <c r="F115" s="1" t="s">
        <v>4013</v>
      </c>
      <c r="G115" s="2"/>
      <c r="H115" s="2"/>
      <c r="I115" s="2"/>
      <c r="J115" s="1"/>
    </row>
    <row r="116" spans="1:10" ht="21" customHeight="1">
      <c r="A116" s="1"/>
      <c r="B116" s="1"/>
      <c r="C116" s="1" t="s">
        <v>18</v>
      </c>
      <c r="D116" s="1" t="s">
        <v>995</v>
      </c>
      <c r="E116" s="10">
        <v>48</v>
      </c>
      <c r="F116" s="1" t="s">
        <v>4013</v>
      </c>
      <c r="G116" s="2"/>
      <c r="H116" s="2"/>
      <c r="I116" s="2"/>
      <c r="J116" s="1"/>
    </row>
    <row r="117" spans="1:10" ht="21" customHeight="1">
      <c r="A117" s="1"/>
      <c r="B117" s="1"/>
      <c r="C117" s="1" t="s">
        <v>18</v>
      </c>
      <c r="D117" s="1" t="s">
        <v>1606</v>
      </c>
      <c r="E117" s="10">
        <v>1</v>
      </c>
      <c r="F117" s="1" t="s">
        <v>4013</v>
      </c>
      <c r="G117" s="2"/>
      <c r="H117" s="2"/>
      <c r="I117" s="2"/>
      <c r="J117" s="1"/>
    </row>
    <row r="118" spans="1:10" ht="21" customHeight="1">
      <c r="A118" s="1"/>
      <c r="B118" s="1"/>
      <c r="C118" s="1" t="s">
        <v>18</v>
      </c>
      <c r="D118" s="1" t="s">
        <v>1654</v>
      </c>
      <c r="E118" s="10">
        <v>2</v>
      </c>
      <c r="F118" s="1" t="s">
        <v>4013</v>
      </c>
      <c r="G118" s="2"/>
      <c r="H118" s="2"/>
      <c r="I118" s="2"/>
      <c r="J118" s="1"/>
    </row>
    <row r="119" spans="1:10" ht="21" customHeight="1">
      <c r="A119" s="1"/>
      <c r="B119" s="1"/>
      <c r="C119" s="1" t="s">
        <v>18</v>
      </c>
      <c r="D119" s="1" t="s">
        <v>4071</v>
      </c>
      <c r="E119" s="10">
        <v>1</v>
      </c>
      <c r="F119" s="1" t="s">
        <v>4013</v>
      </c>
      <c r="G119" s="2"/>
      <c r="H119" s="2"/>
      <c r="I119" s="2"/>
      <c r="J119" s="1"/>
    </row>
    <row r="120" spans="1:10" ht="21" customHeight="1">
      <c r="A120" s="1"/>
      <c r="B120" s="1"/>
      <c r="C120" s="1" t="s">
        <v>18</v>
      </c>
      <c r="D120" s="1" t="s">
        <v>4032</v>
      </c>
      <c r="E120" s="10">
        <v>2</v>
      </c>
      <c r="F120" s="1" t="s">
        <v>4013</v>
      </c>
      <c r="G120" s="2"/>
      <c r="H120" s="2"/>
      <c r="I120" s="2"/>
      <c r="J120" s="1"/>
    </row>
    <row r="121" spans="1:10" ht="21" customHeight="1">
      <c r="A121" s="1"/>
      <c r="B121" s="1"/>
      <c r="C121" s="1" t="s">
        <v>18</v>
      </c>
      <c r="D121" s="1" t="s">
        <v>4070</v>
      </c>
      <c r="E121" s="10">
        <v>3</v>
      </c>
      <c r="F121" s="1" t="s">
        <v>4013</v>
      </c>
      <c r="G121" s="2"/>
      <c r="H121" s="2"/>
      <c r="I121" s="2"/>
      <c r="J121" s="1"/>
    </row>
    <row r="122" spans="1:10" ht="21" customHeight="1">
      <c r="A122" s="1"/>
      <c r="B122" s="1"/>
      <c r="C122" s="1" t="s">
        <v>18</v>
      </c>
      <c r="D122" s="1" t="s">
        <v>1650</v>
      </c>
      <c r="E122" s="10">
        <v>3</v>
      </c>
      <c r="F122" s="1" t="s">
        <v>4013</v>
      </c>
      <c r="G122" s="2"/>
      <c r="H122" s="2"/>
      <c r="I122" s="2"/>
      <c r="J122" s="1"/>
    </row>
    <row r="123" spans="1:10" ht="21" customHeight="1">
      <c r="A123" s="1"/>
      <c r="B123" s="1"/>
      <c r="C123" s="1" t="s">
        <v>18</v>
      </c>
      <c r="D123" s="1" t="s">
        <v>2203</v>
      </c>
      <c r="E123" s="10">
        <v>1</v>
      </c>
      <c r="F123" s="1" t="s">
        <v>4013</v>
      </c>
      <c r="G123" s="2"/>
      <c r="H123" s="2"/>
      <c r="I123" s="2"/>
      <c r="J123" s="1"/>
    </row>
    <row r="124" spans="1:10" ht="21" customHeight="1">
      <c r="A124" s="1"/>
      <c r="B124" s="1"/>
      <c r="C124" s="1" t="s">
        <v>18</v>
      </c>
      <c r="D124" s="1" t="s">
        <v>1661</v>
      </c>
      <c r="E124" s="10">
        <v>1</v>
      </c>
      <c r="F124" s="1" t="s">
        <v>4013</v>
      </c>
      <c r="G124" s="2"/>
      <c r="H124" s="2"/>
      <c r="I124" s="2"/>
      <c r="J124" s="1"/>
    </row>
    <row r="125" spans="1:10" ht="21" customHeight="1">
      <c r="A125" s="1"/>
      <c r="B125" s="1"/>
      <c r="C125" s="1" t="s">
        <v>18</v>
      </c>
      <c r="D125" s="1" t="s">
        <v>1005</v>
      </c>
      <c r="E125" s="10">
        <v>33</v>
      </c>
      <c r="F125" s="1" t="s">
        <v>4013</v>
      </c>
      <c r="G125" s="2"/>
      <c r="H125" s="2"/>
      <c r="I125" s="2"/>
      <c r="J125" s="1"/>
    </row>
    <row r="126" spans="1:10" ht="21" customHeight="1">
      <c r="A126" s="1"/>
      <c r="B126" s="1"/>
      <c r="C126" s="1" t="s">
        <v>18</v>
      </c>
      <c r="D126" s="1" t="s">
        <v>4079</v>
      </c>
      <c r="E126" s="10">
        <v>1</v>
      </c>
      <c r="F126" s="1" t="s">
        <v>4013</v>
      </c>
      <c r="G126" s="2"/>
      <c r="H126" s="2"/>
      <c r="I126" s="2"/>
      <c r="J126" s="1"/>
    </row>
    <row r="127" spans="1:10" ht="21" customHeight="1">
      <c r="A127" s="1"/>
      <c r="B127" s="1"/>
      <c r="C127" s="1" t="s">
        <v>18</v>
      </c>
      <c r="D127" s="1" t="s">
        <v>3520</v>
      </c>
      <c r="E127" s="10">
        <v>1</v>
      </c>
      <c r="F127" s="1" t="s">
        <v>4013</v>
      </c>
      <c r="G127" s="2"/>
      <c r="H127" s="2"/>
      <c r="I127" s="2"/>
      <c r="J127" s="1"/>
    </row>
    <row r="128" spans="1:10" ht="21" customHeight="1">
      <c r="A128" s="1"/>
      <c r="B128" s="1"/>
      <c r="C128" s="1" t="s">
        <v>18</v>
      </c>
      <c r="D128" s="1" t="s">
        <v>4080</v>
      </c>
      <c r="E128" s="10">
        <v>2</v>
      </c>
      <c r="F128" s="1" t="s">
        <v>4013</v>
      </c>
      <c r="G128" s="2"/>
      <c r="H128" s="2"/>
      <c r="I128" s="2"/>
      <c r="J128" s="1"/>
    </row>
    <row r="129" spans="1:10" ht="21" customHeight="1">
      <c r="A129" s="1"/>
      <c r="B129" s="1"/>
      <c r="C129" s="1" t="s">
        <v>18</v>
      </c>
      <c r="D129" s="1" t="s">
        <v>4081</v>
      </c>
      <c r="E129" s="10">
        <v>1</v>
      </c>
      <c r="F129" s="1" t="s">
        <v>4013</v>
      </c>
      <c r="G129" s="2"/>
      <c r="H129" s="2"/>
      <c r="I129" s="2"/>
      <c r="J129" s="1"/>
    </row>
    <row r="130" spans="1:10" ht="21" customHeight="1">
      <c r="A130" s="1"/>
      <c r="B130" s="1"/>
      <c r="C130" s="1" t="s">
        <v>18</v>
      </c>
      <c r="D130" s="1" t="s">
        <v>989</v>
      </c>
      <c r="E130" s="10">
        <v>10</v>
      </c>
      <c r="F130" s="1" t="s">
        <v>4013</v>
      </c>
      <c r="G130" s="2"/>
      <c r="H130" s="2"/>
      <c r="I130" s="2"/>
      <c r="J130" s="1"/>
    </row>
    <row r="131" spans="1:10" ht="21" customHeight="1">
      <c r="A131" s="1"/>
      <c r="B131" s="1"/>
      <c r="C131" s="1" t="s">
        <v>18</v>
      </c>
      <c r="D131" s="1" t="s">
        <v>4082</v>
      </c>
      <c r="E131" s="10">
        <v>1</v>
      </c>
      <c r="F131" s="1" t="s">
        <v>4013</v>
      </c>
      <c r="G131" s="2"/>
      <c r="H131" s="2"/>
      <c r="I131" s="2"/>
      <c r="J131" s="1"/>
    </row>
    <row r="132" spans="1:10" ht="21" customHeight="1">
      <c r="A132" s="1"/>
      <c r="B132" s="1"/>
      <c r="C132" s="1" t="s">
        <v>18</v>
      </c>
      <c r="D132" s="1" t="s">
        <v>4083</v>
      </c>
      <c r="E132" s="10">
        <v>1</v>
      </c>
      <c r="F132" s="1" t="s">
        <v>4013</v>
      </c>
      <c r="G132" s="2"/>
      <c r="H132" s="2"/>
      <c r="I132" s="2"/>
      <c r="J132" s="1"/>
    </row>
    <row r="133" spans="1:10" ht="21" customHeight="1">
      <c r="A133" s="1"/>
      <c r="B133" s="1"/>
      <c r="C133" s="1" t="s">
        <v>18</v>
      </c>
      <c r="D133" s="1" t="s">
        <v>4040</v>
      </c>
      <c r="E133" s="10">
        <v>1</v>
      </c>
      <c r="F133" s="1" t="s">
        <v>4013</v>
      </c>
      <c r="G133" s="2"/>
      <c r="H133" s="2"/>
      <c r="I133" s="2"/>
      <c r="J133" s="1"/>
    </row>
    <row r="134" spans="1:10" ht="21" customHeight="1">
      <c r="A134" s="1"/>
      <c r="B134" s="1"/>
      <c r="C134" s="1" t="s">
        <v>18</v>
      </c>
      <c r="D134" s="1" t="s">
        <v>4084</v>
      </c>
      <c r="E134" s="10">
        <v>1</v>
      </c>
      <c r="F134" s="1" t="s">
        <v>4085</v>
      </c>
      <c r="G134" s="2"/>
      <c r="H134" s="2"/>
      <c r="I134" s="2"/>
      <c r="J134" s="1"/>
    </row>
    <row r="135" spans="1:10" ht="21" customHeight="1">
      <c r="A135" s="1"/>
      <c r="B135" s="1"/>
      <c r="C135" s="1" t="s">
        <v>18</v>
      </c>
      <c r="D135" s="1" t="s">
        <v>4086</v>
      </c>
      <c r="E135" s="10">
        <v>1</v>
      </c>
      <c r="F135" s="1" t="s">
        <v>4013</v>
      </c>
      <c r="G135" s="2"/>
      <c r="H135" s="2"/>
      <c r="I135" s="2"/>
      <c r="J135" s="1"/>
    </row>
    <row r="136" spans="1:10" ht="21" customHeight="1">
      <c r="A136" s="1"/>
      <c r="B136" s="1"/>
      <c r="C136" s="1" t="s">
        <v>18</v>
      </c>
      <c r="D136" s="1" t="s">
        <v>4073</v>
      </c>
      <c r="E136" s="10">
        <v>1</v>
      </c>
      <c r="F136" s="1" t="s">
        <v>4013</v>
      </c>
      <c r="G136" s="2"/>
      <c r="H136" s="2"/>
      <c r="I136" s="2"/>
      <c r="J136" s="1"/>
    </row>
    <row r="137" spans="1:10" ht="21" customHeight="1">
      <c r="A137" s="1"/>
      <c r="B137" s="1"/>
      <c r="C137" s="1" t="s">
        <v>18</v>
      </c>
      <c r="D137" s="1" t="s">
        <v>1733</v>
      </c>
      <c r="E137" s="10">
        <v>2</v>
      </c>
      <c r="F137" s="1" t="s">
        <v>4013</v>
      </c>
      <c r="G137" s="2"/>
      <c r="H137" s="2"/>
      <c r="I137" s="2"/>
      <c r="J137" s="1"/>
    </row>
    <row r="138" spans="1:10" ht="21" customHeight="1">
      <c r="A138" s="1"/>
      <c r="B138" s="1"/>
      <c r="C138" s="1" t="s">
        <v>18</v>
      </c>
      <c r="D138" s="1" t="s">
        <v>4087</v>
      </c>
      <c r="E138" s="10">
        <v>1</v>
      </c>
      <c r="F138" s="1" t="s">
        <v>4013</v>
      </c>
      <c r="G138" s="2"/>
      <c r="H138" s="2"/>
      <c r="I138" s="2"/>
      <c r="J138" s="1"/>
    </row>
    <row r="139" spans="1:10" ht="21" customHeight="1">
      <c r="A139" s="1"/>
      <c r="B139" s="1"/>
      <c r="C139" s="1" t="s">
        <v>18</v>
      </c>
      <c r="D139" s="1" t="s">
        <v>1755</v>
      </c>
      <c r="E139" s="10">
        <v>1</v>
      </c>
      <c r="F139" s="1" t="s">
        <v>4013</v>
      </c>
      <c r="G139" s="2"/>
      <c r="H139" s="2"/>
      <c r="I139" s="2"/>
      <c r="J139" s="1"/>
    </row>
    <row r="140" spans="1:10" ht="21" customHeight="1">
      <c r="A140" s="1"/>
      <c r="B140" s="1"/>
      <c r="C140" s="1" t="s">
        <v>18</v>
      </c>
      <c r="D140" s="1" t="s">
        <v>4088</v>
      </c>
      <c r="E140" s="10">
        <v>2</v>
      </c>
      <c r="F140" s="1" t="s">
        <v>4013</v>
      </c>
      <c r="G140" s="2"/>
      <c r="H140" s="2"/>
      <c r="I140" s="2"/>
      <c r="J140" s="1"/>
    </row>
    <row r="141" spans="1:10" ht="21" customHeight="1">
      <c r="A141" s="1"/>
      <c r="B141" s="1"/>
      <c r="C141" s="1" t="s">
        <v>20</v>
      </c>
      <c r="D141" s="1" t="s">
        <v>995</v>
      </c>
      <c r="E141" s="10">
        <v>52</v>
      </c>
      <c r="F141" s="1" t="s">
        <v>4013</v>
      </c>
      <c r="G141" s="2"/>
      <c r="H141" s="2"/>
      <c r="I141" s="2"/>
      <c r="J141" s="1"/>
    </row>
    <row r="142" spans="1:10" ht="21" customHeight="1">
      <c r="A142" s="1"/>
      <c r="B142" s="1"/>
      <c r="C142" s="1" t="s">
        <v>20</v>
      </c>
      <c r="D142" s="1" t="s">
        <v>1005</v>
      </c>
      <c r="E142" s="10">
        <v>47</v>
      </c>
      <c r="F142" s="1" t="s">
        <v>4013</v>
      </c>
      <c r="G142" s="2"/>
      <c r="H142" s="2"/>
      <c r="I142" s="2"/>
      <c r="J142" s="1"/>
    </row>
    <row r="143" spans="1:10" ht="21" customHeight="1">
      <c r="A143" s="1"/>
      <c r="B143" s="1"/>
      <c r="C143" s="1" t="s">
        <v>20</v>
      </c>
      <c r="D143" s="1" t="s">
        <v>4089</v>
      </c>
      <c r="E143" s="10">
        <v>1</v>
      </c>
      <c r="F143" s="1" t="s">
        <v>4013</v>
      </c>
      <c r="G143" s="2"/>
      <c r="H143" s="2"/>
      <c r="I143" s="2"/>
      <c r="J143" s="1"/>
    </row>
    <row r="144" spans="1:10" ht="21" customHeight="1">
      <c r="A144" s="1"/>
      <c r="B144" s="1"/>
      <c r="C144" s="1" t="s">
        <v>20</v>
      </c>
      <c r="D144" s="1" t="s">
        <v>1274</v>
      </c>
      <c r="E144" s="10">
        <v>2</v>
      </c>
      <c r="F144" s="1" t="s">
        <v>4013</v>
      </c>
      <c r="G144" s="2"/>
      <c r="H144" s="2"/>
      <c r="I144" s="2"/>
      <c r="J144" s="1"/>
    </row>
    <row r="145" spans="1:10" ht="21" customHeight="1">
      <c r="A145" s="1"/>
      <c r="B145" s="1"/>
      <c r="C145" s="1" t="s">
        <v>20</v>
      </c>
      <c r="D145" s="1" t="s">
        <v>3761</v>
      </c>
      <c r="E145" s="10">
        <v>2</v>
      </c>
      <c r="F145" s="1" t="s">
        <v>4013</v>
      </c>
      <c r="G145" s="2"/>
      <c r="H145" s="2"/>
      <c r="I145" s="2"/>
      <c r="J145" s="1"/>
    </row>
    <row r="146" spans="1:10" ht="21" customHeight="1">
      <c r="A146" s="1"/>
      <c r="B146" s="1"/>
      <c r="C146" s="1" t="s">
        <v>22</v>
      </c>
      <c r="D146" s="1" t="s">
        <v>1005</v>
      </c>
      <c r="E146" s="10">
        <v>38</v>
      </c>
      <c r="F146" s="1" t="s">
        <v>4013</v>
      </c>
      <c r="G146" s="2"/>
      <c r="H146" s="2"/>
      <c r="I146" s="2"/>
      <c r="J146" s="1"/>
    </row>
    <row r="147" spans="1:10" ht="21" customHeight="1">
      <c r="A147" s="1"/>
      <c r="B147" s="1"/>
      <c r="C147" s="1" t="s">
        <v>22</v>
      </c>
      <c r="D147" s="1" t="s">
        <v>995</v>
      </c>
      <c r="E147" s="10">
        <v>39</v>
      </c>
      <c r="F147" s="1" t="s">
        <v>4013</v>
      </c>
      <c r="G147" s="2"/>
      <c r="H147" s="2"/>
      <c r="I147" s="2"/>
      <c r="J147" s="1"/>
    </row>
    <row r="148" spans="1:10" ht="21" customHeight="1">
      <c r="A148" s="1"/>
      <c r="B148" s="1"/>
      <c r="C148" s="1" t="s">
        <v>22</v>
      </c>
      <c r="D148" s="1" t="s">
        <v>1952</v>
      </c>
      <c r="E148" s="10">
        <v>10</v>
      </c>
      <c r="F148" s="1" t="s">
        <v>4013</v>
      </c>
      <c r="G148" s="2"/>
      <c r="H148" s="2"/>
      <c r="I148" s="2"/>
      <c r="J148" s="1"/>
    </row>
    <row r="149" spans="1:10" ht="21" customHeight="1">
      <c r="A149" s="1"/>
      <c r="B149" s="1"/>
      <c r="C149" s="1" t="s">
        <v>22</v>
      </c>
      <c r="D149" s="1" t="s">
        <v>4090</v>
      </c>
      <c r="E149" s="10">
        <v>3</v>
      </c>
      <c r="F149" s="1" t="s">
        <v>4013</v>
      </c>
      <c r="G149" s="2"/>
      <c r="H149" s="2"/>
      <c r="I149" s="2"/>
      <c r="J149" s="1"/>
    </row>
    <row r="150" spans="1:10" ht="21" customHeight="1">
      <c r="A150" s="1"/>
      <c r="B150" s="1"/>
      <c r="C150" s="1" t="s">
        <v>22</v>
      </c>
      <c r="D150" s="1" t="s">
        <v>4091</v>
      </c>
      <c r="E150" s="10">
        <v>4</v>
      </c>
      <c r="F150" s="1" t="s">
        <v>4013</v>
      </c>
      <c r="G150" s="2"/>
      <c r="H150" s="2"/>
      <c r="I150" s="2"/>
      <c r="J150" s="1"/>
    </row>
    <row r="151" spans="1:10" ht="21" customHeight="1">
      <c r="A151" s="1"/>
      <c r="B151" s="1"/>
      <c r="C151" s="1" t="s">
        <v>22</v>
      </c>
      <c r="D151" s="1" t="s">
        <v>4092</v>
      </c>
      <c r="E151" s="10">
        <v>1</v>
      </c>
      <c r="F151" s="1" t="s">
        <v>4013</v>
      </c>
      <c r="G151" s="2"/>
      <c r="H151" s="2"/>
      <c r="I151" s="2"/>
      <c r="J151" s="1"/>
    </row>
    <row r="152" spans="1:10" ht="21" customHeight="1">
      <c r="A152" s="1"/>
      <c r="B152" s="1"/>
      <c r="C152" s="1" t="s">
        <v>22</v>
      </c>
      <c r="D152" s="1" t="s">
        <v>4084</v>
      </c>
      <c r="E152" s="10">
        <v>1</v>
      </c>
      <c r="F152" s="1" t="s">
        <v>4085</v>
      </c>
      <c r="G152" s="2"/>
      <c r="H152" s="2"/>
      <c r="I152" s="2"/>
      <c r="J152" s="1"/>
    </row>
    <row r="153" spans="1:10" ht="21" customHeight="1">
      <c r="A153" s="1"/>
      <c r="B153" s="1"/>
      <c r="C153" s="1" t="s">
        <v>22</v>
      </c>
      <c r="D153" s="1" t="s">
        <v>4093</v>
      </c>
      <c r="E153" s="10">
        <v>1</v>
      </c>
      <c r="F153" s="1" t="s">
        <v>4029</v>
      </c>
      <c r="G153" s="2"/>
      <c r="H153" s="2"/>
      <c r="I153" s="2"/>
      <c r="J153" s="1"/>
    </row>
    <row r="154" spans="1:10" ht="21" customHeight="1">
      <c r="A154" s="1"/>
      <c r="B154" s="1"/>
      <c r="C154" s="1" t="s">
        <v>22</v>
      </c>
      <c r="D154" s="1" t="s">
        <v>4019</v>
      </c>
      <c r="E154" s="10">
        <v>1</v>
      </c>
      <c r="F154" s="1" t="s">
        <v>4013</v>
      </c>
      <c r="G154" s="2"/>
      <c r="H154" s="2"/>
      <c r="I154" s="2"/>
      <c r="J154" s="1"/>
    </row>
    <row r="155" spans="1:10" ht="21" customHeight="1">
      <c r="A155" s="1"/>
      <c r="B155" s="1"/>
      <c r="C155" s="1" t="s">
        <v>22</v>
      </c>
      <c r="D155" s="1" t="s">
        <v>4094</v>
      </c>
      <c r="E155" s="10">
        <v>1</v>
      </c>
      <c r="F155" s="1" t="s">
        <v>4013</v>
      </c>
      <c r="G155" s="2"/>
      <c r="H155" s="2"/>
      <c r="I155" s="2"/>
      <c r="J155" s="1"/>
    </row>
    <row r="156" spans="1:10" ht="21" customHeight="1">
      <c r="A156" s="1"/>
      <c r="B156" s="1"/>
      <c r="C156" s="1" t="s">
        <v>22</v>
      </c>
      <c r="D156" s="1" t="s">
        <v>989</v>
      </c>
      <c r="E156" s="10">
        <v>1</v>
      </c>
      <c r="F156" s="1" t="s">
        <v>4013</v>
      </c>
      <c r="G156" s="2"/>
      <c r="H156" s="2"/>
      <c r="I156" s="2"/>
      <c r="J156" s="1"/>
    </row>
    <row r="157" spans="1:10" ht="21" customHeight="1">
      <c r="A157" s="1"/>
      <c r="B157" s="1"/>
      <c r="C157" s="1" t="s">
        <v>24</v>
      </c>
      <c r="D157" s="1" t="s">
        <v>989</v>
      </c>
      <c r="E157" s="10">
        <v>2</v>
      </c>
      <c r="F157" s="1" t="s">
        <v>4013</v>
      </c>
      <c r="G157" s="2"/>
      <c r="H157" s="2"/>
      <c r="I157" s="2"/>
      <c r="J157" s="1"/>
    </row>
    <row r="158" spans="1:10" ht="21" customHeight="1">
      <c r="A158" s="1"/>
      <c r="B158" s="1"/>
      <c r="C158" s="1" t="s">
        <v>24</v>
      </c>
      <c r="D158" s="1" t="s">
        <v>1005</v>
      </c>
      <c r="E158" s="10">
        <v>18</v>
      </c>
      <c r="F158" s="1" t="s">
        <v>4013</v>
      </c>
      <c r="G158" s="2"/>
      <c r="H158" s="2"/>
      <c r="I158" s="2"/>
      <c r="J158" s="1"/>
    </row>
    <row r="159" spans="1:10" ht="21" customHeight="1">
      <c r="A159" s="1"/>
      <c r="B159" s="1"/>
      <c r="C159" s="1" t="s">
        <v>24</v>
      </c>
      <c r="D159" s="1" t="s">
        <v>995</v>
      </c>
      <c r="E159" s="10">
        <v>35</v>
      </c>
      <c r="F159" s="1" t="s">
        <v>4013</v>
      </c>
      <c r="G159" s="2"/>
      <c r="H159" s="2"/>
      <c r="I159" s="2"/>
      <c r="J159" s="1"/>
    </row>
    <row r="160" spans="1:10" ht="21" customHeight="1">
      <c r="A160" s="1"/>
      <c r="B160" s="1"/>
      <c r="C160" s="1" t="s">
        <v>24</v>
      </c>
      <c r="D160" s="1" t="s">
        <v>4094</v>
      </c>
      <c r="E160" s="10">
        <v>10</v>
      </c>
      <c r="F160" s="1" t="s">
        <v>4013</v>
      </c>
      <c r="G160" s="2"/>
      <c r="H160" s="2"/>
      <c r="I160" s="2"/>
      <c r="J160" s="1"/>
    </row>
    <row r="161" spans="1:10" ht="21" customHeight="1">
      <c r="A161" s="1"/>
      <c r="B161" s="1"/>
      <c r="C161" s="1" t="s">
        <v>24</v>
      </c>
      <c r="D161" s="1" t="s">
        <v>4084</v>
      </c>
      <c r="E161" s="10">
        <v>1</v>
      </c>
      <c r="F161" s="1" t="s">
        <v>4085</v>
      </c>
      <c r="G161" s="2"/>
      <c r="H161" s="2"/>
      <c r="I161" s="2"/>
      <c r="J161" s="1"/>
    </row>
    <row r="162" spans="1:10" ht="21" customHeight="1">
      <c r="A162" s="1"/>
      <c r="B162" s="1"/>
      <c r="C162" s="1" t="s">
        <v>24</v>
      </c>
      <c r="D162" s="1" t="s">
        <v>4095</v>
      </c>
      <c r="E162" s="10">
        <v>2</v>
      </c>
      <c r="F162" s="1" t="s">
        <v>4013</v>
      </c>
      <c r="G162" s="2"/>
      <c r="H162" s="2"/>
      <c r="I162" s="2"/>
      <c r="J162" s="1"/>
    </row>
    <row r="163" spans="1:10" ht="21" customHeight="1">
      <c r="A163" s="1"/>
      <c r="B163" s="1"/>
      <c r="C163" s="1" t="s">
        <v>24</v>
      </c>
      <c r="D163" s="1" t="s">
        <v>4096</v>
      </c>
      <c r="E163" s="10">
        <v>4</v>
      </c>
      <c r="F163" s="1" t="s">
        <v>4013</v>
      </c>
      <c r="G163" s="2"/>
      <c r="H163" s="2"/>
      <c r="I163" s="2"/>
      <c r="J163" s="1"/>
    </row>
    <row r="164" spans="1:10" ht="21" customHeight="1">
      <c r="A164" s="1"/>
      <c r="B164" s="1"/>
      <c r="C164" s="1" t="s">
        <v>24</v>
      </c>
      <c r="D164" s="1" t="s">
        <v>4097</v>
      </c>
      <c r="E164" s="10">
        <v>1</v>
      </c>
      <c r="F164" s="1" t="s">
        <v>4013</v>
      </c>
      <c r="G164" s="2"/>
      <c r="H164" s="2"/>
      <c r="I164" s="2"/>
      <c r="J164" s="1"/>
    </row>
    <row r="165" spans="1:10" ht="21" customHeight="1">
      <c r="A165" s="1"/>
      <c r="B165" s="1"/>
      <c r="C165" s="1" t="s">
        <v>24</v>
      </c>
      <c r="D165" s="1" t="s">
        <v>4098</v>
      </c>
      <c r="E165" s="10">
        <v>2</v>
      </c>
      <c r="F165" s="1" t="s">
        <v>4013</v>
      </c>
      <c r="G165" s="2"/>
      <c r="H165" s="2"/>
      <c r="I165" s="2"/>
      <c r="J165" s="1"/>
    </row>
    <row r="166" spans="1:10" ht="21" customHeight="1">
      <c r="A166" s="1"/>
      <c r="B166" s="1"/>
      <c r="C166" s="1" t="s">
        <v>24</v>
      </c>
      <c r="D166" s="1" t="s">
        <v>4099</v>
      </c>
      <c r="E166" s="10">
        <v>1</v>
      </c>
      <c r="F166" s="1" t="s">
        <v>4013</v>
      </c>
      <c r="G166" s="2"/>
      <c r="H166" s="2"/>
      <c r="I166" s="2"/>
      <c r="J166" s="1"/>
    </row>
    <row r="167" spans="1:10" ht="21" customHeight="1">
      <c r="A167" s="1"/>
      <c r="B167" s="1"/>
      <c r="C167" s="1" t="s">
        <v>24</v>
      </c>
      <c r="D167" s="1" t="s">
        <v>2310</v>
      </c>
      <c r="E167" s="10">
        <v>1</v>
      </c>
      <c r="F167" s="1" t="s">
        <v>4013</v>
      </c>
      <c r="G167" s="2"/>
      <c r="H167" s="2"/>
      <c r="I167" s="2"/>
      <c r="J167" s="1"/>
    </row>
    <row r="168" spans="1:10" ht="21" customHeight="1">
      <c r="A168" s="1"/>
      <c r="B168" s="1"/>
      <c r="C168" s="1" t="s">
        <v>24</v>
      </c>
      <c r="D168" s="1" t="s">
        <v>4100</v>
      </c>
      <c r="E168" s="10">
        <v>1</v>
      </c>
      <c r="F168" s="1" t="s">
        <v>4013</v>
      </c>
      <c r="G168" s="2"/>
      <c r="H168" s="2"/>
      <c r="I168" s="2"/>
      <c r="J168" s="1"/>
    </row>
    <row r="169" spans="1:10" ht="21" customHeight="1">
      <c r="A169" s="1"/>
      <c r="B169" s="1"/>
      <c r="C169" s="1" t="s">
        <v>26</v>
      </c>
      <c r="D169" s="1" t="s">
        <v>995</v>
      </c>
      <c r="E169" s="10">
        <v>18</v>
      </c>
      <c r="F169" s="1" t="s">
        <v>4013</v>
      </c>
      <c r="G169" s="2"/>
      <c r="H169" s="2"/>
      <c r="I169" s="2"/>
      <c r="J169" s="1"/>
    </row>
    <row r="170" spans="1:10" ht="21" customHeight="1">
      <c r="A170" s="1"/>
      <c r="B170" s="1"/>
      <c r="C170" s="1" t="s">
        <v>26</v>
      </c>
      <c r="D170" s="1" t="s">
        <v>2203</v>
      </c>
      <c r="E170" s="10">
        <v>18</v>
      </c>
      <c r="F170" s="1" t="s">
        <v>4013</v>
      </c>
      <c r="G170" s="2"/>
      <c r="H170" s="2"/>
      <c r="I170" s="2"/>
      <c r="J170" s="1"/>
    </row>
    <row r="171" spans="1:10" ht="21" customHeight="1">
      <c r="A171" s="1"/>
      <c r="B171" s="1"/>
      <c r="C171" s="1" t="s">
        <v>26</v>
      </c>
      <c r="D171" s="1" t="s">
        <v>4101</v>
      </c>
      <c r="E171" s="10">
        <v>1</v>
      </c>
      <c r="F171" s="1" t="s">
        <v>4013</v>
      </c>
      <c r="G171" s="2"/>
      <c r="H171" s="2"/>
      <c r="I171" s="2"/>
      <c r="J171" s="1"/>
    </row>
    <row r="172" spans="1:10" ht="21" customHeight="1">
      <c r="A172" s="1"/>
      <c r="B172" s="1"/>
      <c r="C172" s="1" t="s">
        <v>26</v>
      </c>
      <c r="D172" s="1" t="s">
        <v>4102</v>
      </c>
      <c r="E172" s="10">
        <v>2</v>
      </c>
      <c r="F172" s="1" t="s">
        <v>4013</v>
      </c>
      <c r="G172" s="2"/>
      <c r="H172" s="2"/>
      <c r="I172" s="2"/>
      <c r="J172" s="1"/>
    </row>
    <row r="173" spans="1:10" ht="21" customHeight="1">
      <c r="A173" s="1"/>
      <c r="B173" s="1"/>
      <c r="C173" s="1" t="s">
        <v>26</v>
      </c>
      <c r="D173" s="1" t="s">
        <v>1005</v>
      </c>
      <c r="E173" s="10">
        <v>12</v>
      </c>
      <c r="F173" s="1" t="s">
        <v>4013</v>
      </c>
      <c r="G173" s="2"/>
      <c r="H173" s="2"/>
      <c r="I173" s="2"/>
      <c r="J173" s="1"/>
    </row>
    <row r="174" spans="1:10" ht="21" customHeight="1">
      <c r="A174" s="1"/>
      <c r="B174" s="1"/>
      <c r="C174" s="1" t="s">
        <v>26</v>
      </c>
      <c r="D174" s="1" t="s">
        <v>2736</v>
      </c>
      <c r="E174" s="10">
        <v>2</v>
      </c>
      <c r="F174" s="1" t="s">
        <v>4013</v>
      </c>
      <c r="G174" s="2"/>
      <c r="H174" s="2"/>
      <c r="I174" s="2"/>
      <c r="J174" s="1"/>
    </row>
    <row r="175" spans="1:10" ht="21" customHeight="1">
      <c r="A175" s="1"/>
      <c r="B175" s="1"/>
      <c r="C175" s="1" t="s">
        <v>26</v>
      </c>
      <c r="D175" s="1" t="s">
        <v>4040</v>
      </c>
      <c r="E175" s="10">
        <v>3</v>
      </c>
      <c r="F175" s="1" t="s">
        <v>4013</v>
      </c>
      <c r="G175" s="2"/>
      <c r="H175" s="2"/>
      <c r="I175" s="2"/>
      <c r="J175" s="1"/>
    </row>
    <row r="176" spans="1:10" ht="21" customHeight="1">
      <c r="A176" s="1"/>
      <c r="B176" s="1"/>
      <c r="C176" s="1" t="s">
        <v>26</v>
      </c>
      <c r="D176" s="1" t="s">
        <v>4103</v>
      </c>
      <c r="E176" s="10">
        <v>1</v>
      </c>
      <c r="F176" s="1" t="s">
        <v>4013</v>
      </c>
      <c r="G176" s="2"/>
      <c r="H176" s="2"/>
      <c r="I176" s="2"/>
      <c r="J176" s="1"/>
    </row>
    <row r="177" spans="1:10" ht="21" customHeight="1">
      <c r="A177" s="1"/>
      <c r="B177" s="1"/>
      <c r="C177" s="1" t="s">
        <v>26</v>
      </c>
      <c r="D177" s="1" t="s">
        <v>4104</v>
      </c>
      <c r="E177" s="10">
        <v>2</v>
      </c>
      <c r="F177" s="1" t="s">
        <v>4013</v>
      </c>
      <c r="G177" s="2"/>
      <c r="H177" s="2"/>
      <c r="I177" s="2"/>
      <c r="J177" s="1"/>
    </row>
    <row r="178" spans="1:10" ht="21" customHeight="1">
      <c r="A178" s="1"/>
      <c r="B178" s="1"/>
      <c r="C178" s="1" t="s">
        <v>26</v>
      </c>
      <c r="D178" s="1" t="s">
        <v>4105</v>
      </c>
      <c r="E178" s="10">
        <v>1</v>
      </c>
      <c r="F178" s="1" t="s">
        <v>4013</v>
      </c>
      <c r="G178" s="2"/>
      <c r="H178" s="2"/>
      <c r="I178" s="2"/>
      <c r="J178" s="1"/>
    </row>
    <row r="179" spans="1:10" ht="21" customHeight="1">
      <c r="A179" s="1"/>
      <c r="B179" s="1"/>
      <c r="C179" s="1" t="s">
        <v>26</v>
      </c>
      <c r="D179" s="1" t="s">
        <v>4106</v>
      </c>
      <c r="E179" s="10">
        <v>1</v>
      </c>
      <c r="F179" s="1" t="s">
        <v>4013</v>
      </c>
      <c r="G179" s="2"/>
      <c r="H179" s="2"/>
      <c r="I179" s="2"/>
      <c r="J179" s="1"/>
    </row>
    <row r="180" spans="1:10" ht="21" customHeight="1">
      <c r="A180" s="1"/>
      <c r="B180" s="1"/>
      <c r="C180" s="1" t="s">
        <v>26</v>
      </c>
      <c r="D180" s="1" t="s">
        <v>4107</v>
      </c>
      <c r="E180" s="10">
        <v>1</v>
      </c>
      <c r="F180" s="1" t="s">
        <v>4013</v>
      </c>
      <c r="G180" s="2"/>
      <c r="H180" s="2"/>
      <c r="I180" s="2"/>
      <c r="J180" s="1"/>
    </row>
    <row r="181" spans="1:10" ht="21" customHeight="1">
      <c r="A181" s="1"/>
      <c r="B181" s="1"/>
      <c r="C181" s="1" t="s">
        <v>26</v>
      </c>
      <c r="D181" s="1" t="s">
        <v>2310</v>
      </c>
      <c r="E181" s="10">
        <v>5</v>
      </c>
      <c r="F181" s="1" t="s">
        <v>4013</v>
      </c>
      <c r="G181" s="2"/>
      <c r="H181" s="2"/>
      <c r="I181" s="2"/>
      <c r="J181" s="1"/>
    </row>
    <row r="182" spans="1:10" ht="21" customHeight="1">
      <c r="A182" s="1"/>
      <c r="B182" s="1"/>
      <c r="C182" s="1" t="s">
        <v>26</v>
      </c>
      <c r="D182" s="1" t="s">
        <v>4023</v>
      </c>
      <c r="E182" s="10">
        <v>1</v>
      </c>
      <c r="F182" s="1" t="s">
        <v>4013</v>
      </c>
      <c r="G182" s="2"/>
      <c r="H182" s="2"/>
      <c r="I182" s="2"/>
      <c r="J182" s="1"/>
    </row>
    <row r="183" spans="1:10" ht="21" customHeight="1">
      <c r="A183" s="1"/>
      <c r="B183" s="1"/>
      <c r="C183" s="1" t="s">
        <v>26</v>
      </c>
      <c r="D183" s="1" t="s">
        <v>2840</v>
      </c>
      <c r="E183" s="10">
        <v>1</v>
      </c>
      <c r="F183" s="1" t="s">
        <v>4013</v>
      </c>
      <c r="G183" s="2"/>
      <c r="H183" s="2"/>
      <c r="I183" s="2"/>
      <c r="J183" s="1"/>
    </row>
    <row r="184" spans="1:10" ht="21" customHeight="1">
      <c r="A184" s="1"/>
      <c r="B184" s="1"/>
      <c r="C184" s="1" t="s">
        <v>26</v>
      </c>
      <c r="D184" s="1" t="s">
        <v>4108</v>
      </c>
      <c r="E184" s="10">
        <v>2</v>
      </c>
      <c r="F184" s="1" t="s">
        <v>4013</v>
      </c>
      <c r="G184" s="2"/>
      <c r="H184" s="2"/>
      <c r="I184" s="2"/>
      <c r="J184" s="1"/>
    </row>
    <row r="185" spans="1:10" ht="21" customHeight="1">
      <c r="A185" s="1"/>
      <c r="B185" s="1"/>
      <c r="C185" s="1" t="s">
        <v>26</v>
      </c>
      <c r="D185" s="1" t="s">
        <v>4094</v>
      </c>
      <c r="E185" s="10">
        <v>4</v>
      </c>
      <c r="F185" s="1" t="s">
        <v>4013</v>
      </c>
      <c r="G185" s="2"/>
      <c r="H185" s="2"/>
      <c r="I185" s="2"/>
      <c r="J185" s="1"/>
    </row>
    <row r="186" spans="1:10" ht="21" customHeight="1">
      <c r="A186" s="1"/>
      <c r="B186" s="1"/>
      <c r="C186" s="1" t="s">
        <v>26</v>
      </c>
      <c r="D186" s="1" t="s">
        <v>2339</v>
      </c>
      <c r="E186" s="10">
        <v>1</v>
      </c>
      <c r="F186" s="1" t="s">
        <v>4013</v>
      </c>
      <c r="G186" s="2"/>
      <c r="H186" s="2"/>
      <c r="I186" s="2"/>
      <c r="J186" s="1"/>
    </row>
    <row r="187" spans="1:10" ht="21" customHeight="1">
      <c r="A187" s="1"/>
      <c r="B187" s="1"/>
      <c r="C187" s="1" t="s">
        <v>26</v>
      </c>
      <c r="D187" s="1" t="s">
        <v>4109</v>
      </c>
      <c r="E187" s="10">
        <v>1</v>
      </c>
      <c r="F187" s="1" t="s">
        <v>4013</v>
      </c>
      <c r="G187" s="2"/>
      <c r="H187" s="2"/>
      <c r="I187" s="2"/>
      <c r="J187" s="1"/>
    </row>
    <row r="188" spans="1:10" ht="21" customHeight="1">
      <c r="A188" s="1"/>
      <c r="B188" s="1"/>
      <c r="C188" s="1" t="s">
        <v>28</v>
      </c>
      <c r="D188" s="1" t="s">
        <v>2310</v>
      </c>
      <c r="E188" s="10">
        <v>10</v>
      </c>
      <c r="F188" s="1" t="s">
        <v>4013</v>
      </c>
      <c r="G188" s="2"/>
      <c r="H188" s="2"/>
      <c r="I188" s="2"/>
      <c r="J188" s="1"/>
    </row>
    <row r="189" spans="1:10" ht="21" customHeight="1">
      <c r="A189" s="1"/>
      <c r="B189" s="1"/>
      <c r="C189" s="1" t="s">
        <v>28</v>
      </c>
      <c r="D189" s="1" t="s">
        <v>995</v>
      </c>
      <c r="E189" s="10">
        <v>35</v>
      </c>
      <c r="F189" s="1" t="s">
        <v>4013</v>
      </c>
      <c r="G189" s="2"/>
      <c r="H189" s="2"/>
      <c r="I189" s="2"/>
      <c r="J189" s="1"/>
    </row>
    <row r="190" spans="1:10" ht="21" customHeight="1">
      <c r="A190" s="1"/>
      <c r="B190" s="1"/>
      <c r="C190" s="1" t="s">
        <v>28</v>
      </c>
      <c r="D190" s="1" t="s">
        <v>4108</v>
      </c>
      <c r="E190" s="10">
        <v>2</v>
      </c>
      <c r="F190" s="1" t="s">
        <v>4013</v>
      </c>
      <c r="G190" s="2"/>
      <c r="H190" s="2"/>
      <c r="I190" s="2"/>
      <c r="J190" s="1"/>
    </row>
    <row r="191" spans="1:10" ht="21" customHeight="1">
      <c r="A191" s="1"/>
      <c r="B191" s="1"/>
      <c r="C191" s="1" t="s">
        <v>28</v>
      </c>
      <c r="D191" s="1" t="s">
        <v>1005</v>
      </c>
      <c r="E191" s="10">
        <v>7</v>
      </c>
      <c r="F191" s="1" t="s">
        <v>4013</v>
      </c>
      <c r="G191" s="2"/>
      <c r="H191" s="2"/>
      <c r="I191" s="2"/>
      <c r="J191" s="1"/>
    </row>
    <row r="192" spans="1:10" ht="21" customHeight="1">
      <c r="A192" s="1"/>
      <c r="B192" s="1"/>
      <c r="C192" s="1" t="s">
        <v>28</v>
      </c>
      <c r="D192" s="1" t="s">
        <v>4110</v>
      </c>
      <c r="E192" s="10">
        <v>1</v>
      </c>
      <c r="F192" s="1" t="s">
        <v>4013</v>
      </c>
      <c r="G192" s="2"/>
      <c r="H192" s="2"/>
      <c r="I192" s="2"/>
      <c r="J192" s="1"/>
    </row>
    <row r="193" spans="1:10" ht="21" customHeight="1">
      <c r="A193" s="1"/>
      <c r="B193" s="1"/>
      <c r="C193" s="1" t="s">
        <v>28</v>
      </c>
      <c r="D193" s="1" t="s">
        <v>2203</v>
      </c>
      <c r="E193" s="10">
        <v>8</v>
      </c>
      <c r="F193" s="1" t="s">
        <v>4013</v>
      </c>
      <c r="G193" s="2"/>
      <c r="H193" s="2"/>
      <c r="I193" s="2"/>
      <c r="J193" s="1"/>
    </row>
    <row r="194" spans="1:10" ht="21" customHeight="1">
      <c r="A194" s="1"/>
      <c r="B194" s="1"/>
      <c r="C194" s="1" t="s">
        <v>28</v>
      </c>
      <c r="D194" s="1" t="s">
        <v>2840</v>
      </c>
      <c r="E194" s="10">
        <v>3</v>
      </c>
      <c r="F194" s="1" t="s">
        <v>4013</v>
      </c>
      <c r="G194" s="2"/>
      <c r="H194" s="2"/>
      <c r="I194" s="2"/>
      <c r="J194" s="1"/>
    </row>
    <row r="195" spans="1:10" ht="21" customHeight="1">
      <c r="A195" s="1"/>
      <c r="B195" s="1"/>
      <c r="C195" s="1" t="s">
        <v>28</v>
      </c>
      <c r="D195" s="1" t="s">
        <v>4111</v>
      </c>
      <c r="E195" s="10">
        <v>2</v>
      </c>
      <c r="F195" s="1" t="s">
        <v>4013</v>
      </c>
      <c r="G195" s="2"/>
      <c r="H195" s="2"/>
      <c r="I195" s="2"/>
      <c r="J195" s="1"/>
    </row>
    <row r="196" spans="1:10" ht="21" customHeight="1">
      <c r="A196" s="1"/>
      <c r="B196" s="1"/>
      <c r="C196" s="1" t="s">
        <v>28</v>
      </c>
      <c r="D196" s="1" t="s">
        <v>4112</v>
      </c>
      <c r="E196" s="10">
        <v>2</v>
      </c>
      <c r="F196" s="1" t="s">
        <v>4013</v>
      </c>
      <c r="G196" s="2"/>
      <c r="H196" s="2"/>
      <c r="I196" s="2"/>
      <c r="J196" s="1"/>
    </row>
    <row r="197" spans="1:10" ht="21" customHeight="1">
      <c r="A197" s="1"/>
      <c r="B197" s="1"/>
      <c r="C197" s="1" t="s">
        <v>28</v>
      </c>
      <c r="D197" s="1" t="s">
        <v>2736</v>
      </c>
      <c r="E197" s="10">
        <v>1</v>
      </c>
      <c r="F197" s="1" t="s">
        <v>4013</v>
      </c>
      <c r="G197" s="2"/>
      <c r="H197" s="2"/>
      <c r="I197" s="2"/>
      <c r="J197" s="1"/>
    </row>
    <row r="198" spans="1:10" ht="21" customHeight="1">
      <c r="A198" s="1"/>
      <c r="B198" s="1"/>
      <c r="C198" s="1" t="s">
        <v>28</v>
      </c>
      <c r="D198" s="1" t="s">
        <v>4018</v>
      </c>
      <c r="E198" s="10">
        <v>1</v>
      </c>
      <c r="F198" s="1" t="s">
        <v>4013</v>
      </c>
      <c r="G198" s="2"/>
      <c r="H198" s="2"/>
      <c r="I198" s="2"/>
      <c r="J198" s="1"/>
    </row>
    <row r="199" spans="1:10" ht="21" customHeight="1">
      <c r="A199" s="1"/>
      <c r="B199" s="1"/>
      <c r="C199" s="1" t="s">
        <v>28</v>
      </c>
      <c r="D199" s="1" t="s">
        <v>2474</v>
      </c>
      <c r="E199" s="10">
        <v>3</v>
      </c>
      <c r="F199" s="1" t="s">
        <v>4013</v>
      </c>
      <c r="G199" s="2"/>
      <c r="H199" s="2"/>
      <c r="I199" s="2"/>
      <c r="J199" s="1"/>
    </row>
    <row r="200" spans="1:10" ht="21" customHeight="1">
      <c r="A200" s="1"/>
      <c r="B200" s="1"/>
      <c r="C200" s="1" t="s">
        <v>28</v>
      </c>
      <c r="D200" s="1" t="s">
        <v>4113</v>
      </c>
      <c r="E200" s="10">
        <v>1</v>
      </c>
      <c r="F200" s="1" t="s">
        <v>4013</v>
      </c>
      <c r="G200" s="2"/>
      <c r="H200" s="2"/>
      <c r="I200" s="2"/>
      <c r="J200" s="1"/>
    </row>
    <row r="201" spans="1:10" ht="21" customHeight="1">
      <c r="A201" s="1"/>
      <c r="B201" s="1"/>
      <c r="C201" s="1" t="s">
        <v>28</v>
      </c>
      <c r="D201" s="1" t="s">
        <v>4021</v>
      </c>
      <c r="E201" s="10">
        <v>2</v>
      </c>
      <c r="F201" s="1" t="s">
        <v>4013</v>
      </c>
      <c r="G201" s="2"/>
      <c r="H201" s="2"/>
      <c r="I201" s="2"/>
      <c r="J201" s="1"/>
    </row>
    <row r="202" spans="1:10" ht="21" customHeight="1">
      <c r="A202" s="1"/>
      <c r="B202" s="1"/>
      <c r="C202" s="1" t="s">
        <v>28</v>
      </c>
      <c r="D202" s="1" t="s">
        <v>4114</v>
      </c>
      <c r="E202" s="10">
        <v>1</v>
      </c>
      <c r="F202" s="1" t="s">
        <v>4013</v>
      </c>
      <c r="G202" s="2"/>
      <c r="H202" s="2"/>
      <c r="I202" s="2"/>
      <c r="J202" s="1"/>
    </row>
    <row r="203" spans="1:10" ht="21" customHeight="1">
      <c r="A203" s="1"/>
      <c r="B203" s="1"/>
      <c r="C203" s="1" t="s">
        <v>28</v>
      </c>
      <c r="D203" s="1" t="s">
        <v>4107</v>
      </c>
      <c r="E203" s="10">
        <v>1</v>
      </c>
      <c r="F203" s="1" t="s">
        <v>4013</v>
      </c>
      <c r="G203" s="2"/>
      <c r="H203" s="2"/>
      <c r="I203" s="2"/>
      <c r="J203" s="1"/>
    </row>
    <row r="204" spans="1:10" ht="21" customHeight="1">
      <c r="A204" s="1"/>
      <c r="B204" s="1"/>
      <c r="C204" s="1" t="s">
        <v>30</v>
      </c>
      <c r="D204" s="1" t="s">
        <v>995</v>
      </c>
      <c r="E204" s="10">
        <v>39</v>
      </c>
      <c r="F204" s="1" t="s">
        <v>4013</v>
      </c>
      <c r="G204" s="2"/>
      <c r="H204" s="2"/>
      <c r="I204" s="2"/>
      <c r="J204" s="1"/>
    </row>
    <row r="205" spans="1:10" ht="21" customHeight="1">
      <c r="A205" s="1"/>
      <c r="B205" s="1"/>
      <c r="C205" s="1" t="s">
        <v>30</v>
      </c>
      <c r="D205" s="1" t="s">
        <v>2203</v>
      </c>
      <c r="E205" s="10">
        <v>19</v>
      </c>
      <c r="F205" s="1" t="s">
        <v>4013</v>
      </c>
      <c r="G205" s="2"/>
      <c r="H205" s="2"/>
      <c r="I205" s="2"/>
      <c r="J205" s="1"/>
    </row>
    <row r="206" spans="1:10" ht="21" customHeight="1">
      <c r="A206" s="1"/>
      <c r="B206" s="1"/>
      <c r="C206" s="1" t="s">
        <v>30</v>
      </c>
      <c r="D206" s="1" t="s">
        <v>4107</v>
      </c>
      <c r="E206" s="10">
        <v>1</v>
      </c>
      <c r="F206" s="1" t="s">
        <v>4013</v>
      </c>
      <c r="G206" s="2"/>
      <c r="H206" s="2"/>
      <c r="I206" s="2"/>
      <c r="J206" s="1"/>
    </row>
    <row r="207" spans="1:10" ht="21" customHeight="1">
      <c r="A207" s="1"/>
      <c r="B207" s="1"/>
      <c r="C207" s="1" t="s">
        <v>30</v>
      </c>
      <c r="D207" s="1" t="s">
        <v>2840</v>
      </c>
      <c r="E207" s="10">
        <v>2</v>
      </c>
      <c r="F207" s="1" t="s">
        <v>4013</v>
      </c>
      <c r="G207" s="2"/>
      <c r="H207" s="2"/>
      <c r="I207" s="2"/>
      <c r="J207" s="1"/>
    </row>
    <row r="208" spans="1:10" ht="21" customHeight="1">
      <c r="A208" s="1"/>
      <c r="B208" s="1"/>
      <c r="C208" s="1" t="s">
        <v>30</v>
      </c>
      <c r="D208" s="1" t="s">
        <v>1005</v>
      </c>
      <c r="E208" s="10">
        <v>4</v>
      </c>
      <c r="F208" s="1" t="s">
        <v>4013</v>
      </c>
      <c r="G208" s="2"/>
      <c r="H208" s="2"/>
      <c r="I208" s="2"/>
      <c r="J208" s="1"/>
    </row>
    <row r="209" spans="1:10" ht="21" customHeight="1">
      <c r="A209" s="1"/>
      <c r="B209" s="1"/>
      <c r="C209" s="1" t="s">
        <v>30</v>
      </c>
      <c r="D209" s="1" t="s">
        <v>4115</v>
      </c>
      <c r="E209" s="10">
        <v>1</v>
      </c>
      <c r="F209" s="1" t="s">
        <v>4013</v>
      </c>
      <c r="G209" s="2"/>
      <c r="H209" s="2"/>
      <c r="I209" s="2"/>
      <c r="J209" s="1"/>
    </row>
    <row r="210" spans="1:10" ht="21" customHeight="1">
      <c r="A210" s="1"/>
      <c r="B210" s="1"/>
      <c r="C210" s="1" t="s">
        <v>30</v>
      </c>
      <c r="D210" s="1" t="s">
        <v>4018</v>
      </c>
      <c r="E210" s="10">
        <v>1</v>
      </c>
      <c r="F210" s="1" t="s">
        <v>4013</v>
      </c>
      <c r="G210" s="2"/>
      <c r="H210" s="2"/>
      <c r="I210" s="2"/>
      <c r="J210" s="1"/>
    </row>
    <row r="211" spans="1:10" ht="21" customHeight="1">
      <c r="A211" s="1"/>
      <c r="B211" s="1"/>
      <c r="C211" s="1" t="s">
        <v>30</v>
      </c>
      <c r="D211" s="1" t="s">
        <v>4086</v>
      </c>
      <c r="E211" s="10">
        <v>1</v>
      </c>
      <c r="F211" s="1" t="s">
        <v>4013</v>
      </c>
      <c r="G211" s="2"/>
      <c r="H211" s="2"/>
      <c r="I211" s="2"/>
      <c r="J211" s="1"/>
    </row>
    <row r="212" spans="1:10" ht="21" customHeight="1">
      <c r="A212" s="1"/>
      <c r="B212" s="1"/>
      <c r="C212" s="1" t="s">
        <v>30</v>
      </c>
      <c r="D212" s="1" t="s">
        <v>4116</v>
      </c>
      <c r="E212" s="10">
        <v>1</v>
      </c>
      <c r="F212" s="1" t="s">
        <v>4013</v>
      </c>
      <c r="G212" s="2"/>
      <c r="H212" s="2"/>
      <c r="I212" s="2"/>
      <c r="J212" s="1"/>
    </row>
    <row r="213" spans="1:10" ht="21" customHeight="1">
      <c r="A213" s="1"/>
      <c r="B213" s="1"/>
      <c r="C213" s="1" t="s">
        <v>30</v>
      </c>
      <c r="D213" s="1" t="s">
        <v>4117</v>
      </c>
      <c r="E213" s="10">
        <v>1</v>
      </c>
      <c r="F213" s="1" t="s">
        <v>4013</v>
      </c>
      <c r="G213" s="2"/>
      <c r="H213" s="2"/>
      <c r="I213" s="2"/>
      <c r="J213" s="1"/>
    </row>
    <row r="214" spans="1:10" ht="21" customHeight="1">
      <c r="A214" s="1"/>
      <c r="B214" s="1"/>
      <c r="C214" s="1" t="s">
        <v>30</v>
      </c>
      <c r="D214" s="1" t="s">
        <v>4109</v>
      </c>
      <c r="E214" s="10">
        <v>1</v>
      </c>
      <c r="F214" s="1" t="s">
        <v>4013</v>
      </c>
      <c r="G214" s="2"/>
      <c r="H214" s="2"/>
      <c r="I214" s="2"/>
      <c r="J214" s="1"/>
    </row>
    <row r="215" spans="1:10" ht="21" customHeight="1">
      <c r="A215" s="1"/>
      <c r="B215" s="1"/>
      <c r="C215" s="1" t="s">
        <v>30</v>
      </c>
      <c r="D215" s="1" t="s">
        <v>4118</v>
      </c>
      <c r="E215" s="10">
        <v>1</v>
      </c>
      <c r="F215" s="1" t="s">
        <v>4013</v>
      </c>
      <c r="G215" s="2"/>
      <c r="H215" s="2"/>
      <c r="I215" s="2"/>
      <c r="J215" s="1"/>
    </row>
    <row r="216" spans="1:10" ht="21" customHeight="1">
      <c r="A216" s="1"/>
      <c r="B216" s="1"/>
      <c r="C216" s="1" t="s">
        <v>30</v>
      </c>
      <c r="D216" s="1" t="s">
        <v>4119</v>
      </c>
      <c r="E216" s="10">
        <v>1</v>
      </c>
      <c r="F216" s="1" t="s">
        <v>4013</v>
      </c>
      <c r="G216" s="2"/>
      <c r="H216" s="2"/>
      <c r="I216" s="2"/>
      <c r="J216" s="1"/>
    </row>
    <row r="217" spans="1:10" ht="21" customHeight="1">
      <c r="A217" s="1"/>
      <c r="B217" s="1"/>
      <c r="C217" s="1" t="s">
        <v>30</v>
      </c>
      <c r="D217" s="1" t="s">
        <v>3520</v>
      </c>
      <c r="E217" s="10">
        <v>1</v>
      </c>
      <c r="F217" s="1" t="s">
        <v>4013</v>
      </c>
      <c r="G217" s="2"/>
      <c r="H217" s="2"/>
      <c r="I217" s="2"/>
      <c r="J217" s="1"/>
    </row>
    <row r="218" spans="1:10" ht="21" customHeight="1">
      <c r="A218" s="1"/>
      <c r="B218" s="1"/>
      <c r="C218" s="1" t="s">
        <v>30</v>
      </c>
      <c r="D218" s="1" t="s">
        <v>4120</v>
      </c>
      <c r="E218" s="10">
        <v>1</v>
      </c>
      <c r="F218" s="1" t="s">
        <v>4013</v>
      </c>
      <c r="G218" s="2"/>
      <c r="H218" s="2"/>
      <c r="I218" s="2"/>
      <c r="J218" s="1"/>
    </row>
    <row r="219" spans="1:10" ht="21" customHeight="1">
      <c r="A219" s="1"/>
      <c r="B219" s="1"/>
      <c r="C219" s="1" t="s">
        <v>30</v>
      </c>
      <c r="D219" s="1" t="s">
        <v>4121</v>
      </c>
      <c r="E219" s="10">
        <v>1</v>
      </c>
      <c r="F219" s="1" t="s">
        <v>4013</v>
      </c>
      <c r="G219" s="2"/>
      <c r="H219" s="2"/>
      <c r="I219" s="2"/>
      <c r="J219" s="1"/>
    </row>
    <row r="220" spans="1:10" ht="21" customHeight="1">
      <c r="A220" s="1"/>
      <c r="B220" s="1"/>
      <c r="C220" s="1" t="s">
        <v>30</v>
      </c>
      <c r="D220" s="1" t="s">
        <v>4122</v>
      </c>
      <c r="E220" s="10">
        <v>1</v>
      </c>
      <c r="F220" s="1" t="s">
        <v>4013</v>
      </c>
      <c r="G220" s="2"/>
      <c r="H220" s="2"/>
      <c r="I220" s="2"/>
      <c r="J220" s="1"/>
    </row>
    <row r="221" spans="1:10" ht="21" customHeight="1">
      <c r="A221" s="1"/>
      <c r="B221" s="1"/>
      <c r="C221" s="1" t="s">
        <v>32</v>
      </c>
      <c r="D221" s="1" t="s">
        <v>995</v>
      </c>
      <c r="E221" s="10">
        <v>46</v>
      </c>
      <c r="F221" s="1" t="s">
        <v>4013</v>
      </c>
      <c r="G221" s="2"/>
      <c r="H221" s="2"/>
      <c r="I221" s="2"/>
      <c r="J221" s="1"/>
    </row>
    <row r="222" spans="1:10" ht="21" customHeight="1">
      <c r="A222" s="1"/>
      <c r="B222" s="1"/>
      <c r="C222" s="1" t="s">
        <v>32</v>
      </c>
      <c r="D222" s="1" t="s">
        <v>4119</v>
      </c>
      <c r="E222" s="10">
        <v>4</v>
      </c>
      <c r="F222" s="1" t="s">
        <v>4013</v>
      </c>
      <c r="G222" s="2"/>
      <c r="H222" s="2"/>
      <c r="I222" s="2"/>
      <c r="J222" s="1"/>
    </row>
    <row r="223" spans="1:10" ht="21" customHeight="1">
      <c r="A223" s="1"/>
      <c r="B223" s="1"/>
      <c r="C223" s="1" t="s">
        <v>32</v>
      </c>
      <c r="D223" s="1" t="s">
        <v>4121</v>
      </c>
      <c r="E223" s="10">
        <v>3</v>
      </c>
      <c r="F223" s="1" t="s">
        <v>4013</v>
      </c>
      <c r="G223" s="2"/>
      <c r="H223" s="2"/>
      <c r="I223" s="2"/>
      <c r="J223" s="1"/>
    </row>
    <row r="224" spans="1:10" ht="21" customHeight="1">
      <c r="A224" s="1"/>
      <c r="B224" s="1"/>
      <c r="C224" s="1" t="s">
        <v>32</v>
      </c>
      <c r="D224" s="1" t="s">
        <v>4122</v>
      </c>
      <c r="E224" s="10">
        <v>1</v>
      </c>
      <c r="F224" s="1" t="s">
        <v>4013</v>
      </c>
      <c r="G224" s="2"/>
      <c r="H224" s="2"/>
      <c r="I224" s="2"/>
      <c r="J224" s="1"/>
    </row>
    <row r="225" spans="1:10" ht="21" customHeight="1">
      <c r="A225" s="1"/>
      <c r="B225" s="1"/>
      <c r="C225" s="1" t="s">
        <v>32</v>
      </c>
      <c r="D225" s="1" t="s">
        <v>1005</v>
      </c>
      <c r="E225" s="10">
        <v>7</v>
      </c>
      <c r="F225" s="1" t="s">
        <v>4013</v>
      </c>
      <c r="G225" s="2"/>
      <c r="H225" s="2"/>
      <c r="I225" s="2"/>
      <c r="J225" s="1"/>
    </row>
    <row r="226" spans="1:10" ht="21" customHeight="1">
      <c r="A226" s="1"/>
      <c r="B226" s="1"/>
      <c r="C226" s="1" t="s">
        <v>32</v>
      </c>
      <c r="D226" s="1" t="s">
        <v>4123</v>
      </c>
      <c r="E226" s="10">
        <v>2</v>
      </c>
      <c r="F226" s="1" t="s">
        <v>4013</v>
      </c>
      <c r="G226" s="2"/>
      <c r="H226" s="2"/>
      <c r="I226" s="2"/>
      <c r="J226" s="1"/>
    </row>
    <row r="227" spans="1:10" ht="21" customHeight="1">
      <c r="A227" s="1"/>
      <c r="B227" s="1"/>
      <c r="C227" s="1" t="s">
        <v>32</v>
      </c>
      <c r="D227" s="1" t="s">
        <v>2736</v>
      </c>
      <c r="E227" s="10">
        <v>6</v>
      </c>
      <c r="F227" s="1" t="s">
        <v>4013</v>
      </c>
      <c r="G227" s="2"/>
      <c r="H227" s="2"/>
      <c r="I227" s="2"/>
      <c r="J227" s="1"/>
    </row>
    <row r="228" spans="1:10" ht="21" customHeight="1">
      <c r="A228" s="1"/>
      <c r="B228" s="1"/>
      <c r="C228" s="1" t="s">
        <v>32</v>
      </c>
      <c r="D228" s="1" t="s">
        <v>4124</v>
      </c>
      <c r="E228" s="10">
        <v>2</v>
      </c>
      <c r="F228" s="1" t="s">
        <v>4013</v>
      </c>
      <c r="G228" s="2"/>
      <c r="H228" s="2"/>
      <c r="I228" s="2"/>
      <c r="J228" s="1"/>
    </row>
    <row r="229" spans="1:10" ht="21" customHeight="1">
      <c r="A229" s="1"/>
      <c r="B229" s="1"/>
      <c r="C229" s="1" t="s">
        <v>32</v>
      </c>
      <c r="D229" s="1" t="s">
        <v>4100</v>
      </c>
      <c r="E229" s="10">
        <v>1</v>
      </c>
      <c r="F229" s="1" t="s">
        <v>4013</v>
      </c>
      <c r="G229" s="2"/>
      <c r="H229" s="2"/>
      <c r="I229" s="2"/>
      <c r="J229" s="1"/>
    </row>
    <row r="230" spans="1:10" ht="21" customHeight="1">
      <c r="A230" s="1"/>
      <c r="B230" s="1"/>
      <c r="C230" s="1" t="s">
        <v>32</v>
      </c>
      <c r="D230" s="1" t="s">
        <v>4040</v>
      </c>
      <c r="E230" s="10">
        <v>4</v>
      </c>
      <c r="F230" s="1" t="s">
        <v>4013</v>
      </c>
      <c r="G230" s="2"/>
      <c r="H230" s="2"/>
      <c r="I230" s="2"/>
      <c r="J230" s="1"/>
    </row>
    <row r="231" spans="1:10" ht="21" customHeight="1">
      <c r="A231" s="1"/>
      <c r="B231" s="1"/>
      <c r="C231" s="1" t="s">
        <v>32</v>
      </c>
      <c r="D231" s="1" t="s">
        <v>4125</v>
      </c>
      <c r="E231" s="10">
        <v>1</v>
      </c>
      <c r="F231" s="1" t="s">
        <v>4013</v>
      </c>
      <c r="G231" s="2"/>
      <c r="H231" s="2"/>
      <c r="I231" s="2"/>
      <c r="J231" s="1"/>
    </row>
    <row r="232" spans="1:10" ht="21" customHeight="1">
      <c r="A232" s="1"/>
      <c r="B232" s="1"/>
      <c r="C232" s="1" t="s">
        <v>32</v>
      </c>
      <c r="D232" s="1" t="s">
        <v>4126</v>
      </c>
      <c r="E232" s="10">
        <v>4</v>
      </c>
      <c r="F232" s="1" t="s">
        <v>4013</v>
      </c>
      <c r="G232" s="2"/>
      <c r="H232" s="2"/>
      <c r="I232" s="2"/>
      <c r="J232" s="1"/>
    </row>
    <row r="233" spans="1:10" ht="21" customHeight="1">
      <c r="A233" s="1"/>
      <c r="B233" s="1"/>
      <c r="C233" s="1" t="s">
        <v>32</v>
      </c>
      <c r="D233" s="1" t="s">
        <v>3520</v>
      </c>
      <c r="E233" s="10">
        <v>1</v>
      </c>
      <c r="F233" s="1" t="s">
        <v>4013</v>
      </c>
      <c r="G233" s="2"/>
      <c r="H233" s="2"/>
      <c r="I233" s="2"/>
      <c r="J233" s="1"/>
    </row>
    <row r="234" spans="1:10" ht="21" customHeight="1">
      <c r="A234" s="1"/>
      <c r="B234" s="1"/>
      <c r="C234" s="1" t="s">
        <v>32</v>
      </c>
      <c r="D234" s="1" t="s">
        <v>4127</v>
      </c>
      <c r="E234" s="10">
        <v>1</v>
      </c>
      <c r="F234" s="1" t="s">
        <v>4013</v>
      </c>
      <c r="G234" s="2"/>
      <c r="H234" s="2"/>
      <c r="I234" s="2"/>
      <c r="J234" s="1"/>
    </row>
    <row r="235" spans="1:10" ht="21" customHeight="1">
      <c r="A235" s="1"/>
      <c r="B235" s="1"/>
      <c r="C235" s="1" t="s">
        <v>32</v>
      </c>
      <c r="D235" s="1" t="s">
        <v>2840</v>
      </c>
      <c r="E235" s="10">
        <v>2</v>
      </c>
      <c r="F235" s="1" t="s">
        <v>4013</v>
      </c>
      <c r="G235" s="2"/>
      <c r="H235" s="2"/>
      <c r="I235" s="2"/>
      <c r="J235" s="1"/>
    </row>
    <row r="236" spans="1:10" ht="21" customHeight="1">
      <c r="A236" s="1"/>
      <c r="B236" s="1"/>
      <c r="C236" s="1" t="s">
        <v>32</v>
      </c>
      <c r="D236" s="1" t="s">
        <v>4128</v>
      </c>
      <c r="E236" s="10">
        <v>1</v>
      </c>
      <c r="F236" s="1" t="s">
        <v>4013</v>
      </c>
      <c r="G236" s="2"/>
      <c r="H236" s="2"/>
      <c r="I236" s="2"/>
      <c r="J236" s="1"/>
    </row>
    <row r="237" spans="1:10" ht="21" customHeight="1">
      <c r="A237" s="1"/>
      <c r="B237" s="1"/>
      <c r="C237" s="1" t="s">
        <v>32</v>
      </c>
      <c r="D237" s="1" t="s">
        <v>4129</v>
      </c>
      <c r="E237" s="10">
        <v>1</v>
      </c>
      <c r="F237" s="1" t="s">
        <v>4013</v>
      </c>
      <c r="G237" s="2"/>
      <c r="H237" s="2"/>
      <c r="I237" s="2"/>
      <c r="J237" s="1"/>
    </row>
    <row r="238" spans="1:10" ht="21" customHeight="1">
      <c r="A238" s="1"/>
      <c r="B238" s="1"/>
      <c r="C238" s="1" t="s">
        <v>32</v>
      </c>
      <c r="D238" s="1" t="s">
        <v>4130</v>
      </c>
      <c r="E238" s="10">
        <v>1</v>
      </c>
      <c r="F238" s="1" t="s">
        <v>4013</v>
      </c>
      <c r="G238" s="2"/>
      <c r="H238" s="2"/>
      <c r="I238" s="2"/>
      <c r="J238" s="1"/>
    </row>
    <row r="239" spans="1:10" ht="21" customHeight="1">
      <c r="A239" s="1"/>
      <c r="B239" s="1"/>
      <c r="C239" s="1" t="s">
        <v>32</v>
      </c>
      <c r="D239" s="1" t="s">
        <v>2310</v>
      </c>
      <c r="E239" s="10">
        <v>1</v>
      </c>
      <c r="F239" s="1" t="s">
        <v>4013</v>
      </c>
      <c r="G239" s="2"/>
      <c r="H239" s="2"/>
      <c r="I239" s="2"/>
      <c r="J239" s="1"/>
    </row>
    <row r="240" spans="1:10" ht="21" customHeight="1">
      <c r="A240" s="1"/>
      <c r="B240" s="1"/>
      <c r="C240" s="1" t="s">
        <v>32</v>
      </c>
      <c r="D240" s="1" t="s">
        <v>4108</v>
      </c>
      <c r="E240" s="10">
        <v>1</v>
      </c>
      <c r="F240" s="1" t="s">
        <v>4013</v>
      </c>
      <c r="G240" s="2"/>
      <c r="H240" s="2"/>
      <c r="I240" s="2"/>
      <c r="J240" s="1"/>
    </row>
    <row r="241" spans="1:10" ht="21" customHeight="1">
      <c r="A241" s="1"/>
      <c r="B241" s="1"/>
      <c r="C241" s="1" t="s">
        <v>34</v>
      </c>
      <c r="D241" s="1" t="s">
        <v>995</v>
      </c>
      <c r="E241" s="10">
        <v>34</v>
      </c>
      <c r="F241" s="1" t="s">
        <v>4013</v>
      </c>
      <c r="G241" s="2"/>
      <c r="H241" s="2"/>
      <c r="I241" s="2"/>
      <c r="J241" s="1"/>
    </row>
    <row r="242" spans="1:10" ht="21" customHeight="1">
      <c r="A242" s="1"/>
      <c r="B242" s="1"/>
      <c r="C242" s="1" t="s">
        <v>34</v>
      </c>
      <c r="D242" s="1" t="s">
        <v>2870</v>
      </c>
      <c r="E242" s="10">
        <v>2</v>
      </c>
      <c r="F242" s="1" t="s">
        <v>4013</v>
      </c>
      <c r="G242" s="2"/>
      <c r="H242" s="2"/>
      <c r="I242" s="2"/>
      <c r="J242" s="1"/>
    </row>
    <row r="243" spans="1:10" ht="21" customHeight="1">
      <c r="A243" s="1"/>
      <c r="B243" s="1"/>
      <c r="C243" s="1" t="s">
        <v>34</v>
      </c>
      <c r="D243" s="1" t="s">
        <v>4116</v>
      </c>
      <c r="E243" s="10">
        <v>1</v>
      </c>
      <c r="F243" s="1" t="s">
        <v>4013</v>
      </c>
      <c r="G243" s="2"/>
      <c r="H243" s="2"/>
      <c r="I243" s="2"/>
      <c r="J243" s="1"/>
    </row>
    <row r="244" spans="1:10" ht="21" customHeight="1">
      <c r="A244" s="1"/>
      <c r="B244" s="1"/>
      <c r="C244" s="1" t="s">
        <v>34</v>
      </c>
      <c r="D244" s="1" t="s">
        <v>2203</v>
      </c>
      <c r="E244" s="10">
        <v>2</v>
      </c>
      <c r="F244" s="1" t="s">
        <v>4013</v>
      </c>
      <c r="G244" s="2"/>
      <c r="H244" s="2"/>
      <c r="I244" s="2"/>
      <c r="J244" s="1"/>
    </row>
    <row r="245" spans="1:10" ht="21" customHeight="1">
      <c r="A245" s="1"/>
      <c r="B245" s="1"/>
      <c r="C245" s="1" t="s">
        <v>34</v>
      </c>
      <c r="D245" s="1" t="s">
        <v>2736</v>
      </c>
      <c r="E245" s="10">
        <v>4</v>
      </c>
      <c r="F245" s="1" t="s">
        <v>4013</v>
      </c>
      <c r="G245" s="2"/>
      <c r="H245" s="2"/>
      <c r="I245" s="2"/>
      <c r="J245" s="1"/>
    </row>
    <row r="246" spans="1:10" ht="21" customHeight="1">
      <c r="A246" s="1"/>
      <c r="B246" s="1"/>
      <c r="C246" s="1" t="s">
        <v>34</v>
      </c>
      <c r="D246" s="1" t="s">
        <v>1005</v>
      </c>
      <c r="E246" s="10">
        <v>18</v>
      </c>
      <c r="F246" s="1" t="s">
        <v>4013</v>
      </c>
      <c r="G246" s="2"/>
      <c r="H246" s="2"/>
      <c r="I246" s="2"/>
      <c r="J246" s="1"/>
    </row>
    <row r="247" spans="1:10" ht="21" customHeight="1">
      <c r="A247" s="1"/>
      <c r="B247" s="1"/>
      <c r="C247" s="1" t="s">
        <v>34</v>
      </c>
      <c r="D247" s="1" t="s">
        <v>4040</v>
      </c>
      <c r="E247" s="10">
        <v>7</v>
      </c>
      <c r="F247" s="1" t="s">
        <v>4013</v>
      </c>
      <c r="G247" s="2"/>
      <c r="H247" s="2"/>
      <c r="I247" s="2"/>
      <c r="J247" s="1"/>
    </row>
    <row r="248" spans="1:10" ht="21" customHeight="1">
      <c r="A248" s="1"/>
      <c r="B248" s="1"/>
      <c r="C248" s="1" t="s">
        <v>34</v>
      </c>
      <c r="D248" s="1" t="s">
        <v>4131</v>
      </c>
      <c r="E248" s="10">
        <v>1</v>
      </c>
      <c r="F248" s="1" t="s">
        <v>4013</v>
      </c>
      <c r="G248" s="2"/>
      <c r="H248" s="2"/>
      <c r="I248" s="2"/>
      <c r="J248" s="1"/>
    </row>
    <row r="249" spans="1:10" ht="21" customHeight="1">
      <c r="A249" s="1"/>
      <c r="B249" s="1"/>
      <c r="C249" s="1" t="s">
        <v>34</v>
      </c>
      <c r="D249" s="1" t="s">
        <v>2840</v>
      </c>
      <c r="E249" s="10">
        <v>1</v>
      </c>
      <c r="F249" s="1" t="s">
        <v>4013</v>
      </c>
      <c r="G249" s="2"/>
      <c r="H249" s="2"/>
      <c r="I249" s="2"/>
      <c r="J249" s="1"/>
    </row>
    <row r="250" spans="1:10" ht="21" customHeight="1">
      <c r="A250" s="1"/>
      <c r="B250" s="1"/>
      <c r="C250" s="1" t="s">
        <v>34</v>
      </c>
      <c r="D250" s="1" t="s">
        <v>4132</v>
      </c>
      <c r="E250" s="10">
        <v>1</v>
      </c>
      <c r="F250" s="1" t="s">
        <v>4013</v>
      </c>
      <c r="G250" s="2"/>
      <c r="H250" s="2"/>
      <c r="I250" s="2"/>
      <c r="J250" s="1"/>
    </row>
    <row r="251" spans="1:10" ht="21" customHeight="1">
      <c r="A251" s="1"/>
      <c r="B251" s="1"/>
      <c r="C251" s="1" t="s">
        <v>34</v>
      </c>
      <c r="D251" s="1" t="s">
        <v>4133</v>
      </c>
      <c r="E251" s="10">
        <v>1</v>
      </c>
      <c r="F251" s="1" t="s">
        <v>4013</v>
      </c>
      <c r="G251" s="2"/>
      <c r="H251" s="2"/>
      <c r="I251" s="2"/>
      <c r="J251" s="1"/>
    </row>
    <row r="252" spans="1:10" ht="21" customHeight="1">
      <c r="A252" s="1"/>
      <c r="B252" s="1"/>
      <c r="C252" s="1" t="s">
        <v>34</v>
      </c>
      <c r="D252" s="1" t="s">
        <v>989</v>
      </c>
      <c r="E252" s="10">
        <v>3</v>
      </c>
      <c r="F252" s="1" t="s">
        <v>4013</v>
      </c>
      <c r="G252" s="2"/>
      <c r="H252" s="2"/>
      <c r="I252" s="2"/>
      <c r="J252" s="1"/>
    </row>
    <row r="253" spans="1:10" ht="21" customHeight="1">
      <c r="A253" s="1"/>
      <c r="B253" s="1"/>
      <c r="C253" s="1" t="s">
        <v>34</v>
      </c>
      <c r="D253" s="1" t="s">
        <v>4065</v>
      </c>
      <c r="E253" s="10">
        <v>1</v>
      </c>
      <c r="F253" s="1" t="s">
        <v>4013</v>
      </c>
      <c r="G253" s="2"/>
      <c r="H253" s="2"/>
      <c r="I253" s="2"/>
      <c r="J253" s="1"/>
    </row>
    <row r="254" spans="1:10" ht="21" customHeight="1">
      <c r="A254" s="1"/>
      <c r="B254" s="1"/>
      <c r="C254" s="1" t="s">
        <v>34</v>
      </c>
      <c r="D254" s="1" t="s">
        <v>4134</v>
      </c>
      <c r="E254" s="10">
        <v>2</v>
      </c>
      <c r="F254" s="1" t="s">
        <v>4013</v>
      </c>
      <c r="G254" s="2"/>
      <c r="H254" s="2"/>
      <c r="I254" s="2"/>
      <c r="J254" s="1"/>
    </row>
    <row r="255" spans="1:10" ht="21" customHeight="1">
      <c r="A255" s="1"/>
      <c r="B255" s="1"/>
      <c r="C255" s="1" t="s">
        <v>34</v>
      </c>
      <c r="D255" s="1" t="s">
        <v>4135</v>
      </c>
      <c r="E255" s="10">
        <v>2</v>
      </c>
      <c r="F255" s="1" t="s">
        <v>4013</v>
      </c>
      <c r="G255" s="2"/>
      <c r="H255" s="2"/>
      <c r="I255" s="2"/>
      <c r="J255" s="1"/>
    </row>
    <row r="256" spans="1:10" ht="21" customHeight="1">
      <c r="A256" s="1"/>
      <c r="B256" s="1"/>
      <c r="C256" s="1" t="s">
        <v>34</v>
      </c>
      <c r="D256" s="1" t="s">
        <v>2921</v>
      </c>
      <c r="E256" s="10">
        <v>2</v>
      </c>
      <c r="F256" s="1" t="s">
        <v>4013</v>
      </c>
      <c r="G256" s="2"/>
      <c r="H256" s="2"/>
      <c r="I256" s="2"/>
      <c r="J256" s="1"/>
    </row>
    <row r="257" spans="1:10" ht="21" customHeight="1">
      <c r="A257" s="1"/>
      <c r="B257" s="1"/>
      <c r="C257" s="1" t="s">
        <v>34</v>
      </c>
      <c r="D257" s="1" t="s">
        <v>4094</v>
      </c>
      <c r="E257" s="10">
        <v>1</v>
      </c>
      <c r="F257" s="1" t="s">
        <v>4013</v>
      </c>
      <c r="G257" s="2"/>
      <c r="H257" s="2"/>
      <c r="I257" s="2"/>
      <c r="J257" s="1"/>
    </row>
    <row r="258" spans="1:10" ht="21" customHeight="1">
      <c r="A258" s="1"/>
      <c r="B258" s="1"/>
      <c r="C258" s="1" t="s">
        <v>34</v>
      </c>
      <c r="D258" s="1" t="s">
        <v>4136</v>
      </c>
      <c r="E258" s="10">
        <v>1</v>
      </c>
      <c r="F258" s="1" t="s">
        <v>4029</v>
      </c>
      <c r="G258" s="2"/>
      <c r="H258" s="2"/>
      <c r="I258" s="2"/>
      <c r="J258" s="1"/>
    </row>
    <row r="259" spans="1:10" ht="21" customHeight="1">
      <c r="A259" s="1"/>
      <c r="B259" s="1"/>
      <c r="C259" s="1" t="s">
        <v>34</v>
      </c>
      <c r="D259" s="1" t="s">
        <v>4046</v>
      </c>
      <c r="E259" s="10">
        <v>2</v>
      </c>
      <c r="F259" s="1" t="s">
        <v>4013</v>
      </c>
      <c r="G259" s="2"/>
      <c r="H259" s="2"/>
      <c r="I259" s="2"/>
      <c r="J259" s="1"/>
    </row>
    <row r="260" spans="1:10" ht="21" customHeight="1">
      <c r="A260" s="1"/>
      <c r="B260" s="1"/>
      <c r="C260" s="1" t="s">
        <v>34</v>
      </c>
      <c r="D260" s="1" t="s">
        <v>4137</v>
      </c>
      <c r="E260" s="10">
        <v>1</v>
      </c>
      <c r="F260" s="1" t="s">
        <v>4013</v>
      </c>
      <c r="G260" s="2"/>
      <c r="H260" s="2"/>
      <c r="I260" s="2"/>
      <c r="J260" s="1"/>
    </row>
    <row r="261" spans="1:10" ht="21" customHeight="1">
      <c r="A261" s="1"/>
      <c r="B261" s="1"/>
      <c r="C261" s="1" t="s">
        <v>34</v>
      </c>
      <c r="D261" s="1" t="s">
        <v>2952</v>
      </c>
      <c r="E261" s="10">
        <v>5</v>
      </c>
      <c r="F261" s="1" t="s">
        <v>4013</v>
      </c>
      <c r="G261" s="2"/>
      <c r="H261" s="2"/>
      <c r="I261" s="2"/>
      <c r="J261" s="1"/>
    </row>
    <row r="262" spans="1:10" ht="21" customHeight="1">
      <c r="A262" s="1"/>
      <c r="B262" s="1"/>
      <c r="C262" s="1" t="s">
        <v>34</v>
      </c>
      <c r="D262" s="1" t="s">
        <v>4045</v>
      </c>
      <c r="E262" s="10">
        <v>1</v>
      </c>
      <c r="F262" s="1" t="s">
        <v>4013</v>
      </c>
      <c r="G262" s="2"/>
      <c r="H262" s="2"/>
      <c r="I262" s="2"/>
      <c r="J262" s="1"/>
    </row>
    <row r="263" spans="1:10" ht="21" customHeight="1">
      <c r="A263" s="1"/>
      <c r="B263" s="1"/>
      <c r="C263" s="1" t="s">
        <v>34</v>
      </c>
      <c r="D263" s="1" t="s">
        <v>3520</v>
      </c>
      <c r="E263" s="10">
        <v>2</v>
      </c>
      <c r="F263" s="1" t="s">
        <v>4013</v>
      </c>
      <c r="G263" s="2"/>
      <c r="H263" s="2"/>
      <c r="I263" s="2"/>
      <c r="J263" s="1"/>
    </row>
    <row r="264" spans="1:10" ht="21" customHeight="1">
      <c r="A264" s="1"/>
      <c r="B264" s="1"/>
      <c r="C264" s="1" t="s">
        <v>34</v>
      </c>
      <c r="D264" s="1" t="s">
        <v>4138</v>
      </c>
      <c r="E264" s="10">
        <v>2</v>
      </c>
      <c r="F264" s="1" t="s">
        <v>4013</v>
      </c>
      <c r="G264" s="2"/>
      <c r="H264" s="2"/>
      <c r="I264" s="2"/>
      <c r="J264" s="1"/>
    </row>
    <row r="265" spans="1:10" ht="21" customHeight="1">
      <c r="A265" s="1"/>
      <c r="B265" s="1"/>
      <c r="C265" s="1" t="s">
        <v>36</v>
      </c>
      <c r="D265" s="1" t="s">
        <v>995</v>
      </c>
      <c r="E265" s="10">
        <v>29</v>
      </c>
      <c r="F265" s="1" t="s">
        <v>4013</v>
      </c>
      <c r="G265" s="2"/>
      <c r="H265" s="2"/>
      <c r="I265" s="2"/>
      <c r="J265" s="1"/>
    </row>
    <row r="266" spans="1:10" ht="21" customHeight="1">
      <c r="A266" s="1"/>
      <c r="B266" s="1"/>
      <c r="C266" s="1" t="s">
        <v>36</v>
      </c>
      <c r="D266" s="1" t="s">
        <v>4138</v>
      </c>
      <c r="E266" s="10">
        <v>2</v>
      </c>
      <c r="F266" s="1" t="s">
        <v>4013</v>
      </c>
      <c r="G266" s="2"/>
      <c r="H266" s="2"/>
      <c r="I266" s="2"/>
      <c r="J266" s="1"/>
    </row>
    <row r="267" spans="1:10" ht="21" customHeight="1">
      <c r="A267" s="1"/>
      <c r="B267" s="1"/>
      <c r="C267" s="1" t="s">
        <v>36</v>
      </c>
      <c r="D267" s="1" t="s">
        <v>4139</v>
      </c>
      <c r="E267" s="10">
        <v>2</v>
      </c>
      <c r="F267" s="1" t="s">
        <v>4013</v>
      </c>
      <c r="G267" s="2"/>
      <c r="H267" s="2"/>
      <c r="I267" s="2"/>
      <c r="J267" s="1"/>
    </row>
    <row r="268" spans="1:10" ht="21" customHeight="1">
      <c r="A268" s="1"/>
      <c r="B268" s="1"/>
      <c r="C268" s="1" t="s">
        <v>36</v>
      </c>
      <c r="D268" s="1" t="s">
        <v>3525</v>
      </c>
      <c r="E268" s="10">
        <v>1</v>
      </c>
      <c r="F268" s="1" t="s">
        <v>4029</v>
      </c>
      <c r="G268" s="2"/>
      <c r="H268" s="2"/>
      <c r="I268" s="2"/>
      <c r="J268" s="1"/>
    </row>
    <row r="269" spans="1:10" ht="21" customHeight="1">
      <c r="A269" s="1"/>
      <c r="B269" s="1"/>
      <c r="C269" s="1" t="s">
        <v>36</v>
      </c>
      <c r="D269" s="1" t="s">
        <v>4140</v>
      </c>
      <c r="E269" s="10">
        <v>5</v>
      </c>
      <c r="F269" s="1" t="s">
        <v>4013</v>
      </c>
      <c r="G269" s="2"/>
      <c r="H269" s="2"/>
      <c r="I269" s="2"/>
      <c r="J269" s="1"/>
    </row>
    <row r="270" spans="1:10" ht="21" customHeight="1">
      <c r="A270" s="1"/>
      <c r="B270" s="1"/>
      <c r="C270" s="1" t="s">
        <v>36</v>
      </c>
      <c r="D270" s="1" t="s">
        <v>4141</v>
      </c>
      <c r="E270" s="10">
        <v>1</v>
      </c>
      <c r="F270" s="1" t="s">
        <v>4013</v>
      </c>
      <c r="G270" s="2"/>
      <c r="H270" s="2"/>
      <c r="I270" s="2"/>
      <c r="J270" s="1"/>
    </row>
    <row r="271" spans="1:10" ht="21" customHeight="1">
      <c r="A271" s="1"/>
      <c r="B271" s="1"/>
      <c r="C271" s="1" t="s">
        <v>36</v>
      </c>
      <c r="D271" s="1" t="s">
        <v>4142</v>
      </c>
      <c r="E271" s="10">
        <v>1</v>
      </c>
      <c r="F271" s="1" t="s">
        <v>4013</v>
      </c>
      <c r="G271" s="2"/>
      <c r="H271" s="2"/>
      <c r="I271" s="2"/>
      <c r="J271" s="1"/>
    </row>
    <row r="272" spans="1:10" ht="21" customHeight="1">
      <c r="A272" s="1"/>
      <c r="B272" s="1"/>
      <c r="C272" s="1" t="s">
        <v>36</v>
      </c>
      <c r="D272" s="1" t="s">
        <v>1005</v>
      </c>
      <c r="E272" s="10">
        <v>6</v>
      </c>
      <c r="F272" s="1" t="s">
        <v>4013</v>
      </c>
      <c r="G272" s="2"/>
      <c r="H272" s="2"/>
      <c r="I272" s="2"/>
      <c r="J272" s="1"/>
    </row>
    <row r="273" spans="1:10" ht="21" customHeight="1">
      <c r="A273" s="1"/>
      <c r="B273" s="1"/>
      <c r="C273" s="1" t="s">
        <v>36</v>
      </c>
      <c r="D273" s="1" t="s">
        <v>4031</v>
      </c>
      <c r="E273" s="10">
        <v>1</v>
      </c>
      <c r="F273" s="1" t="s">
        <v>4013</v>
      </c>
      <c r="G273" s="2"/>
      <c r="H273" s="2"/>
      <c r="I273" s="2"/>
      <c r="J273" s="1"/>
    </row>
    <row r="274" spans="1:10" ht="21" customHeight="1">
      <c r="A274" s="1"/>
      <c r="B274" s="1"/>
      <c r="C274" s="1" t="s">
        <v>36</v>
      </c>
      <c r="D274" s="1" t="s">
        <v>4107</v>
      </c>
      <c r="E274" s="10">
        <v>1</v>
      </c>
      <c r="F274" s="1" t="s">
        <v>4013</v>
      </c>
      <c r="G274" s="2"/>
      <c r="H274" s="2"/>
      <c r="I274" s="2"/>
      <c r="J274" s="1"/>
    </row>
    <row r="275" spans="1:10" ht="21" customHeight="1">
      <c r="A275" s="1"/>
      <c r="B275" s="1"/>
      <c r="C275" s="1" t="s">
        <v>36</v>
      </c>
      <c r="D275" s="1" t="s">
        <v>2203</v>
      </c>
      <c r="E275" s="10">
        <v>1</v>
      </c>
      <c r="F275" s="1" t="s">
        <v>4013</v>
      </c>
      <c r="G275" s="2"/>
      <c r="H275" s="2"/>
      <c r="I275" s="2"/>
      <c r="J275" s="1"/>
    </row>
    <row r="276" spans="1:10" ht="21" customHeight="1">
      <c r="A276" s="1"/>
      <c r="B276" s="1"/>
      <c r="C276" s="1" t="s">
        <v>36</v>
      </c>
      <c r="D276" s="1" t="s">
        <v>4086</v>
      </c>
      <c r="E276" s="10">
        <v>1</v>
      </c>
      <c r="F276" s="1" t="s">
        <v>4013</v>
      </c>
      <c r="G276" s="2"/>
      <c r="H276" s="2"/>
      <c r="I276" s="2"/>
      <c r="J276" s="1"/>
    </row>
    <row r="277" spans="1:10" ht="21" customHeight="1">
      <c r="A277" s="1"/>
      <c r="B277" s="1"/>
      <c r="C277" s="1" t="s">
        <v>36</v>
      </c>
      <c r="D277" s="1" t="s">
        <v>3153</v>
      </c>
      <c r="E277" s="10">
        <v>10</v>
      </c>
      <c r="F277" s="1" t="s">
        <v>4013</v>
      </c>
      <c r="G277" s="2"/>
      <c r="H277" s="2"/>
      <c r="I277" s="2"/>
      <c r="J277" s="1"/>
    </row>
    <row r="278" spans="1:10" ht="21" customHeight="1">
      <c r="A278" s="1"/>
      <c r="B278" s="1"/>
      <c r="C278" s="1" t="s">
        <v>36</v>
      </c>
      <c r="D278" s="1" t="s">
        <v>4143</v>
      </c>
      <c r="E278" s="10">
        <v>1</v>
      </c>
      <c r="F278" s="1" t="s">
        <v>4013</v>
      </c>
      <c r="G278" s="2"/>
      <c r="H278" s="2"/>
      <c r="I278" s="2"/>
      <c r="J278" s="1"/>
    </row>
    <row r="279" spans="1:10" ht="21" customHeight="1">
      <c r="A279" s="1"/>
      <c r="B279" s="1"/>
      <c r="C279" s="1" t="s">
        <v>36</v>
      </c>
      <c r="D279" s="1" t="s">
        <v>1661</v>
      </c>
      <c r="E279" s="10">
        <v>1</v>
      </c>
      <c r="F279" s="1" t="s">
        <v>4013</v>
      </c>
      <c r="G279" s="2"/>
      <c r="H279" s="2"/>
      <c r="I279" s="2"/>
      <c r="J279" s="1"/>
    </row>
    <row r="280" spans="1:10" ht="21" customHeight="1">
      <c r="A280" s="1"/>
      <c r="B280" s="1"/>
      <c r="C280" s="1" t="s">
        <v>36</v>
      </c>
      <c r="D280" s="1" t="s">
        <v>4021</v>
      </c>
      <c r="E280" s="10">
        <v>1</v>
      </c>
      <c r="F280" s="1" t="s">
        <v>4013</v>
      </c>
      <c r="G280" s="2"/>
      <c r="H280" s="2"/>
      <c r="I280" s="2"/>
      <c r="J280" s="1"/>
    </row>
    <row r="281" spans="1:10" ht="21" customHeight="1">
      <c r="A281" s="1"/>
      <c r="B281" s="1"/>
      <c r="C281" s="1" t="s">
        <v>36</v>
      </c>
      <c r="D281" s="1" t="s">
        <v>4144</v>
      </c>
      <c r="E281" s="10">
        <v>1</v>
      </c>
      <c r="F281" s="1" t="s">
        <v>4013</v>
      </c>
      <c r="G281" s="2"/>
      <c r="H281" s="2"/>
      <c r="I281" s="2"/>
      <c r="J281" s="1"/>
    </row>
    <row r="282" spans="1:10" ht="21" customHeight="1">
      <c r="A282" s="1"/>
      <c r="B282" s="1"/>
      <c r="C282" s="1" t="s">
        <v>36</v>
      </c>
      <c r="D282" s="1" t="s">
        <v>4145</v>
      </c>
      <c r="E282" s="10">
        <v>1</v>
      </c>
      <c r="F282" s="1" t="s">
        <v>4013</v>
      </c>
      <c r="G282" s="2"/>
      <c r="H282" s="2"/>
      <c r="I282" s="2"/>
      <c r="J282" s="1"/>
    </row>
    <row r="283" spans="1:10" ht="21" customHeight="1">
      <c r="A283" s="1"/>
      <c r="B283" s="1"/>
      <c r="C283" s="1" t="s">
        <v>36</v>
      </c>
      <c r="D283" s="1" t="s">
        <v>989</v>
      </c>
      <c r="E283" s="10">
        <v>6</v>
      </c>
      <c r="F283" s="1" t="s">
        <v>4013</v>
      </c>
      <c r="G283" s="2"/>
      <c r="H283" s="2"/>
      <c r="I283" s="2"/>
      <c r="J283" s="1"/>
    </row>
    <row r="284" spans="1:10" ht="21" customHeight="1">
      <c r="A284" s="1"/>
      <c r="B284" s="1"/>
      <c r="C284" s="1" t="s">
        <v>36</v>
      </c>
      <c r="D284" s="1" t="s">
        <v>4146</v>
      </c>
      <c r="E284" s="10">
        <v>1</v>
      </c>
      <c r="F284" s="1" t="s">
        <v>4013</v>
      </c>
      <c r="G284" s="2"/>
      <c r="H284" s="2"/>
      <c r="I284" s="2"/>
      <c r="J284" s="1"/>
    </row>
    <row r="285" spans="1:10" ht="21" customHeight="1">
      <c r="A285" s="1"/>
      <c r="B285" s="1"/>
      <c r="C285" s="1" t="s">
        <v>36</v>
      </c>
      <c r="D285" s="1" t="s">
        <v>3328</v>
      </c>
      <c r="E285" s="10">
        <v>1</v>
      </c>
      <c r="F285" s="1" t="s">
        <v>4013</v>
      </c>
      <c r="G285" s="2"/>
      <c r="H285" s="2"/>
      <c r="I285" s="2"/>
      <c r="J285" s="1"/>
    </row>
    <row r="286" spans="1:10" ht="21" customHeight="1">
      <c r="A286" s="1"/>
      <c r="B286" s="1"/>
      <c r="C286" s="1" t="s">
        <v>36</v>
      </c>
      <c r="D286" s="1" t="s">
        <v>3102</v>
      </c>
      <c r="E286" s="10">
        <v>3</v>
      </c>
      <c r="F286" s="1" t="s">
        <v>4013</v>
      </c>
      <c r="G286" s="2"/>
      <c r="H286" s="2"/>
      <c r="I286" s="2"/>
      <c r="J286" s="1"/>
    </row>
    <row r="287" spans="1:10" ht="21" customHeight="1">
      <c r="A287" s="1"/>
      <c r="B287" s="1"/>
      <c r="C287" s="1" t="s">
        <v>36</v>
      </c>
      <c r="D287" s="1" t="s">
        <v>4080</v>
      </c>
      <c r="E287" s="10">
        <v>1</v>
      </c>
      <c r="F287" s="1" t="s">
        <v>4013</v>
      </c>
      <c r="G287" s="2"/>
      <c r="H287" s="2"/>
      <c r="I287" s="2"/>
      <c r="J287" s="1"/>
    </row>
    <row r="288" spans="1:10" ht="21" customHeight="1">
      <c r="A288" s="1"/>
      <c r="B288" s="1"/>
      <c r="C288" s="1" t="s">
        <v>36</v>
      </c>
      <c r="D288" s="1" t="s">
        <v>4040</v>
      </c>
      <c r="E288" s="10">
        <v>2</v>
      </c>
      <c r="F288" s="1" t="s">
        <v>4013</v>
      </c>
      <c r="G288" s="2"/>
      <c r="H288" s="2"/>
      <c r="I288" s="2"/>
      <c r="J288" s="1"/>
    </row>
    <row r="289" spans="1:10" ht="21" customHeight="1">
      <c r="A289" s="1"/>
      <c r="B289" s="1"/>
      <c r="C289" s="1" t="s">
        <v>36</v>
      </c>
      <c r="D289" s="1" t="s">
        <v>4147</v>
      </c>
      <c r="E289" s="10">
        <v>1</v>
      </c>
      <c r="F289" s="1" t="s">
        <v>4013</v>
      </c>
      <c r="G289" s="2"/>
      <c r="H289" s="2"/>
      <c r="I289" s="2"/>
      <c r="J289" s="1"/>
    </row>
    <row r="290" spans="1:10" ht="21" customHeight="1">
      <c r="A290" s="1"/>
      <c r="B290" s="1"/>
      <c r="C290" s="1" t="s">
        <v>36</v>
      </c>
      <c r="D290" s="1" t="s">
        <v>4148</v>
      </c>
      <c r="E290" s="10">
        <v>1</v>
      </c>
      <c r="F290" s="1" t="s">
        <v>4013</v>
      </c>
      <c r="G290" s="2"/>
      <c r="H290" s="2"/>
      <c r="I290" s="2"/>
      <c r="J290" s="1"/>
    </row>
    <row r="291" spans="1:10" ht="21" customHeight="1">
      <c r="A291" s="1"/>
      <c r="B291" s="1"/>
      <c r="C291" s="1" t="s">
        <v>36</v>
      </c>
      <c r="D291" s="1" t="s">
        <v>4149</v>
      </c>
      <c r="E291" s="10">
        <v>1</v>
      </c>
      <c r="F291" s="1" t="s">
        <v>4013</v>
      </c>
      <c r="G291" s="2"/>
      <c r="H291" s="2"/>
      <c r="I291" s="2"/>
      <c r="J291" s="1"/>
    </row>
    <row r="292" spans="1:10" ht="21" customHeight="1">
      <c r="A292" s="1"/>
      <c r="B292" s="1"/>
      <c r="C292" s="1" t="s">
        <v>36</v>
      </c>
      <c r="D292" s="1" t="s">
        <v>4150</v>
      </c>
      <c r="E292" s="10">
        <v>1</v>
      </c>
      <c r="F292" s="1" t="s">
        <v>4013</v>
      </c>
      <c r="G292" s="2"/>
      <c r="H292" s="2"/>
      <c r="I292" s="2"/>
      <c r="J292" s="1"/>
    </row>
    <row r="293" spans="1:10" ht="21" customHeight="1">
      <c r="A293" s="1"/>
      <c r="B293" s="1"/>
      <c r="C293" s="1" t="s">
        <v>36</v>
      </c>
      <c r="D293" s="1" t="s">
        <v>4087</v>
      </c>
      <c r="E293" s="10">
        <v>2</v>
      </c>
      <c r="F293" s="1" t="s">
        <v>4013</v>
      </c>
      <c r="G293" s="2"/>
      <c r="H293" s="2"/>
      <c r="I293" s="2"/>
      <c r="J293" s="1"/>
    </row>
    <row r="294" spans="1:10" ht="21" customHeight="1">
      <c r="A294" s="1"/>
      <c r="B294" s="1"/>
      <c r="C294" s="1" t="s">
        <v>36</v>
      </c>
      <c r="D294" s="1" t="s">
        <v>4151</v>
      </c>
      <c r="E294" s="10">
        <v>1</v>
      </c>
      <c r="F294" s="1" t="s">
        <v>4013</v>
      </c>
      <c r="G294" s="2"/>
      <c r="H294" s="2"/>
      <c r="I294" s="2"/>
      <c r="J294" s="1"/>
    </row>
    <row r="295" spans="1:10" ht="21" customHeight="1">
      <c r="A295" s="1"/>
      <c r="B295" s="1"/>
      <c r="C295" s="1" t="s">
        <v>38</v>
      </c>
      <c r="D295" s="1" t="s">
        <v>989</v>
      </c>
      <c r="E295" s="10">
        <v>2</v>
      </c>
      <c r="F295" s="1" t="s">
        <v>4013</v>
      </c>
      <c r="G295" s="2"/>
      <c r="H295" s="2"/>
      <c r="I295" s="2"/>
      <c r="J295" s="1"/>
    </row>
    <row r="296" spans="1:10" ht="21" customHeight="1">
      <c r="A296" s="1"/>
      <c r="B296" s="1"/>
      <c r="C296" s="1" t="s">
        <v>38</v>
      </c>
      <c r="D296" s="1" t="s">
        <v>995</v>
      </c>
      <c r="E296" s="10">
        <v>43</v>
      </c>
      <c r="F296" s="1" t="s">
        <v>4013</v>
      </c>
      <c r="G296" s="2"/>
      <c r="H296" s="2"/>
      <c r="I296" s="2"/>
      <c r="J296" s="1"/>
    </row>
    <row r="297" spans="1:10" ht="21" customHeight="1">
      <c r="A297" s="1"/>
      <c r="B297" s="1"/>
      <c r="C297" s="1" t="s">
        <v>38</v>
      </c>
      <c r="D297" s="1" t="s">
        <v>1005</v>
      </c>
      <c r="E297" s="10">
        <v>1</v>
      </c>
      <c r="F297" s="1" t="s">
        <v>4013</v>
      </c>
      <c r="G297" s="2"/>
      <c r="H297" s="2"/>
      <c r="I297" s="2"/>
      <c r="J297" s="1"/>
    </row>
    <row r="298" spans="1:10" ht="21" customHeight="1">
      <c r="A298" s="1"/>
      <c r="B298" s="1"/>
      <c r="C298" s="1" t="s">
        <v>38</v>
      </c>
      <c r="D298" s="1" t="s">
        <v>2203</v>
      </c>
      <c r="E298" s="10">
        <v>1</v>
      </c>
      <c r="F298" s="1" t="s">
        <v>4013</v>
      </c>
      <c r="G298" s="2"/>
      <c r="H298" s="2"/>
      <c r="I298" s="2"/>
      <c r="J298" s="1"/>
    </row>
    <row r="299" spans="1:10" ht="21" customHeight="1">
      <c r="A299" s="1"/>
      <c r="B299" s="1"/>
      <c r="C299" s="1" t="s">
        <v>38</v>
      </c>
      <c r="D299" s="1" t="s">
        <v>4152</v>
      </c>
      <c r="E299" s="10">
        <v>2</v>
      </c>
      <c r="F299" s="1" t="s">
        <v>4029</v>
      </c>
      <c r="G299" s="2"/>
      <c r="H299" s="2"/>
      <c r="I299" s="2"/>
      <c r="J299" s="1"/>
    </row>
    <row r="300" spans="1:10" ht="21" customHeight="1">
      <c r="A300" s="1"/>
      <c r="B300" s="1"/>
      <c r="C300" s="1" t="s">
        <v>38</v>
      </c>
      <c r="D300" s="1" t="s">
        <v>4065</v>
      </c>
      <c r="E300" s="10">
        <v>2</v>
      </c>
      <c r="F300" s="1" t="s">
        <v>4013</v>
      </c>
      <c r="G300" s="2"/>
      <c r="H300" s="2"/>
      <c r="I300" s="2"/>
      <c r="J300" s="1"/>
    </row>
    <row r="301" spans="1:10" ht="21" customHeight="1">
      <c r="A301" s="1"/>
      <c r="B301" s="1"/>
      <c r="C301" s="1" t="s">
        <v>38</v>
      </c>
      <c r="D301" s="1" t="s">
        <v>4127</v>
      </c>
      <c r="E301" s="10">
        <v>1</v>
      </c>
      <c r="F301" s="1" t="s">
        <v>4013</v>
      </c>
      <c r="G301" s="2"/>
      <c r="H301" s="2"/>
      <c r="I301" s="2"/>
      <c r="J301" s="1"/>
    </row>
    <row r="302" spans="1:10" ht="21" customHeight="1">
      <c r="A302" s="1"/>
      <c r="B302" s="1"/>
      <c r="C302" s="1" t="s">
        <v>38</v>
      </c>
      <c r="D302" s="1" t="s">
        <v>3520</v>
      </c>
      <c r="E302" s="10">
        <v>1</v>
      </c>
      <c r="F302" s="1" t="s">
        <v>4013</v>
      </c>
      <c r="G302" s="2"/>
      <c r="H302" s="2"/>
      <c r="I302" s="2"/>
      <c r="J302" s="1"/>
    </row>
    <row r="303" spans="1:10" ht="21" customHeight="1">
      <c r="A303" s="1"/>
      <c r="B303" s="1"/>
      <c r="C303" s="1" t="s">
        <v>38</v>
      </c>
      <c r="D303" s="1" t="s">
        <v>4080</v>
      </c>
      <c r="E303" s="10">
        <v>1</v>
      </c>
      <c r="F303" s="1" t="s">
        <v>4013</v>
      </c>
      <c r="G303" s="2"/>
      <c r="H303" s="2"/>
      <c r="I303" s="2"/>
      <c r="J303" s="1"/>
    </row>
    <row r="304" spans="1:10" ht="21" customHeight="1">
      <c r="A304" s="1"/>
      <c r="B304" s="1"/>
      <c r="C304" s="1" t="s">
        <v>38</v>
      </c>
      <c r="D304" s="1" t="s">
        <v>4153</v>
      </c>
      <c r="E304" s="10">
        <v>3</v>
      </c>
      <c r="F304" s="1" t="s">
        <v>4013</v>
      </c>
      <c r="G304" s="2"/>
      <c r="H304" s="2"/>
      <c r="I304" s="2"/>
      <c r="J304" s="1"/>
    </row>
    <row r="305" spans="1:10" ht="21" customHeight="1">
      <c r="A305" s="1"/>
      <c r="B305" s="1"/>
      <c r="C305" s="1" t="s">
        <v>38</v>
      </c>
      <c r="D305" s="1" t="s">
        <v>3328</v>
      </c>
      <c r="E305" s="10">
        <v>1</v>
      </c>
      <c r="F305" s="1" t="s">
        <v>4013</v>
      </c>
      <c r="G305" s="2"/>
      <c r="H305" s="2"/>
      <c r="I305" s="2"/>
      <c r="J305" s="1"/>
    </row>
    <row r="306" spans="1:10" ht="21" customHeight="1">
      <c r="A306" s="1"/>
      <c r="B306" s="1"/>
      <c r="C306" s="1" t="s">
        <v>40</v>
      </c>
      <c r="D306" s="1" t="s">
        <v>995</v>
      </c>
      <c r="E306" s="10">
        <v>37</v>
      </c>
      <c r="F306" s="1" t="s">
        <v>4013</v>
      </c>
      <c r="G306" s="2"/>
      <c r="H306" s="2"/>
      <c r="I306" s="2"/>
      <c r="J306" s="1"/>
    </row>
    <row r="307" spans="1:10" ht="21" customHeight="1">
      <c r="A307" s="1"/>
      <c r="B307" s="1"/>
      <c r="C307" s="1" t="s">
        <v>40</v>
      </c>
      <c r="D307" s="1" t="s">
        <v>4023</v>
      </c>
      <c r="E307" s="10">
        <v>1</v>
      </c>
      <c r="F307" s="1" t="s">
        <v>4013</v>
      </c>
      <c r="G307" s="2"/>
      <c r="H307" s="2"/>
      <c r="I307" s="2"/>
      <c r="J307" s="1"/>
    </row>
    <row r="308" spans="1:10" ht="21" customHeight="1">
      <c r="A308" s="1"/>
      <c r="B308" s="1"/>
      <c r="C308" s="1" t="s">
        <v>40</v>
      </c>
      <c r="D308" s="1" t="s">
        <v>4154</v>
      </c>
      <c r="E308" s="10">
        <v>1</v>
      </c>
      <c r="F308" s="1" t="s">
        <v>4013</v>
      </c>
      <c r="G308" s="2"/>
      <c r="H308" s="2"/>
      <c r="I308" s="2"/>
      <c r="J308" s="1"/>
    </row>
    <row r="309" spans="1:10" ht="21" customHeight="1">
      <c r="A309" s="1"/>
      <c r="B309" s="1"/>
      <c r="C309" s="1" t="s">
        <v>40</v>
      </c>
      <c r="D309" s="1" t="s">
        <v>3358</v>
      </c>
      <c r="E309" s="10">
        <v>5</v>
      </c>
      <c r="F309" s="1" t="s">
        <v>4013</v>
      </c>
      <c r="G309" s="2"/>
      <c r="H309" s="2"/>
      <c r="I309" s="2"/>
      <c r="J309" s="1"/>
    </row>
    <row r="310" spans="1:10" ht="21" customHeight="1">
      <c r="A310" s="1"/>
      <c r="B310" s="1"/>
      <c r="C310" s="1" t="s">
        <v>40</v>
      </c>
      <c r="D310" s="1" t="s">
        <v>4155</v>
      </c>
      <c r="E310" s="10">
        <v>3</v>
      </c>
      <c r="F310" s="1" t="s">
        <v>4013</v>
      </c>
      <c r="G310" s="2"/>
      <c r="H310" s="2"/>
      <c r="I310" s="2"/>
      <c r="J310" s="1"/>
    </row>
    <row r="311" spans="1:10" ht="21" customHeight="1">
      <c r="A311" s="1"/>
      <c r="B311" s="1"/>
      <c r="C311" s="1" t="s">
        <v>40</v>
      </c>
      <c r="D311" s="1" t="s">
        <v>4094</v>
      </c>
      <c r="E311" s="10">
        <v>4</v>
      </c>
      <c r="F311" s="1" t="s">
        <v>4013</v>
      </c>
      <c r="G311" s="2"/>
      <c r="H311" s="2"/>
      <c r="I311" s="2"/>
      <c r="J311" s="1"/>
    </row>
    <row r="312" spans="1:10" ht="21" customHeight="1">
      <c r="A312" s="1"/>
      <c r="B312" s="1"/>
      <c r="C312" s="1" t="s">
        <v>40</v>
      </c>
      <c r="D312" s="1" t="s">
        <v>4156</v>
      </c>
      <c r="E312" s="10">
        <v>3</v>
      </c>
      <c r="F312" s="1" t="s">
        <v>4013</v>
      </c>
      <c r="G312" s="2"/>
      <c r="H312" s="2"/>
      <c r="I312" s="2"/>
      <c r="J312" s="1"/>
    </row>
    <row r="313" spans="1:10" ht="21" customHeight="1">
      <c r="A313" s="1"/>
      <c r="B313" s="1"/>
      <c r="C313" s="1" t="s">
        <v>40</v>
      </c>
      <c r="D313" s="1" t="s">
        <v>2921</v>
      </c>
      <c r="E313" s="10">
        <v>1</v>
      </c>
      <c r="F313" s="1" t="s">
        <v>4013</v>
      </c>
      <c r="G313" s="2"/>
      <c r="H313" s="2"/>
      <c r="I313" s="2"/>
      <c r="J313" s="1"/>
    </row>
    <row r="314" spans="1:10" ht="21" customHeight="1">
      <c r="A314" s="1"/>
      <c r="B314" s="1"/>
      <c r="C314" s="1" t="s">
        <v>40</v>
      </c>
      <c r="D314" s="1" t="s">
        <v>3328</v>
      </c>
      <c r="E314" s="10">
        <v>1</v>
      </c>
      <c r="F314" s="1" t="s">
        <v>4013</v>
      </c>
      <c r="G314" s="2"/>
      <c r="H314" s="2"/>
      <c r="I314" s="2"/>
      <c r="J314" s="1"/>
    </row>
    <row r="315" spans="1:10" ht="21" customHeight="1">
      <c r="A315" s="1"/>
      <c r="B315" s="1"/>
      <c r="C315" s="1" t="s">
        <v>40</v>
      </c>
      <c r="D315" s="1" t="s">
        <v>3424</v>
      </c>
      <c r="E315" s="10">
        <v>2</v>
      </c>
      <c r="F315" s="1" t="s">
        <v>4013</v>
      </c>
      <c r="G315" s="2"/>
      <c r="H315" s="2"/>
      <c r="I315" s="2"/>
      <c r="J315" s="1"/>
    </row>
    <row r="316" spans="1:10" ht="21" customHeight="1">
      <c r="A316" s="1"/>
      <c r="B316" s="1"/>
      <c r="C316" s="1" t="s">
        <v>40</v>
      </c>
      <c r="D316" s="1" t="s">
        <v>2840</v>
      </c>
      <c r="E316" s="10">
        <v>1</v>
      </c>
      <c r="F316" s="1" t="s">
        <v>4013</v>
      </c>
      <c r="G316" s="2"/>
      <c r="H316" s="2"/>
      <c r="I316" s="2"/>
      <c r="J316" s="1"/>
    </row>
    <row r="317" spans="1:10" ht="21" customHeight="1">
      <c r="A317" s="1"/>
      <c r="B317" s="1"/>
      <c r="C317" s="1" t="s">
        <v>40</v>
      </c>
      <c r="D317" s="1" t="s">
        <v>4152</v>
      </c>
      <c r="E317" s="10">
        <v>1</v>
      </c>
      <c r="F317" s="1" t="s">
        <v>4029</v>
      </c>
      <c r="G317" s="2"/>
      <c r="H317" s="2"/>
      <c r="I317" s="2"/>
      <c r="J317" s="1"/>
    </row>
    <row r="318" spans="1:10" ht="21" customHeight="1">
      <c r="A318" s="1"/>
      <c r="B318" s="1"/>
      <c r="C318" s="1" t="s">
        <v>40</v>
      </c>
      <c r="D318" s="1" t="s">
        <v>3761</v>
      </c>
      <c r="E318" s="10">
        <v>2</v>
      </c>
      <c r="F318" s="1" t="s">
        <v>4013</v>
      </c>
      <c r="G318" s="2"/>
      <c r="H318" s="2"/>
      <c r="I318" s="2"/>
      <c r="J318" s="1"/>
    </row>
    <row r="319" spans="1:10" ht="21" customHeight="1">
      <c r="A319" s="1"/>
      <c r="B319" s="1"/>
      <c r="C319" s="1" t="s">
        <v>40</v>
      </c>
      <c r="D319" s="1" t="s">
        <v>4157</v>
      </c>
      <c r="E319" s="10">
        <v>1</v>
      </c>
      <c r="F319" s="1" t="s">
        <v>4013</v>
      </c>
      <c r="G319" s="2"/>
      <c r="H319" s="2"/>
      <c r="I319" s="2"/>
      <c r="J319" s="1"/>
    </row>
    <row r="320" spans="1:10" ht="21" customHeight="1">
      <c r="A320" s="1"/>
      <c r="B320" s="1"/>
      <c r="C320" s="1" t="s">
        <v>40</v>
      </c>
      <c r="D320" s="1" t="s">
        <v>4127</v>
      </c>
      <c r="E320" s="10">
        <v>1</v>
      </c>
      <c r="F320" s="1" t="s">
        <v>4013</v>
      </c>
      <c r="G320" s="2"/>
      <c r="H320" s="2"/>
      <c r="I320" s="2"/>
      <c r="J320" s="1"/>
    </row>
    <row r="321" spans="1:10" ht="21" customHeight="1">
      <c r="A321" s="1"/>
      <c r="B321" s="1"/>
      <c r="C321" s="1" t="s">
        <v>40</v>
      </c>
      <c r="D321" s="1" t="s">
        <v>3520</v>
      </c>
      <c r="E321" s="10">
        <v>2</v>
      </c>
      <c r="F321" s="1" t="s">
        <v>4013</v>
      </c>
      <c r="G321" s="2"/>
      <c r="H321" s="2"/>
      <c r="I321" s="2"/>
      <c r="J321" s="1"/>
    </row>
    <row r="322" spans="1:10" ht="21" customHeight="1">
      <c r="A322" s="1"/>
      <c r="B322" s="1"/>
      <c r="C322" s="1" t="s">
        <v>40</v>
      </c>
      <c r="D322" s="1" t="s">
        <v>1005</v>
      </c>
      <c r="E322" s="10">
        <v>1</v>
      </c>
      <c r="F322" s="1" t="s">
        <v>4013</v>
      </c>
      <c r="G322" s="2"/>
      <c r="H322" s="2"/>
      <c r="I322" s="2"/>
      <c r="J322" s="1"/>
    </row>
    <row r="323" spans="1:10" ht="21" customHeight="1">
      <c r="A323" s="1"/>
      <c r="B323" s="1"/>
      <c r="C323" s="1" t="s">
        <v>42</v>
      </c>
      <c r="D323" s="1" t="s">
        <v>995</v>
      </c>
      <c r="E323" s="10">
        <v>29</v>
      </c>
      <c r="F323" s="1" t="s">
        <v>4013</v>
      </c>
      <c r="G323" s="2"/>
      <c r="H323" s="2"/>
      <c r="I323" s="2"/>
      <c r="J323" s="1"/>
    </row>
    <row r="324" spans="1:10" ht="21" customHeight="1">
      <c r="A324" s="1"/>
      <c r="B324" s="1"/>
      <c r="C324" s="1" t="s">
        <v>42</v>
      </c>
      <c r="D324" s="1" t="s">
        <v>3520</v>
      </c>
      <c r="E324" s="10">
        <v>3</v>
      </c>
      <c r="F324" s="1" t="s">
        <v>4013</v>
      </c>
      <c r="G324" s="2"/>
      <c r="H324" s="2"/>
      <c r="I324" s="2"/>
      <c r="J324" s="1"/>
    </row>
    <row r="325" spans="1:10" ht="21" customHeight="1">
      <c r="A325" s="1"/>
      <c r="B325" s="1"/>
      <c r="C325" s="1" t="s">
        <v>42</v>
      </c>
      <c r="D325" s="1" t="s">
        <v>4040</v>
      </c>
      <c r="E325" s="10">
        <v>2</v>
      </c>
      <c r="F325" s="1" t="s">
        <v>4013</v>
      </c>
      <c r="G325" s="2"/>
      <c r="H325" s="2"/>
      <c r="I325" s="2"/>
      <c r="J325" s="1"/>
    </row>
    <row r="326" spans="1:10" ht="21" customHeight="1">
      <c r="A326" s="1"/>
      <c r="B326" s="1"/>
      <c r="C326" s="1" t="s">
        <v>42</v>
      </c>
      <c r="D326" s="1" t="s">
        <v>1005</v>
      </c>
      <c r="E326" s="10">
        <v>22</v>
      </c>
      <c r="F326" s="1" t="s">
        <v>4013</v>
      </c>
      <c r="G326" s="2"/>
      <c r="H326" s="2"/>
      <c r="I326" s="2"/>
      <c r="J326" s="1"/>
    </row>
    <row r="327" spans="1:10" ht="21" customHeight="1">
      <c r="A327" s="1"/>
      <c r="B327" s="1"/>
      <c r="C327" s="1" t="s">
        <v>42</v>
      </c>
      <c r="D327" s="1" t="s">
        <v>4158</v>
      </c>
      <c r="E327" s="10">
        <v>1</v>
      </c>
      <c r="F327" s="1" t="s">
        <v>4013</v>
      </c>
      <c r="G327" s="2"/>
      <c r="H327" s="2"/>
      <c r="I327" s="2"/>
      <c r="J327" s="1"/>
    </row>
    <row r="328" spans="1:10" ht="21" customHeight="1">
      <c r="A328" s="1"/>
      <c r="B328" s="1"/>
      <c r="C328" s="1" t="s">
        <v>42</v>
      </c>
      <c r="D328" s="1" t="s">
        <v>3525</v>
      </c>
      <c r="E328" s="10">
        <v>1</v>
      </c>
      <c r="F328" s="1" t="s">
        <v>4029</v>
      </c>
      <c r="G328" s="2"/>
      <c r="H328" s="2"/>
      <c r="I328" s="2"/>
      <c r="J328" s="1"/>
    </row>
    <row r="329" spans="1:10" ht="21" customHeight="1">
      <c r="A329" s="1"/>
      <c r="B329" s="1"/>
      <c r="C329" s="1" t="s">
        <v>42</v>
      </c>
      <c r="D329" s="1" t="s">
        <v>4159</v>
      </c>
      <c r="E329" s="10">
        <v>2</v>
      </c>
      <c r="F329" s="1" t="s">
        <v>4013</v>
      </c>
      <c r="G329" s="2"/>
      <c r="H329" s="2"/>
      <c r="I329" s="2"/>
      <c r="J329" s="1"/>
    </row>
    <row r="330" spans="1:10" ht="21" customHeight="1">
      <c r="A330" s="1"/>
      <c r="B330" s="1"/>
      <c r="C330" s="1" t="s">
        <v>42</v>
      </c>
      <c r="D330" s="1" t="s">
        <v>4160</v>
      </c>
      <c r="E330" s="10">
        <v>2</v>
      </c>
      <c r="F330" s="1" t="s">
        <v>4013</v>
      </c>
      <c r="G330" s="2"/>
      <c r="H330" s="2"/>
      <c r="I330" s="2"/>
      <c r="J330" s="1"/>
    </row>
    <row r="331" spans="1:10" ht="21" customHeight="1">
      <c r="A331" s="1"/>
      <c r="B331" s="1"/>
      <c r="C331" s="1" t="s">
        <v>42</v>
      </c>
      <c r="D331" s="1" t="s">
        <v>989</v>
      </c>
      <c r="E331" s="10">
        <v>2</v>
      </c>
      <c r="F331" s="1" t="s">
        <v>4013</v>
      </c>
      <c r="G331" s="2"/>
      <c r="H331" s="2"/>
      <c r="I331" s="2"/>
      <c r="J331" s="1"/>
    </row>
    <row r="332" spans="1:10" ht="21" customHeight="1">
      <c r="A332" s="1"/>
      <c r="B332" s="1"/>
      <c r="C332" s="1" t="s">
        <v>42</v>
      </c>
      <c r="D332" s="1" t="s">
        <v>4161</v>
      </c>
      <c r="E332" s="10">
        <v>2</v>
      </c>
      <c r="F332" s="1" t="s">
        <v>4013</v>
      </c>
      <c r="G332" s="2"/>
      <c r="H332" s="2"/>
      <c r="I332" s="2"/>
      <c r="J332" s="1"/>
    </row>
    <row r="333" spans="1:10" ht="21" customHeight="1">
      <c r="A333" s="1"/>
      <c r="B333" s="1"/>
      <c r="C333" s="1" t="s">
        <v>42</v>
      </c>
      <c r="D333" s="1" t="s">
        <v>3328</v>
      </c>
      <c r="E333" s="10">
        <v>2</v>
      </c>
      <c r="F333" s="1" t="s">
        <v>4013</v>
      </c>
      <c r="G333" s="2"/>
      <c r="H333" s="2"/>
      <c r="I333" s="2"/>
      <c r="J333" s="1"/>
    </row>
    <row r="334" spans="1:10" ht="21" customHeight="1">
      <c r="A334" s="1"/>
      <c r="B334" s="1"/>
      <c r="C334" s="1" t="s">
        <v>42</v>
      </c>
      <c r="D334" s="1" t="s">
        <v>2921</v>
      </c>
      <c r="E334" s="10">
        <v>1</v>
      </c>
      <c r="F334" s="1" t="s">
        <v>4013</v>
      </c>
      <c r="G334" s="2"/>
      <c r="H334" s="2"/>
      <c r="I334" s="2"/>
      <c r="J334" s="1"/>
    </row>
    <row r="335" spans="1:10" ht="21" customHeight="1">
      <c r="A335" s="1"/>
      <c r="B335" s="1"/>
      <c r="C335" s="1" t="s">
        <v>42</v>
      </c>
      <c r="D335" s="1" t="s">
        <v>4162</v>
      </c>
      <c r="E335" s="10">
        <v>1</v>
      </c>
      <c r="F335" s="1" t="s">
        <v>4013</v>
      </c>
      <c r="G335" s="2"/>
      <c r="H335" s="2"/>
      <c r="I335" s="2"/>
      <c r="J335" s="1"/>
    </row>
    <row r="336" spans="1:10" ht="21" customHeight="1">
      <c r="A336" s="1"/>
      <c r="B336" s="1"/>
      <c r="C336" s="1" t="s">
        <v>42</v>
      </c>
      <c r="D336" s="1" t="s">
        <v>2840</v>
      </c>
      <c r="E336" s="10">
        <v>1</v>
      </c>
      <c r="F336" s="1" t="s">
        <v>4013</v>
      </c>
      <c r="G336" s="2"/>
      <c r="H336" s="2"/>
      <c r="I336" s="2"/>
      <c r="J336" s="1"/>
    </row>
    <row r="337" spans="1:10" ht="21" customHeight="1">
      <c r="A337" s="1"/>
      <c r="B337" s="1"/>
      <c r="C337" s="1" t="s">
        <v>42</v>
      </c>
      <c r="D337" s="1" t="s">
        <v>4163</v>
      </c>
      <c r="E337" s="10">
        <v>1</v>
      </c>
      <c r="F337" s="1" t="s">
        <v>4013</v>
      </c>
      <c r="G337" s="2"/>
      <c r="H337" s="2"/>
      <c r="I337" s="2"/>
      <c r="J337" s="1"/>
    </row>
    <row r="338" spans="1:10" ht="21" customHeight="1">
      <c r="A338" s="1"/>
      <c r="B338" s="1"/>
      <c r="C338" s="1" t="s">
        <v>44</v>
      </c>
      <c r="D338" s="1" t="s">
        <v>995</v>
      </c>
      <c r="E338" s="10">
        <v>46</v>
      </c>
      <c r="F338" s="1" t="s">
        <v>4013</v>
      </c>
      <c r="G338" s="2"/>
      <c r="H338" s="2"/>
      <c r="I338" s="2"/>
      <c r="J338" s="1"/>
    </row>
    <row r="339" spans="1:10" ht="21" customHeight="1">
      <c r="A339" s="1"/>
      <c r="B339" s="1"/>
      <c r="C339" s="1" t="s">
        <v>44</v>
      </c>
      <c r="D339" s="1" t="s">
        <v>4040</v>
      </c>
      <c r="E339" s="10">
        <v>3</v>
      </c>
      <c r="F339" s="1" t="s">
        <v>4013</v>
      </c>
      <c r="G339" s="2"/>
      <c r="H339" s="2"/>
      <c r="I339" s="2"/>
      <c r="J339" s="1"/>
    </row>
    <row r="340" spans="1:10" ht="21" customHeight="1">
      <c r="A340" s="1"/>
      <c r="B340" s="1"/>
      <c r="C340" s="1" t="s">
        <v>44</v>
      </c>
      <c r="D340" s="1" t="s">
        <v>1005</v>
      </c>
      <c r="E340" s="10">
        <v>21</v>
      </c>
      <c r="F340" s="1" t="s">
        <v>4013</v>
      </c>
      <c r="G340" s="2"/>
      <c r="H340" s="2"/>
      <c r="I340" s="2"/>
      <c r="J340" s="1"/>
    </row>
    <row r="341" spans="1:10" ht="21" customHeight="1">
      <c r="A341" s="1"/>
      <c r="B341" s="1"/>
      <c r="C341" s="1" t="s">
        <v>44</v>
      </c>
      <c r="D341" s="1" t="s">
        <v>4164</v>
      </c>
      <c r="E341" s="10">
        <v>1</v>
      </c>
      <c r="F341" s="1" t="s">
        <v>4013</v>
      </c>
      <c r="G341" s="2"/>
      <c r="H341" s="2"/>
      <c r="I341" s="2"/>
      <c r="J341" s="1"/>
    </row>
    <row r="342" spans="1:10" ht="21" customHeight="1">
      <c r="A342" s="1"/>
      <c r="B342" s="1"/>
      <c r="C342" s="1" t="s">
        <v>44</v>
      </c>
      <c r="D342" s="1" t="s">
        <v>4121</v>
      </c>
      <c r="E342" s="10">
        <v>2</v>
      </c>
      <c r="F342" s="1" t="s">
        <v>4013</v>
      </c>
      <c r="G342" s="2"/>
      <c r="H342" s="2"/>
      <c r="I342" s="2"/>
      <c r="J342" s="1"/>
    </row>
    <row r="343" spans="1:10" ht="21" customHeight="1">
      <c r="A343" s="1"/>
      <c r="B343" s="1"/>
      <c r="C343" s="1" t="s">
        <v>44</v>
      </c>
      <c r="D343" s="1" t="s">
        <v>4045</v>
      </c>
      <c r="E343" s="10">
        <v>1</v>
      </c>
      <c r="F343" s="1" t="s">
        <v>4013</v>
      </c>
      <c r="G343" s="2"/>
      <c r="H343" s="2"/>
      <c r="I343" s="2"/>
      <c r="J343" s="1"/>
    </row>
    <row r="344" spans="1:10" ht="21" customHeight="1">
      <c r="A344" s="1"/>
      <c r="B344" s="1"/>
      <c r="C344" s="1" t="s">
        <v>44</v>
      </c>
      <c r="D344" s="1" t="s">
        <v>3328</v>
      </c>
      <c r="E344" s="10">
        <v>2</v>
      </c>
      <c r="F344" s="1" t="s">
        <v>4013</v>
      </c>
      <c r="G344" s="2"/>
      <c r="H344" s="2"/>
      <c r="I344" s="2"/>
      <c r="J344" s="1"/>
    </row>
    <row r="345" spans="1:10" ht="21" customHeight="1">
      <c r="A345" s="1"/>
      <c r="B345" s="1"/>
      <c r="C345" s="1" t="s">
        <v>44</v>
      </c>
      <c r="D345" s="1" t="s">
        <v>4165</v>
      </c>
      <c r="E345" s="10">
        <v>1</v>
      </c>
      <c r="F345" s="1" t="s">
        <v>4013</v>
      </c>
      <c r="G345" s="2"/>
      <c r="H345" s="2"/>
      <c r="I345" s="2"/>
      <c r="J345" s="1"/>
    </row>
    <row r="346" spans="1:10" ht="21" customHeight="1">
      <c r="A346" s="1"/>
      <c r="B346" s="1"/>
      <c r="C346" s="1" t="s">
        <v>44</v>
      </c>
      <c r="D346" s="1" t="s">
        <v>2203</v>
      </c>
      <c r="E346" s="10">
        <v>4</v>
      </c>
      <c r="F346" s="1" t="s">
        <v>4013</v>
      </c>
      <c r="G346" s="2"/>
      <c r="H346" s="2"/>
      <c r="I346" s="2"/>
      <c r="J346" s="1"/>
    </row>
    <row r="347" spans="1:10" ht="21" customHeight="1">
      <c r="A347" s="1"/>
      <c r="B347" s="1"/>
      <c r="C347" s="1" t="s">
        <v>44</v>
      </c>
      <c r="D347" s="1" t="s">
        <v>2840</v>
      </c>
      <c r="E347" s="10">
        <v>3</v>
      </c>
      <c r="F347" s="1" t="s">
        <v>4013</v>
      </c>
      <c r="G347" s="2"/>
      <c r="H347" s="2"/>
      <c r="I347" s="2"/>
      <c r="J347" s="1"/>
    </row>
    <row r="348" spans="1:10" ht="21" customHeight="1">
      <c r="A348" s="1"/>
      <c r="B348" s="1"/>
      <c r="C348" s="1" t="s">
        <v>44</v>
      </c>
      <c r="D348" s="1" t="s">
        <v>4166</v>
      </c>
      <c r="E348" s="10">
        <v>1</v>
      </c>
      <c r="F348" s="1" t="s">
        <v>4013</v>
      </c>
      <c r="G348" s="2"/>
      <c r="H348" s="2"/>
      <c r="I348" s="2"/>
      <c r="J348" s="1"/>
    </row>
    <row r="349" spans="1:10" ht="21" customHeight="1">
      <c r="A349" s="1"/>
      <c r="B349" s="1"/>
      <c r="C349" s="1" t="s">
        <v>44</v>
      </c>
      <c r="D349" s="1" t="s">
        <v>4167</v>
      </c>
      <c r="E349" s="10">
        <v>1</v>
      </c>
      <c r="F349" s="1" t="s">
        <v>4013</v>
      </c>
      <c r="G349" s="2"/>
      <c r="H349" s="2"/>
      <c r="I349" s="2"/>
      <c r="J349" s="1"/>
    </row>
    <row r="350" spans="1:10" ht="21" customHeight="1">
      <c r="A350" s="1"/>
      <c r="B350" s="1"/>
      <c r="C350" s="1" t="s">
        <v>44</v>
      </c>
      <c r="D350" s="1" t="s">
        <v>3761</v>
      </c>
      <c r="E350" s="10">
        <v>1</v>
      </c>
      <c r="F350" s="1" t="s">
        <v>4013</v>
      </c>
      <c r="G350" s="2"/>
      <c r="H350" s="2"/>
      <c r="I350" s="2"/>
      <c r="J350" s="1"/>
    </row>
    <row r="351" spans="1:10" ht="21" customHeight="1">
      <c r="A351" s="1"/>
      <c r="B351" s="1"/>
      <c r="C351" s="1" t="s">
        <v>46</v>
      </c>
      <c r="D351" s="1" t="s">
        <v>995</v>
      </c>
      <c r="E351" s="10">
        <v>29</v>
      </c>
      <c r="F351" s="1" t="s">
        <v>4013</v>
      </c>
      <c r="G351" s="2"/>
      <c r="H351" s="2"/>
      <c r="I351" s="2"/>
      <c r="J351" s="1"/>
    </row>
    <row r="352" spans="1:10" ht="21" customHeight="1">
      <c r="A352" s="1"/>
      <c r="B352" s="1"/>
      <c r="C352" s="1" t="s">
        <v>46</v>
      </c>
      <c r="D352" s="1" t="s">
        <v>2952</v>
      </c>
      <c r="E352" s="10">
        <v>3</v>
      </c>
      <c r="F352" s="1" t="s">
        <v>4013</v>
      </c>
      <c r="G352" s="2"/>
      <c r="H352" s="2"/>
      <c r="I352" s="2"/>
      <c r="J352" s="1"/>
    </row>
    <row r="353" spans="1:10" ht="21" customHeight="1">
      <c r="A353" s="1"/>
      <c r="B353" s="1"/>
      <c r="C353" s="1" t="s">
        <v>46</v>
      </c>
      <c r="D353" s="1" t="s">
        <v>4040</v>
      </c>
      <c r="E353" s="10">
        <v>2</v>
      </c>
      <c r="F353" s="1" t="s">
        <v>4013</v>
      </c>
      <c r="G353" s="2"/>
      <c r="H353" s="2"/>
      <c r="I353" s="2"/>
      <c r="J353" s="1"/>
    </row>
    <row r="354" spans="1:10" ht="21" customHeight="1">
      <c r="A354" s="1"/>
      <c r="B354" s="1"/>
      <c r="C354" s="1" t="s">
        <v>46</v>
      </c>
      <c r="D354" s="1" t="s">
        <v>1005</v>
      </c>
      <c r="E354" s="10">
        <v>22</v>
      </c>
      <c r="F354" s="1" t="s">
        <v>4013</v>
      </c>
      <c r="G354" s="2"/>
      <c r="H354" s="2"/>
      <c r="I354" s="2"/>
      <c r="J354" s="1"/>
    </row>
    <row r="355" spans="1:10" ht="21" customHeight="1">
      <c r="A355" s="1"/>
      <c r="B355" s="1"/>
      <c r="C355" s="1" t="s">
        <v>46</v>
      </c>
      <c r="D355" s="1" t="s">
        <v>3328</v>
      </c>
      <c r="E355" s="10">
        <v>2</v>
      </c>
      <c r="F355" s="1" t="s">
        <v>4013</v>
      </c>
      <c r="G355" s="2"/>
      <c r="H355" s="2"/>
      <c r="I355" s="2"/>
      <c r="J355" s="1"/>
    </row>
    <row r="356" spans="1:10" ht="21" customHeight="1">
      <c r="A356" s="1"/>
      <c r="B356" s="1"/>
      <c r="C356" s="1" t="s">
        <v>46</v>
      </c>
      <c r="D356" s="1" t="s">
        <v>3525</v>
      </c>
      <c r="E356" s="10">
        <v>1</v>
      </c>
      <c r="F356" s="1" t="s">
        <v>4029</v>
      </c>
      <c r="G356" s="2"/>
      <c r="H356" s="2"/>
      <c r="I356" s="2"/>
      <c r="J356" s="1"/>
    </row>
    <row r="357" spans="1:10" ht="21" customHeight="1">
      <c r="A357" s="1"/>
      <c r="B357" s="1"/>
      <c r="C357" s="1" t="s">
        <v>46</v>
      </c>
      <c r="D357" s="1" t="s">
        <v>1424</v>
      </c>
      <c r="E357" s="10">
        <v>1</v>
      </c>
      <c r="F357" s="1" t="s">
        <v>4013</v>
      </c>
      <c r="G357" s="2"/>
      <c r="H357" s="2"/>
      <c r="I357" s="2"/>
      <c r="J357" s="1"/>
    </row>
    <row r="358" spans="1:10" ht="21" customHeight="1">
      <c r="A358" s="1"/>
      <c r="B358" s="1"/>
      <c r="C358" s="1" t="s">
        <v>46</v>
      </c>
      <c r="D358" s="1" t="s">
        <v>2310</v>
      </c>
      <c r="E358" s="10">
        <v>3</v>
      </c>
      <c r="F358" s="1" t="s">
        <v>4013</v>
      </c>
      <c r="G358" s="2"/>
      <c r="H358" s="2"/>
      <c r="I358" s="2"/>
      <c r="J358" s="1"/>
    </row>
    <row r="359" spans="1:10" ht="21" customHeight="1">
      <c r="A359" s="1"/>
      <c r="B359" s="1"/>
      <c r="C359" s="1" t="s">
        <v>46</v>
      </c>
      <c r="D359" s="1" t="s">
        <v>4168</v>
      </c>
      <c r="E359" s="10">
        <v>1</v>
      </c>
      <c r="F359" s="1" t="s">
        <v>4013</v>
      </c>
      <c r="G359" s="2"/>
      <c r="H359" s="2"/>
      <c r="I359" s="2"/>
      <c r="J359" s="1"/>
    </row>
    <row r="360" spans="1:10" ht="21" customHeight="1">
      <c r="A360" s="1"/>
      <c r="B360" s="1"/>
      <c r="C360" s="1" t="s">
        <v>46</v>
      </c>
      <c r="D360" s="1" t="s">
        <v>989</v>
      </c>
      <c r="E360" s="10">
        <v>1</v>
      </c>
      <c r="F360" s="1" t="s">
        <v>4013</v>
      </c>
      <c r="G360" s="2"/>
      <c r="H360" s="2"/>
      <c r="I360" s="2"/>
      <c r="J360" s="1"/>
    </row>
    <row r="361" spans="1:10" ht="21" customHeight="1">
      <c r="A361" s="1"/>
      <c r="B361" s="1"/>
      <c r="C361" s="1" t="s">
        <v>46</v>
      </c>
      <c r="D361" s="1" t="s">
        <v>4169</v>
      </c>
      <c r="E361" s="10">
        <v>1</v>
      </c>
      <c r="F361" s="1" t="s">
        <v>4013</v>
      </c>
      <c r="G361" s="2"/>
      <c r="H361" s="2"/>
      <c r="I361" s="2"/>
      <c r="J361" s="1"/>
    </row>
    <row r="362" spans="1:10" ht="21" customHeight="1">
      <c r="A362" s="1"/>
      <c r="B362" s="1"/>
      <c r="C362" s="1" t="s">
        <v>46</v>
      </c>
      <c r="D362" s="1" t="s">
        <v>4046</v>
      </c>
      <c r="E362" s="10">
        <v>2</v>
      </c>
      <c r="F362" s="1" t="s">
        <v>4013</v>
      </c>
      <c r="G362" s="2"/>
      <c r="H362" s="2"/>
      <c r="I362" s="2"/>
      <c r="J362" s="1"/>
    </row>
    <row r="363" spans="1:10" ht="21" customHeight="1">
      <c r="A363" s="1"/>
      <c r="B363" s="1"/>
      <c r="C363" s="1" t="s">
        <v>46</v>
      </c>
      <c r="D363" s="1" t="s">
        <v>4045</v>
      </c>
      <c r="E363" s="10">
        <v>1</v>
      </c>
      <c r="F363" s="1" t="s">
        <v>4013</v>
      </c>
      <c r="G363" s="2"/>
      <c r="H363" s="2"/>
      <c r="I363" s="2"/>
      <c r="J363" s="1"/>
    </row>
    <row r="364" spans="1:10" ht="21" customHeight="1">
      <c r="A364" s="1"/>
      <c r="B364" s="1"/>
      <c r="C364" s="1" t="s">
        <v>46</v>
      </c>
      <c r="D364" s="1" t="s">
        <v>4170</v>
      </c>
      <c r="E364" s="10">
        <v>1</v>
      </c>
      <c r="F364" s="1" t="s">
        <v>4013</v>
      </c>
      <c r="G364" s="2"/>
      <c r="H364" s="2"/>
      <c r="I364" s="2"/>
      <c r="J364" s="1"/>
    </row>
    <row r="365" spans="1:10" ht="21" customHeight="1">
      <c r="A365" s="1"/>
      <c r="B365" s="1"/>
      <c r="C365" s="1" t="s">
        <v>46</v>
      </c>
      <c r="D365" s="1" t="s">
        <v>4171</v>
      </c>
      <c r="E365" s="10">
        <v>3</v>
      </c>
      <c r="F365" s="1" t="s">
        <v>4013</v>
      </c>
      <c r="G365" s="2"/>
      <c r="H365" s="2"/>
      <c r="I365" s="2"/>
      <c r="J365" s="1"/>
    </row>
    <row r="366" spans="1:10" ht="21" customHeight="1">
      <c r="A366" s="1"/>
      <c r="B366" s="1"/>
      <c r="C366" s="1" t="s">
        <v>46</v>
      </c>
      <c r="D366" s="1" t="s">
        <v>4172</v>
      </c>
      <c r="E366" s="10">
        <v>2</v>
      </c>
      <c r="F366" s="1" t="s">
        <v>4013</v>
      </c>
      <c r="G366" s="2"/>
      <c r="H366" s="2"/>
      <c r="I366" s="2"/>
      <c r="J366" s="1"/>
    </row>
    <row r="367" spans="1:10" ht="21" customHeight="1">
      <c r="A367" s="1"/>
      <c r="B367" s="1"/>
      <c r="C367" s="1" t="s">
        <v>48</v>
      </c>
      <c r="D367" s="1" t="s">
        <v>1005</v>
      </c>
      <c r="E367" s="10">
        <v>24</v>
      </c>
      <c r="F367" s="1" t="s">
        <v>4013</v>
      </c>
      <c r="G367" s="2"/>
      <c r="H367" s="2"/>
      <c r="I367" s="2"/>
      <c r="J367" s="1"/>
    </row>
    <row r="368" spans="1:10" ht="21" customHeight="1">
      <c r="A368" s="1"/>
      <c r="B368" s="1"/>
      <c r="C368" s="1" t="s">
        <v>48</v>
      </c>
      <c r="D368" s="1" t="s">
        <v>995</v>
      </c>
      <c r="E368" s="10">
        <v>27</v>
      </c>
      <c r="F368" s="1" t="s">
        <v>4013</v>
      </c>
      <c r="G368" s="2"/>
      <c r="H368" s="2"/>
      <c r="I368" s="2"/>
      <c r="J368" s="1"/>
    </row>
    <row r="369" spans="1:10" ht="21" customHeight="1">
      <c r="A369" s="1"/>
      <c r="B369" s="1"/>
      <c r="C369" s="1" t="s">
        <v>48</v>
      </c>
      <c r="D369" s="1" t="s">
        <v>4040</v>
      </c>
      <c r="E369" s="10">
        <v>5</v>
      </c>
      <c r="F369" s="1" t="s">
        <v>4013</v>
      </c>
      <c r="G369" s="2"/>
      <c r="H369" s="2"/>
      <c r="I369" s="2"/>
      <c r="J369" s="1"/>
    </row>
    <row r="370" spans="1:10" ht="21" customHeight="1">
      <c r="A370" s="1"/>
      <c r="B370" s="1"/>
      <c r="C370" s="1" t="s">
        <v>48</v>
      </c>
      <c r="D370" s="1" t="s">
        <v>4173</v>
      </c>
      <c r="E370" s="10">
        <v>2</v>
      </c>
      <c r="F370" s="1" t="s">
        <v>4013</v>
      </c>
      <c r="G370" s="2"/>
      <c r="H370" s="2"/>
      <c r="I370" s="2"/>
      <c r="J370" s="1"/>
    </row>
    <row r="371" spans="1:10" ht="21" customHeight="1">
      <c r="A371" s="1"/>
      <c r="B371" s="1"/>
      <c r="C371" s="1" t="s">
        <v>48</v>
      </c>
      <c r="D371" s="1" t="s">
        <v>3916</v>
      </c>
      <c r="E371" s="10">
        <v>3</v>
      </c>
      <c r="F371" s="1" t="s">
        <v>4013</v>
      </c>
      <c r="G371" s="2"/>
      <c r="H371" s="2"/>
      <c r="I371" s="2"/>
      <c r="J371" s="1"/>
    </row>
    <row r="372" spans="1:10" ht="21" customHeight="1">
      <c r="A372" s="1"/>
      <c r="B372" s="1"/>
      <c r="C372" s="1" t="s">
        <v>48</v>
      </c>
      <c r="D372" s="1" t="s">
        <v>4174</v>
      </c>
      <c r="E372" s="10">
        <v>5</v>
      </c>
      <c r="F372" s="1" t="s">
        <v>4013</v>
      </c>
      <c r="G372" s="2"/>
      <c r="H372" s="2"/>
      <c r="I372" s="2"/>
      <c r="J372" s="1"/>
    </row>
    <row r="373" spans="1:10" ht="21" customHeight="1">
      <c r="A373" s="1"/>
      <c r="B373" s="1"/>
      <c r="C373" s="1" t="s">
        <v>48</v>
      </c>
      <c r="D373" s="1" t="s">
        <v>4113</v>
      </c>
      <c r="E373" s="10">
        <v>1</v>
      </c>
      <c r="F373" s="1" t="s">
        <v>4013</v>
      </c>
      <c r="G373" s="2"/>
      <c r="H373" s="2"/>
      <c r="I373" s="2"/>
      <c r="J373" s="1"/>
    </row>
    <row r="374" spans="1:10" ht="21" customHeight="1">
      <c r="A374" s="1"/>
      <c r="B374" s="1"/>
      <c r="C374" s="1" t="s">
        <v>48</v>
      </c>
      <c r="D374" s="1" t="s">
        <v>4169</v>
      </c>
      <c r="E374" s="10">
        <v>1</v>
      </c>
      <c r="F374" s="1" t="s">
        <v>4013</v>
      </c>
      <c r="G374" s="2"/>
      <c r="H374" s="2"/>
      <c r="I374" s="2"/>
      <c r="J374" s="1"/>
    </row>
    <row r="375" spans="1:10" ht="21" customHeight="1">
      <c r="A375" s="1"/>
      <c r="B375" s="1"/>
      <c r="C375" s="1" t="s">
        <v>48</v>
      </c>
      <c r="D375" s="1" t="s">
        <v>4103</v>
      </c>
      <c r="E375" s="10">
        <v>1</v>
      </c>
      <c r="F375" s="1" t="s">
        <v>4013</v>
      </c>
      <c r="G375" s="2"/>
      <c r="H375" s="2"/>
      <c r="I375" s="2"/>
      <c r="J375" s="1"/>
    </row>
    <row r="376" spans="1:10" ht="21" customHeight="1">
      <c r="A376" s="1"/>
      <c r="B376" s="1"/>
      <c r="C376" s="1" t="s">
        <v>48</v>
      </c>
      <c r="D376" s="1" t="s">
        <v>2310</v>
      </c>
      <c r="E376" s="10">
        <v>1</v>
      </c>
      <c r="F376" s="1" t="s">
        <v>4013</v>
      </c>
      <c r="G376" s="2"/>
      <c r="H376" s="2"/>
      <c r="I376" s="2"/>
      <c r="J376" s="1"/>
    </row>
    <row r="377" spans="1:10" ht="21" customHeight="1">
      <c r="A377" s="1"/>
      <c r="B377" s="1"/>
      <c r="C377" s="1" t="s">
        <v>48</v>
      </c>
      <c r="D377" s="1" t="s">
        <v>4175</v>
      </c>
      <c r="E377" s="10">
        <v>3</v>
      </c>
      <c r="F377" s="1" t="s">
        <v>4013</v>
      </c>
      <c r="G377" s="2"/>
      <c r="H377" s="2"/>
      <c r="I377" s="2"/>
      <c r="J377" s="1"/>
    </row>
    <row r="378" spans="1:10" ht="21" customHeight="1">
      <c r="A378" s="1"/>
      <c r="B378" s="1"/>
      <c r="C378" s="1" t="s">
        <v>48</v>
      </c>
      <c r="D378" s="1" t="s">
        <v>4176</v>
      </c>
      <c r="E378" s="10">
        <v>2</v>
      </c>
      <c r="F378" s="1" t="s">
        <v>4013</v>
      </c>
      <c r="G378" s="2"/>
      <c r="H378" s="2"/>
      <c r="I378" s="2"/>
      <c r="J378" s="1"/>
    </row>
    <row r="379" spans="1:10" ht="21" customHeight="1">
      <c r="A379" s="1"/>
      <c r="B379" s="1"/>
      <c r="C379" s="1" t="s">
        <v>48</v>
      </c>
      <c r="D379" s="1" t="s">
        <v>1274</v>
      </c>
      <c r="E379" s="10">
        <v>1</v>
      </c>
      <c r="F379" s="1" t="s">
        <v>4013</v>
      </c>
      <c r="G379" s="2"/>
      <c r="H379" s="2"/>
      <c r="I379" s="2"/>
      <c r="J379" s="1"/>
    </row>
    <row r="380" spans="1:10" ht="21" customHeight="1">
      <c r="A380" s="1"/>
      <c r="B380" s="1"/>
      <c r="C380" s="1" t="s">
        <v>48</v>
      </c>
      <c r="D380" s="1" t="s">
        <v>4177</v>
      </c>
      <c r="E380" s="10">
        <v>1</v>
      </c>
      <c r="F380" s="1" t="s">
        <v>4013</v>
      </c>
      <c r="G380" s="2"/>
      <c r="H380" s="2"/>
      <c r="I380" s="2"/>
      <c r="J380" s="1"/>
    </row>
    <row r="381" spans="1:10" ht="21" customHeight="1">
      <c r="A381" s="1"/>
      <c r="B381" s="1"/>
      <c r="C381" s="1" t="s">
        <v>48</v>
      </c>
      <c r="D381" s="1" t="s">
        <v>989</v>
      </c>
      <c r="E381" s="10">
        <v>12</v>
      </c>
      <c r="F381" s="1" t="s">
        <v>4013</v>
      </c>
      <c r="G381" s="2"/>
      <c r="H381" s="2"/>
      <c r="I381" s="2"/>
      <c r="J381" s="1"/>
    </row>
    <row r="382" spans="1:10" ht="21" customHeight="1">
      <c r="A382" s="1"/>
      <c r="B382" s="1"/>
      <c r="C382" s="1" t="s">
        <v>48</v>
      </c>
      <c r="D382" s="1" t="s">
        <v>3520</v>
      </c>
      <c r="E382" s="10">
        <v>1</v>
      </c>
      <c r="F382" s="1" t="s">
        <v>4013</v>
      </c>
      <c r="G382" s="2"/>
      <c r="H382" s="2"/>
      <c r="I382" s="2"/>
      <c r="J382" s="1"/>
    </row>
    <row r="383" spans="1:10" ht="21" customHeight="1">
      <c r="A383" s="1"/>
      <c r="B383" s="1"/>
      <c r="C383" s="1" t="s">
        <v>48</v>
      </c>
      <c r="D383" s="1" t="s">
        <v>2840</v>
      </c>
      <c r="E383" s="10">
        <v>1</v>
      </c>
      <c r="F383" s="1" t="s">
        <v>4013</v>
      </c>
      <c r="G383" s="2"/>
      <c r="H383" s="2"/>
      <c r="I383" s="2"/>
      <c r="J383" s="1"/>
    </row>
    <row r="384" spans="1:10" ht="21" customHeight="1">
      <c r="A384" s="1"/>
      <c r="B384" s="1"/>
      <c r="C384" s="1" t="s">
        <v>48</v>
      </c>
      <c r="D384" s="1" t="s">
        <v>2203</v>
      </c>
      <c r="E384" s="10">
        <v>1</v>
      </c>
      <c r="F384" s="1" t="s">
        <v>4013</v>
      </c>
      <c r="G384" s="2"/>
      <c r="H384" s="2"/>
      <c r="I384" s="2"/>
      <c r="J384" s="1"/>
    </row>
    <row r="385" spans="1:10" ht="21" customHeight="1">
      <c r="A385" s="1"/>
      <c r="B385" s="1"/>
      <c r="C385" s="1" t="s">
        <v>48</v>
      </c>
      <c r="D385" s="1" t="s">
        <v>4145</v>
      </c>
      <c r="E385" s="10">
        <v>1</v>
      </c>
      <c r="F385" s="1" t="s">
        <v>4013</v>
      </c>
      <c r="G385" s="2"/>
      <c r="H385" s="2"/>
      <c r="I385" s="2"/>
      <c r="J385" s="1"/>
    </row>
    <row r="386" spans="1:10" ht="21" customHeight="1">
      <c r="A386" s="1"/>
      <c r="B386" s="1"/>
      <c r="C386" s="1"/>
      <c r="D386" s="1"/>
      <c r="E386" s="1"/>
      <c r="F386" s="2"/>
      <c r="G386" s="2"/>
      <c r="H386" s="2"/>
      <c r="I386" s="2"/>
      <c r="J386" s="1"/>
    </row>
    <row r="387" spans="1:10" ht="21" customHeight="1">
      <c r="A387" s="1"/>
      <c r="B387" s="1"/>
      <c r="C387" s="1"/>
      <c r="D387" s="1"/>
      <c r="E387" s="1"/>
      <c r="F387" s="2"/>
      <c r="G387" s="2"/>
      <c r="H387" s="2"/>
      <c r="I387" s="2"/>
      <c r="J387" s="1"/>
    </row>
    <row r="388" spans="1:10" ht="21" customHeight="1">
      <c r="A388" s="1"/>
      <c r="B388" s="1"/>
      <c r="C388" s="1"/>
      <c r="D388" s="1"/>
      <c r="E388" s="1"/>
      <c r="F388" s="2"/>
      <c r="G388" s="2"/>
      <c r="H388" s="2"/>
      <c r="I388" s="2"/>
      <c r="J388" s="1"/>
    </row>
    <row r="389" spans="1:10" ht="21" customHeight="1">
      <c r="A389" s="1"/>
      <c r="B389" s="1"/>
      <c r="C389" s="1"/>
      <c r="D389" s="1"/>
      <c r="E389" s="1"/>
      <c r="F389" s="2"/>
      <c r="G389" s="2"/>
      <c r="H389" s="2"/>
      <c r="I389" s="2"/>
      <c r="J389" s="1"/>
    </row>
    <row r="390" spans="1:10" ht="21" customHeight="1">
      <c r="A390" s="1"/>
      <c r="B390" s="1"/>
      <c r="C390" s="1"/>
      <c r="D390" s="1"/>
      <c r="E390" s="1"/>
      <c r="F390" s="2"/>
      <c r="G390" s="2"/>
      <c r="H390" s="2"/>
      <c r="I390" s="2"/>
      <c r="J390" s="1"/>
    </row>
    <row r="391" spans="1:10" ht="21" customHeight="1">
      <c r="A391" s="1"/>
      <c r="B391" s="1"/>
      <c r="C391" s="1"/>
      <c r="D391" s="1"/>
      <c r="E391" s="1"/>
      <c r="F391" s="2"/>
      <c r="G391" s="2"/>
      <c r="H391" s="2"/>
      <c r="I391" s="2"/>
      <c r="J391" s="1"/>
    </row>
    <row r="392" spans="1:10" ht="21" customHeight="1">
      <c r="A392" s="1"/>
      <c r="B392" s="1"/>
      <c r="C392" s="1"/>
      <c r="D392" s="1"/>
      <c r="E392" s="1"/>
      <c r="F392" s="2"/>
      <c r="G392" s="2"/>
      <c r="H392" s="2"/>
      <c r="I392" s="2"/>
      <c r="J392" s="1"/>
    </row>
    <row r="393" spans="1:10" ht="21" customHeight="1">
      <c r="A393" s="1"/>
      <c r="B393" s="1"/>
      <c r="C393" s="1"/>
      <c r="D393" s="1"/>
      <c r="E393" s="1"/>
      <c r="F393" s="2"/>
      <c r="G393" s="2"/>
      <c r="H393" s="2"/>
      <c r="I393" s="2"/>
      <c r="J393" s="1"/>
    </row>
    <row r="394" spans="1:10" ht="21" customHeight="1">
      <c r="A394" s="1"/>
      <c r="B394" s="1"/>
      <c r="C394" s="1"/>
      <c r="D394" s="1"/>
      <c r="E394" s="1"/>
      <c r="F394" s="2"/>
      <c r="G394" s="2"/>
      <c r="H394" s="2"/>
      <c r="I394" s="2"/>
      <c r="J394" s="1"/>
    </row>
    <row r="395" spans="1:10" ht="21" customHeight="1">
      <c r="A395" s="1"/>
      <c r="B395" s="1"/>
      <c r="C395" s="1"/>
      <c r="D395" s="1"/>
      <c r="E395" s="1"/>
      <c r="F395" s="2"/>
      <c r="G395" s="2"/>
      <c r="H395" s="2"/>
      <c r="I395" s="2"/>
      <c r="J395" s="1"/>
    </row>
    <row r="396" spans="1:10" ht="21" customHeight="1">
      <c r="A396" s="1"/>
      <c r="B396" s="1"/>
      <c r="C396" s="1"/>
      <c r="D396" s="1"/>
      <c r="E396" s="1"/>
      <c r="F396" s="2"/>
      <c r="G396" s="2"/>
      <c r="H396" s="2"/>
      <c r="I396" s="2"/>
      <c r="J396" s="1"/>
    </row>
    <row r="397" spans="1:10" ht="21" customHeight="1">
      <c r="A397" s="1"/>
      <c r="B397" s="1"/>
      <c r="C397" s="1"/>
      <c r="D397" s="1"/>
      <c r="E397" s="1"/>
      <c r="F397" s="2"/>
      <c r="G397" s="2"/>
      <c r="H397" s="2"/>
      <c r="I397" s="2"/>
      <c r="J397" s="1"/>
    </row>
    <row r="398" spans="1:10" ht="21" customHeight="1">
      <c r="A398" s="1"/>
      <c r="B398" s="1"/>
      <c r="C398" s="1"/>
      <c r="D398" s="1"/>
      <c r="E398" s="1"/>
      <c r="F398" s="2"/>
      <c r="G398" s="2"/>
      <c r="H398" s="2"/>
      <c r="I398" s="2"/>
      <c r="J398" s="1"/>
    </row>
    <row r="399" spans="1:10" ht="21" customHeight="1">
      <c r="A399" s="1"/>
      <c r="B399" s="1"/>
      <c r="C399" s="1"/>
      <c r="D399" s="1"/>
      <c r="E399" s="1"/>
      <c r="F399" s="2"/>
      <c r="G399" s="2"/>
      <c r="H399" s="2"/>
      <c r="I399" s="2"/>
      <c r="J399" s="1"/>
    </row>
    <row r="400" spans="1:10" ht="21" customHeight="1">
      <c r="A400" s="1"/>
      <c r="B400" s="1"/>
      <c r="C400" s="1"/>
      <c r="D400" s="1"/>
      <c r="E400" s="1"/>
      <c r="F400" s="2"/>
      <c r="G400" s="2"/>
      <c r="H400" s="2"/>
      <c r="I400" s="2"/>
      <c r="J400" s="1"/>
    </row>
    <row r="401" spans="1:10" ht="21" customHeight="1">
      <c r="A401" s="1"/>
      <c r="B401" s="1"/>
      <c r="C401" s="1"/>
      <c r="D401" s="1"/>
      <c r="E401" s="1"/>
      <c r="F401" s="2"/>
      <c r="G401" s="2"/>
      <c r="H401" s="2"/>
      <c r="I401" s="2"/>
      <c r="J401" s="1"/>
    </row>
    <row r="402" spans="1:10" ht="21" customHeight="1">
      <c r="A402" s="1"/>
      <c r="B402" s="1"/>
      <c r="C402" s="1"/>
      <c r="D402" s="1"/>
      <c r="E402" s="1"/>
      <c r="F402" s="2"/>
      <c r="G402" s="2"/>
      <c r="H402" s="2"/>
      <c r="I402" s="2"/>
      <c r="J402" s="1"/>
    </row>
    <row r="403" spans="1:10" ht="21" customHeight="1">
      <c r="A403" s="1"/>
      <c r="B403" s="1"/>
      <c r="C403" s="1"/>
      <c r="D403" s="1"/>
      <c r="E403" s="1"/>
      <c r="F403" s="2"/>
      <c r="G403" s="2"/>
      <c r="H403" s="2"/>
      <c r="I403" s="2"/>
      <c r="J403" s="1"/>
    </row>
    <row r="404" spans="1:10" ht="21" customHeight="1">
      <c r="A404" s="1"/>
      <c r="B404" s="1"/>
      <c r="C404" s="1"/>
      <c r="D404" s="1"/>
      <c r="E404" s="1"/>
      <c r="F404" s="2"/>
      <c r="G404" s="2"/>
      <c r="H404" s="2"/>
      <c r="I404" s="2"/>
      <c r="J404" s="1"/>
    </row>
    <row r="405" spans="1:10" ht="21" customHeight="1">
      <c r="A405" s="1"/>
      <c r="B405" s="1"/>
      <c r="C405" s="1"/>
      <c r="D405" s="1"/>
      <c r="E405" s="1"/>
      <c r="F405" s="2"/>
      <c r="G405" s="2"/>
      <c r="H405" s="2"/>
      <c r="I405" s="2"/>
      <c r="J405" s="1"/>
    </row>
    <row r="406" spans="1:10" ht="21" customHeight="1">
      <c r="A406" s="1"/>
      <c r="B406" s="1"/>
      <c r="C406" s="1"/>
      <c r="D406" s="1"/>
      <c r="E406" s="1"/>
      <c r="F406" s="2"/>
      <c r="G406" s="2"/>
      <c r="H406" s="2"/>
      <c r="I406" s="2"/>
      <c r="J406" s="1"/>
    </row>
    <row r="407" spans="1:10" ht="21" customHeight="1">
      <c r="A407" s="1"/>
      <c r="B407" s="1"/>
      <c r="C407" s="1"/>
      <c r="D407" s="1"/>
      <c r="E407" s="1"/>
      <c r="F407" s="2"/>
      <c r="G407" s="2"/>
      <c r="H407" s="2"/>
      <c r="I407" s="2"/>
      <c r="J407" s="1"/>
    </row>
    <row r="408" spans="1:10" ht="21" customHeight="1">
      <c r="A408" s="1"/>
      <c r="B408" s="1"/>
      <c r="C408" s="1"/>
      <c r="D408" s="1"/>
      <c r="E408" s="1"/>
      <c r="F408" s="2"/>
      <c r="G408" s="2"/>
      <c r="H408" s="2"/>
      <c r="I408" s="2"/>
      <c r="J408" s="1"/>
    </row>
    <row r="409" spans="1:10" ht="21" customHeight="1">
      <c r="A409" s="1"/>
      <c r="B409" s="1"/>
      <c r="C409" s="1"/>
      <c r="D409" s="1"/>
      <c r="E409" s="1"/>
      <c r="F409" s="2"/>
      <c r="G409" s="2"/>
      <c r="H409" s="2"/>
      <c r="I409" s="2"/>
      <c r="J409" s="1"/>
    </row>
    <row r="410" spans="1:10" ht="21" customHeight="1">
      <c r="A410" s="1"/>
      <c r="B410" s="1"/>
      <c r="C410" s="1"/>
      <c r="D410" s="1"/>
      <c r="E410" s="1"/>
      <c r="F410" s="2"/>
      <c r="G410" s="2"/>
      <c r="H410" s="2"/>
      <c r="I410" s="2"/>
      <c r="J410" s="1"/>
    </row>
    <row r="411" spans="1:10" ht="21" customHeight="1">
      <c r="A411" s="1"/>
      <c r="B411" s="1"/>
      <c r="C411" s="1"/>
      <c r="D411" s="1"/>
      <c r="E411" s="1"/>
      <c r="F411" s="2"/>
      <c r="G411" s="2"/>
      <c r="H411" s="2"/>
      <c r="I411" s="2"/>
      <c r="J411" s="1"/>
    </row>
    <row r="412" spans="1:10" ht="21" customHeight="1">
      <c r="A412" s="1"/>
      <c r="B412" s="1"/>
      <c r="C412" s="1"/>
      <c r="D412" s="1"/>
      <c r="E412" s="1"/>
      <c r="F412" s="2"/>
      <c r="G412" s="2"/>
      <c r="H412" s="2"/>
      <c r="I412" s="2"/>
      <c r="J412" s="1"/>
    </row>
    <row r="413" spans="1:10" ht="21" customHeight="1">
      <c r="A413" s="1"/>
      <c r="B413" s="1"/>
      <c r="C413" s="1"/>
      <c r="D413" s="1"/>
      <c r="E413" s="1"/>
      <c r="F413" s="2"/>
      <c r="G413" s="2"/>
      <c r="H413" s="2"/>
      <c r="I413" s="2"/>
      <c r="J413" s="1"/>
    </row>
    <row r="414" spans="1:10" ht="21" customHeight="1">
      <c r="A414" s="1"/>
      <c r="B414" s="1"/>
      <c r="C414" s="1"/>
      <c r="D414" s="1"/>
      <c r="E414" s="1"/>
      <c r="F414" s="2"/>
      <c r="G414" s="2"/>
      <c r="H414" s="2"/>
      <c r="I414" s="2"/>
      <c r="J414" s="1"/>
    </row>
    <row r="415" spans="1:10" ht="21" customHeight="1">
      <c r="A415" s="1"/>
      <c r="B415" s="1"/>
      <c r="C415" s="1"/>
      <c r="D415" s="1"/>
      <c r="E415" s="1"/>
      <c r="F415" s="2"/>
      <c r="G415" s="2"/>
      <c r="H415" s="2"/>
      <c r="I415" s="2"/>
      <c r="J415" s="1"/>
    </row>
    <row r="416" spans="1:10" ht="21" customHeight="1">
      <c r="A416" s="1"/>
      <c r="B416" s="1"/>
      <c r="C416" s="1"/>
      <c r="D416" s="1"/>
      <c r="E416" s="1"/>
      <c r="F416" s="2"/>
      <c r="G416" s="2"/>
      <c r="H416" s="2"/>
      <c r="I416" s="2"/>
      <c r="J416" s="1"/>
    </row>
    <row r="417" spans="1:10" ht="21" customHeight="1">
      <c r="A417" s="1"/>
      <c r="B417" s="1"/>
      <c r="C417" s="1"/>
      <c r="D417" s="1"/>
      <c r="E417" s="1"/>
      <c r="F417" s="2"/>
      <c r="G417" s="2"/>
      <c r="H417" s="2"/>
      <c r="I417" s="2"/>
      <c r="J417" s="1"/>
    </row>
    <row r="418" spans="1:10" ht="21" customHeight="1">
      <c r="A418" s="1"/>
      <c r="B418" s="1"/>
      <c r="C418" s="1"/>
      <c r="D418" s="1"/>
      <c r="E418" s="1"/>
      <c r="F418" s="2"/>
      <c r="G418" s="2"/>
      <c r="H418" s="2"/>
      <c r="I418" s="2"/>
      <c r="J418" s="1"/>
    </row>
    <row r="419" spans="1:10" ht="21" customHeight="1">
      <c r="A419" s="1"/>
      <c r="B419" s="1"/>
      <c r="C419" s="1"/>
      <c r="D419" s="1"/>
      <c r="E419" s="1"/>
      <c r="F419" s="2"/>
      <c r="G419" s="2"/>
      <c r="H419" s="2"/>
      <c r="I419" s="2"/>
      <c r="J419" s="1"/>
    </row>
    <row r="420" spans="1:10" ht="21" customHeight="1">
      <c r="A420" s="1"/>
      <c r="B420" s="1"/>
      <c r="C420" s="1"/>
      <c r="D420" s="1"/>
      <c r="E420" s="1"/>
      <c r="F420" s="2"/>
      <c r="G420" s="2"/>
      <c r="H420" s="2"/>
      <c r="I420" s="2"/>
      <c r="J420" s="1"/>
    </row>
    <row r="421" spans="1:10" ht="21" customHeight="1">
      <c r="A421" s="1"/>
      <c r="B421" s="1"/>
      <c r="C421" s="1"/>
      <c r="D421" s="1"/>
      <c r="E421" s="1"/>
      <c r="F421" s="2"/>
      <c r="G421" s="2"/>
      <c r="H421" s="2"/>
      <c r="I421" s="2"/>
      <c r="J421" s="1"/>
    </row>
    <row r="422" spans="1:10" ht="21" customHeight="1">
      <c r="A422" s="1"/>
      <c r="B422" s="1"/>
      <c r="C422" s="1"/>
      <c r="D422" s="1"/>
      <c r="E422" s="1"/>
      <c r="F422" s="2"/>
      <c r="G422" s="2"/>
      <c r="H422" s="2"/>
      <c r="I422" s="2"/>
      <c r="J422" s="1"/>
    </row>
    <row r="423" spans="1:10" ht="21" customHeight="1">
      <c r="A423" s="1"/>
      <c r="B423" s="1"/>
      <c r="C423" s="1"/>
      <c r="D423" s="1"/>
      <c r="E423" s="1"/>
      <c r="F423" s="2"/>
      <c r="G423" s="2"/>
      <c r="H423" s="2"/>
      <c r="I423" s="2"/>
      <c r="J423" s="1"/>
    </row>
    <row r="424" spans="1:10" ht="21" customHeight="1">
      <c r="A424" s="1"/>
      <c r="B424" s="1"/>
      <c r="C424" s="1"/>
      <c r="D424" s="1"/>
      <c r="E424" s="1"/>
      <c r="F424" s="2"/>
      <c r="G424" s="2"/>
      <c r="H424" s="2"/>
      <c r="I424" s="2"/>
      <c r="J424" s="1"/>
    </row>
    <row r="425" spans="1:10" ht="21" customHeight="1">
      <c r="A425" s="1"/>
      <c r="B425" s="1"/>
      <c r="C425" s="1"/>
      <c r="D425" s="1"/>
      <c r="E425" s="1"/>
      <c r="F425" s="2"/>
      <c r="G425" s="2"/>
      <c r="H425" s="2"/>
      <c r="I425" s="2"/>
      <c r="J425" s="1"/>
    </row>
    <row r="426" spans="1:10" ht="21" customHeight="1">
      <c r="A426" s="1"/>
      <c r="B426" s="1"/>
      <c r="C426" s="1"/>
      <c r="D426" s="1"/>
      <c r="E426" s="1"/>
      <c r="F426" s="2"/>
      <c r="G426" s="2"/>
      <c r="H426" s="2"/>
      <c r="I426" s="2"/>
      <c r="J426" s="1"/>
    </row>
    <row r="427" spans="1:10" ht="21" customHeight="1">
      <c r="A427" s="1"/>
      <c r="B427" s="1"/>
      <c r="C427" s="1"/>
      <c r="D427" s="1"/>
      <c r="E427" s="1"/>
      <c r="F427" s="2"/>
      <c r="G427" s="2"/>
      <c r="H427" s="2"/>
      <c r="I427" s="2"/>
      <c r="J427" s="1"/>
    </row>
    <row r="428" spans="1:10" ht="21" customHeight="1">
      <c r="A428" s="1"/>
      <c r="B428" s="1"/>
      <c r="C428" s="1"/>
      <c r="D428" s="1"/>
      <c r="E428" s="1"/>
      <c r="F428" s="2"/>
      <c r="G428" s="2"/>
      <c r="H428" s="2"/>
      <c r="I428" s="2"/>
      <c r="J428" s="1"/>
    </row>
    <row r="429" spans="1:10" ht="21" customHeight="1">
      <c r="A429" s="1"/>
      <c r="B429" s="1"/>
      <c r="C429" s="1"/>
      <c r="D429" s="1"/>
      <c r="E429" s="1"/>
      <c r="F429" s="2"/>
      <c r="G429" s="2"/>
      <c r="H429" s="2"/>
      <c r="I429" s="2"/>
      <c r="J429" s="1"/>
    </row>
    <row r="430" spans="1:10" ht="21" customHeight="1">
      <c r="A430" s="1"/>
      <c r="B430" s="1"/>
      <c r="C430" s="1"/>
      <c r="D430" s="1"/>
      <c r="E430" s="1"/>
      <c r="F430" s="2"/>
      <c r="G430" s="2"/>
      <c r="H430" s="2"/>
      <c r="I430" s="2"/>
      <c r="J430" s="1"/>
    </row>
    <row r="431" spans="1:10" ht="21" customHeight="1">
      <c r="A431" s="1"/>
      <c r="B431" s="1"/>
      <c r="C431" s="1"/>
      <c r="D431" s="1"/>
      <c r="E431" s="1"/>
      <c r="F431" s="2"/>
      <c r="G431" s="2"/>
      <c r="H431" s="2"/>
      <c r="I431" s="2"/>
      <c r="J431" s="1"/>
    </row>
    <row r="432" spans="1:10" ht="21" customHeight="1">
      <c r="A432" s="1"/>
      <c r="B432" s="1"/>
      <c r="C432" s="1"/>
      <c r="D432" s="1"/>
      <c r="E432" s="1"/>
      <c r="F432" s="2"/>
      <c r="G432" s="2"/>
      <c r="H432" s="2"/>
      <c r="I432" s="2"/>
      <c r="J432" s="1"/>
    </row>
    <row r="433" spans="1:10" ht="21" customHeight="1">
      <c r="A433" s="1"/>
      <c r="B433" s="1"/>
      <c r="C433" s="1"/>
      <c r="D433" s="1"/>
      <c r="E433" s="1"/>
      <c r="F433" s="2"/>
      <c r="G433" s="2"/>
      <c r="H433" s="2"/>
      <c r="I433" s="2"/>
      <c r="J433" s="1"/>
    </row>
    <row r="434" spans="1:10" ht="21" customHeight="1">
      <c r="A434" s="1"/>
      <c r="B434" s="1"/>
      <c r="C434" s="1"/>
      <c r="D434" s="1"/>
      <c r="E434" s="1"/>
      <c r="F434" s="2"/>
      <c r="G434" s="2"/>
      <c r="H434" s="2"/>
      <c r="I434" s="2"/>
      <c r="J434" s="1"/>
    </row>
    <row r="435" spans="1:10" ht="21" customHeight="1">
      <c r="A435" s="1"/>
      <c r="B435" s="1"/>
      <c r="C435" s="1"/>
      <c r="D435" s="1"/>
      <c r="E435" s="1"/>
      <c r="F435" s="2"/>
      <c r="G435" s="2"/>
      <c r="H435" s="2"/>
      <c r="I435" s="2"/>
      <c r="J435" s="1"/>
    </row>
    <row r="436" spans="1:10" ht="21" customHeight="1">
      <c r="A436" s="1"/>
      <c r="B436" s="1"/>
      <c r="C436" s="1"/>
      <c r="D436" s="1"/>
      <c r="E436" s="1"/>
      <c r="F436" s="2"/>
      <c r="G436" s="2"/>
      <c r="H436" s="2"/>
      <c r="I436" s="2"/>
      <c r="J436" s="1"/>
    </row>
    <row r="437" spans="1:10" ht="21" customHeight="1">
      <c r="A437" s="1"/>
      <c r="B437" s="1"/>
      <c r="C437" s="1"/>
      <c r="D437" s="1"/>
      <c r="E437" s="1"/>
      <c r="F437" s="2"/>
      <c r="G437" s="2"/>
      <c r="H437" s="2"/>
      <c r="I437" s="2"/>
      <c r="J437" s="1"/>
    </row>
    <row r="438" spans="1:10" ht="21" customHeight="1">
      <c r="A438" s="1"/>
      <c r="B438" s="1"/>
      <c r="C438" s="1"/>
      <c r="D438" s="1"/>
      <c r="E438" s="1"/>
      <c r="F438" s="2"/>
      <c r="G438" s="2"/>
      <c r="H438" s="2"/>
      <c r="I438" s="2"/>
      <c r="J438" s="1"/>
    </row>
    <row r="439" spans="1:10" ht="21" customHeight="1">
      <c r="A439" s="1"/>
      <c r="B439" s="1"/>
      <c r="C439" s="1"/>
      <c r="D439" s="1"/>
      <c r="E439" s="1"/>
      <c r="F439" s="2"/>
      <c r="G439" s="2"/>
      <c r="H439" s="2"/>
      <c r="I439" s="2"/>
      <c r="J439" s="1"/>
    </row>
    <row r="440" spans="1:10" ht="21" customHeight="1">
      <c r="A440" s="1"/>
      <c r="B440" s="1"/>
      <c r="C440" s="1"/>
      <c r="D440" s="1"/>
      <c r="E440" s="1"/>
      <c r="F440" s="2"/>
      <c r="G440" s="2"/>
      <c r="H440" s="2"/>
      <c r="I440" s="2"/>
      <c r="J440" s="1"/>
    </row>
    <row r="441" spans="1:10" ht="21" customHeight="1">
      <c r="A441" s="1"/>
      <c r="B441" s="1"/>
      <c r="C441" s="1"/>
      <c r="D441" s="1"/>
      <c r="E441" s="1"/>
      <c r="F441" s="2"/>
      <c r="G441" s="2"/>
      <c r="H441" s="2"/>
      <c r="I441" s="2"/>
      <c r="J441" s="1"/>
    </row>
    <row r="442" spans="1:10" ht="21" customHeight="1">
      <c r="A442" s="1"/>
      <c r="B442" s="1"/>
      <c r="C442" s="1"/>
      <c r="D442" s="1"/>
      <c r="E442" s="1"/>
      <c r="F442" s="2"/>
      <c r="G442" s="2"/>
      <c r="H442" s="2"/>
      <c r="I442" s="2"/>
      <c r="J442" s="1"/>
    </row>
    <row r="443" spans="1:10" ht="21" customHeight="1">
      <c r="A443" s="1"/>
      <c r="B443" s="1"/>
      <c r="C443" s="1"/>
      <c r="D443" s="1"/>
      <c r="E443" s="1"/>
      <c r="F443" s="2"/>
      <c r="G443" s="2"/>
      <c r="H443" s="2"/>
      <c r="I443" s="2"/>
      <c r="J443" s="1"/>
    </row>
    <row r="444" spans="1:10" ht="21" customHeight="1">
      <c r="A444" s="1"/>
      <c r="B444" s="1"/>
      <c r="C444" s="1"/>
      <c r="D444" s="1"/>
      <c r="E444" s="1"/>
      <c r="F444" s="2"/>
      <c r="G444" s="2"/>
      <c r="H444" s="2"/>
      <c r="I444" s="2"/>
      <c r="J444" s="1"/>
    </row>
    <row r="445" spans="1:10" ht="21" customHeight="1">
      <c r="A445" s="1"/>
      <c r="B445" s="1"/>
      <c r="C445" s="1"/>
      <c r="D445" s="1"/>
      <c r="E445" s="1"/>
      <c r="F445" s="2"/>
      <c r="G445" s="2"/>
      <c r="H445" s="2"/>
      <c r="I445" s="2"/>
      <c r="J445" s="1"/>
    </row>
    <row r="446" spans="1:10" ht="21" customHeight="1">
      <c r="A446" s="1"/>
      <c r="B446" s="1"/>
      <c r="C446" s="1"/>
      <c r="D446" s="1"/>
      <c r="E446" s="1"/>
      <c r="F446" s="2"/>
      <c r="G446" s="2"/>
      <c r="H446" s="2"/>
      <c r="I446" s="2"/>
      <c r="J446" s="1"/>
    </row>
    <row r="447" spans="1:10" ht="21" customHeight="1">
      <c r="A447" s="1"/>
      <c r="B447" s="1"/>
      <c r="C447" s="1"/>
      <c r="D447" s="1"/>
      <c r="E447" s="1"/>
      <c r="F447" s="2"/>
      <c r="G447" s="2"/>
      <c r="H447" s="2"/>
      <c r="I447" s="2"/>
      <c r="J447" s="1"/>
    </row>
    <row r="448" spans="1:10" ht="21" customHeight="1">
      <c r="A448" s="1"/>
      <c r="B448" s="1"/>
      <c r="C448" s="1"/>
      <c r="D448" s="1"/>
      <c r="E448" s="1"/>
      <c r="F448" s="2"/>
      <c r="G448" s="2"/>
      <c r="H448" s="2"/>
      <c r="I448" s="2"/>
      <c r="J448" s="1"/>
    </row>
    <row r="449" spans="1:10" ht="21" customHeight="1">
      <c r="A449" s="1"/>
      <c r="B449" s="1"/>
      <c r="C449" s="1"/>
      <c r="D449" s="1"/>
      <c r="E449" s="1"/>
      <c r="F449" s="2"/>
      <c r="G449" s="2"/>
      <c r="H449" s="2"/>
      <c r="I449" s="2"/>
      <c r="J449" s="1"/>
    </row>
    <row r="450" spans="1:10" ht="21" customHeight="1">
      <c r="A450" s="1"/>
      <c r="B450" s="1"/>
      <c r="C450" s="1"/>
      <c r="D450" s="1"/>
      <c r="E450" s="1"/>
      <c r="F450" s="2"/>
      <c r="G450" s="2"/>
      <c r="H450" s="2"/>
      <c r="I450" s="2"/>
      <c r="J450" s="1"/>
    </row>
    <row r="451" spans="1:10" ht="21" customHeight="1">
      <c r="A451" s="1"/>
      <c r="B451" s="1"/>
      <c r="C451" s="1"/>
      <c r="D451" s="1"/>
      <c r="E451" s="1"/>
      <c r="F451" s="2"/>
      <c r="G451" s="2"/>
      <c r="H451" s="2"/>
      <c r="I451" s="2"/>
      <c r="J451" s="1"/>
    </row>
    <row r="452" spans="1:10" ht="21" customHeight="1">
      <c r="A452" s="1"/>
      <c r="B452" s="1"/>
      <c r="C452" s="1"/>
      <c r="D452" s="1"/>
      <c r="E452" s="1"/>
      <c r="F452" s="2"/>
      <c r="G452" s="2"/>
      <c r="H452" s="2"/>
      <c r="I452" s="2"/>
      <c r="J452" s="1"/>
    </row>
    <row r="453" spans="1:10" ht="21" customHeight="1">
      <c r="A453" s="1"/>
      <c r="B453" s="1"/>
      <c r="C453" s="1"/>
      <c r="D453" s="1"/>
      <c r="E453" s="1"/>
      <c r="F453" s="2"/>
      <c r="G453" s="2"/>
      <c r="H453" s="2"/>
      <c r="I453" s="2"/>
      <c r="J453" s="1"/>
    </row>
    <row r="454" spans="1:10" ht="21" customHeight="1">
      <c r="A454" s="1"/>
      <c r="B454" s="1"/>
      <c r="C454" s="1"/>
      <c r="D454" s="1"/>
      <c r="E454" s="1"/>
      <c r="F454" s="2"/>
      <c r="G454" s="2"/>
      <c r="H454" s="2"/>
      <c r="I454" s="2"/>
      <c r="J454" s="1"/>
    </row>
    <row r="455" spans="1:10" ht="21" customHeight="1">
      <c r="A455" s="1"/>
      <c r="B455" s="1"/>
      <c r="C455" s="1"/>
      <c r="D455" s="1"/>
      <c r="E455" s="1"/>
      <c r="F455" s="2"/>
      <c r="G455" s="2"/>
      <c r="H455" s="2"/>
      <c r="I455" s="2"/>
      <c r="J455" s="1"/>
    </row>
    <row r="456" spans="1:10" ht="21" customHeight="1">
      <c r="A456" s="1"/>
      <c r="B456" s="1"/>
      <c r="C456" s="1"/>
      <c r="D456" s="1"/>
      <c r="E456" s="1"/>
      <c r="F456" s="2"/>
      <c r="G456" s="2"/>
      <c r="H456" s="2"/>
      <c r="I456" s="2"/>
      <c r="J456" s="1"/>
    </row>
    <row r="457" spans="1:10" ht="21" customHeight="1">
      <c r="A457" s="1"/>
      <c r="B457" s="1"/>
      <c r="C457" s="1"/>
      <c r="D457" s="1"/>
      <c r="E457" s="1"/>
      <c r="F457" s="2"/>
      <c r="G457" s="2"/>
      <c r="H457" s="2"/>
      <c r="I457" s="2"/>
      <c r="J457" s="1"/>
    </row>
    <row r="458" spans="1:10" ht="21" customHeight="1">
      <c r="A458" s="1"/>
      <c r="B458" s="1"/>
      <c r="C458" s="1"/>
      <c r="D458" s="1"/>
      <c r="E458" s="1"/>
      <c r="F458" s="2"/>
      <c r="G458" s="2"/>
      <c r="H458" s="2"/>
      <c r="I458" s="2"/>
      <c r="J458" s="1"/>
    </row>
    <row r="459" spans="1:10" ht="21" customHeight="1">
      <c r="A459" s="1"/>
      <c r="B459" s="1"/>
      <c r="C459" s="1"/>
      <c r="D459" s="1"/>
      <c r="E459" s="1"/>
      <c r="F459" s="2"/>
      <c r="G459" s="2"/>
      <c r="H459" s="2"/>
      <c r="I459" s="2"/>
      <c r="J459" s="1"/>
    </row>
    <row r="460" spans="1:10" ht="21" customHeight="1">
      <c r="A460" s="1"/>
      <c r="B460" s="1"/>
      <c r="C460" s="1"/>
      <c r="D460" s="1"/>
      <c r="E460" s="1"/>
      <c r="F460" s="2"/>
      <c r="G460" s="2"/>
      <c r="H460" s="2"/>
      <c r="I460" s="2"/>
      <c r="J460" s="1"/>
    </row>
    <row r="461" spans="1:10" ht="21" customHeight="1">
      <c r="A461" s="1"/>
      <c r="B461" s="1"/>
      <c r="C461" s="1"/>
      <c r="D461" s="1"/>
      <c r="E461" s="1"/>
      <c r="F461" s="2"/>
      <c r="G461" s="2"/>
      <c r="H461" s="2"/>
      <c r="I461" s="2"/>
      <c r="J461" s="1"/>
    </row>
    <row r="462" spans="1:10" ht="21" customHeight="1">
      <c r="A462" s="1"/>
      <c r="B462" s="1"/>
      <c r="C462" s="1"/>
      <c r="D462" s="1"/>
      <c r="E462" s="1"/>
      <c r="F462" s="2"/>
      <c r="G462" s="2"/>
      <c r="H462" s="2"/>
      <c r="I462" s="2"/>
      <c r="J462" s="1"/>
    </row>
    <row r="463" spans="1:10" ht="21" customHeight="1">
      <c r="A463" s="1"/>
      <c r="B463" s="1"/>
      <c r="C463" s="1"/>
      <c r="D463" s="1"/>
      <c r="E463" s="1"/>
      <c r="F463" s="2"/>
      <c r="G463" s="2"/>
      <c r="H463" s="2"/>
      <c r="I463" s="2"/>
      <c r="J463" s="1"/>
    </row>
    <row r="464" spans="1:10" ht="21" customHeight="1">
      <c r="A464" s="1"/>
      <c r="B464" s="1"/>
      <c r="C464" s="1"/>
      <c r="D464" s="1"/>
      <c r="E464" s="1"/>
      <c r="F464" s="2"/>
      <c r="G464" s="2"/>
      <c r="H464" s="2"/>
      <c r="I464" s="2"/>
      <c r="J464" s="1"/>
    </row>
    <row r="465" spans="1:10" ht="21" customHeight="1">
      <c r="A465" s="1"/>
      <c r="B465" s="1"/>
      <c r="C465" s="1"/>
      <c r="D465" s="1"/>
      <c r="E465" s="1"/>
      <c r="F465" s="2"/>
      <c r="G465" s="2"/>
      <c r="H465" s="2"/>
      <c r="I465" s="2"/>
      <c r="J465" s="1"/>
    </row>
    <row r="466" spans="1:10" ht="21" customHeight="1">
      <c r="A466" s="1"/>
      <c r="B466" s="1"/>
      <c r="C466" s="1"/>
      <c r="D466" s="1"/>
      <c r="E466" s="1"/>
      <c r="F466" s="2"/>
      <c r="G466" s="2"/>
      <c r="H466" s="2"/>
      <c r="I466" s="2"/>
      <c r="J466" s="1"/>
    </row>
    <row r="467" spans="1:10" ht="21" customHeight="1">
      <c r="A467" s="1"/>
      <c r="B467" s="1"/>
      <c r="C467" s="1"/>
      <c r="D467" s="1"/>
      <c r="E467" s="1"/>
      <c r="F467" s="2"/>
      <c r="G467" s="2"/>
      <c r="H467" s="2"/>
      <c r="I467" s="2"/>
      <c r="J467" s="1"/>
    </row>
    <row r="468" spans="1:10" ht="21" customHeight="1">
      <c r="A468" s="1"/>
      <c r="B468" s="1"/>
      <c r="C468" s="1"/>
      <c r="D468" s="1"/>
      <c r="E468" s="1"/>
      <c r="F468" s="2"/>
      <c r="G468" s="2"/>
      <c r="H468" s="2"/>
      <c r="I468" s="2"/>
      <c r="J468" s="1"/>
    </row>
    <row r="469" spans="1:10" ht="21" customHeight="1">
      <c r="A469" s="1"/>
      <c r="B469" s="1"/>
      <c r="C469" s="1"/>
      <c r="D469" s="1"/>
      <c r="E469" s="1"/>
      <c r="F469" s="2"/>
      <c r="G469" s="2"/>
      <c r="H469" s="2"/>
      <c r="I469" s="2"/>
      <c r="J469" s="1"/>
    </row>
    <row r="470" spans="1:10" ht="21" customHeight="1">
      <c r="A470" s="1"/>
      <c r="B470" s="1"/>
      <c r="C470" s="1"/>
      <c r="D470" s="1"/>
      <c r="E470" s="1"/>
      <c r="F470" s="2"/>
      <c r="G470" s="2"/>
      <c r="H470" s="2"/>
      <c r="I470" s="2"/>
      <c r="J470" s="1"/>
    </row>
    <row r="471" spans="1:10" ht="21" customHeight="1">
      <c r="A471" s="1"/>
      <c r="B471" s="1"/>
      <c r="C471" s="1"/>
      <c r="D471" s="1"/>
      <c r="E471" s="1"/>
      <c r="F471" s="2"/>
      <c r="G471" s="2"/>
      <c r="H471" s="2"/>
      <c r="I471" s="2"/>
      <c r="J471" s="1"/>
    </row>
    <row r="472" spans="1:10" ht="21" customHeight="1">
      <c r="A472" s="1"/>
      <c r="B472" s="1"/>
      <c r="C472" s="1"/>
      <c r="D472" s="1"/>
      <c r="E472" s="1"/>
      <c r="F472" s="2"/>
      <c r="G472" s="2"/>
      <c r="H472" s="2"/>
      <c r="I472" s="2"/>
      <c r="J472" s="1"/>
    </row>
    <row r="473" spans="1:10" ht="21" customHeight="1">
      <c r="A473" s="1"/>
      <c r="B473" s="1"/>
      <c r="C473" s="1"/>
      <c r="D473" s="1"/>
      <c r="E473" s="1"/>
      <c r="F473" s="2"/>
      <c r="G473" s="2"/>
      <c r="H473" s="2"/>
      <c r="I473" s="2"/>
      <c r="J473" s="1"/>
    </row>
    <row r="474" spans="1:10" ht="21" customHeight="1">
      <c r="A474" s="1"/>
      <c r="B474" s="1"/>
      <c r="C474" s="1"/>
      <c r="D474" s="1"/>
      <c r="E474" s="1"/>
      <c r="F474" s="2"/>
      <c r="G474" s="2"/>
      <c r="H474" s="2"/>
      <c r="I474" s="2"/>
      <c r="J474" s="1"/>
    </row>
    <row r="475" spans="1:10" ht="21" customHeight="1">
      <c r="A475" s="1"/>
      <c r="B475" s="1"/>
      <c r="C475" s="1"/>
      <c r="D475" s="1"/>
      <c r="E475" s="1"/>
      <c r="F475" s="2"/>
      <c r="G475" s="2"/>
      <c r="H475" s="2"/>
      <c r="I475" s="2"/>
      <c r="J475" s="1"/>
    </row>
    <row r="476" spans="1:10" ht="21" customHeight="1">
      <c r="A476" s="1"/>
      <c r="B476" s="1"/>
      <c r="C476" s="1"/>
      <c r="D476" s="1"/>
      <c r="E476" s="1"/>
      <c r="F476" s="2"/>
      <c r="G476" s="2"/>
      <c r="H476" s="2"/>
      <c r="I476" s="2"/>
      <c r="J476" s="1"/>
    </row>
    <row r="477" spans="1:10" ht="21" customHeight="1">
      <c r="A477" s="1"/>
      <c r="B477" s="1"/>
      <c r="C477" s="1"/>
      <c r="D477" s="1"/>
      <c r="E477" s="1"/>
      <c r="F477" s="2"/>
      <c r="G477" s="2"/>
      <c r="H477" s="2"/>
      <c r="I477" s="2"/>
      <c r="J477" s="1"/>
    </row>
    <row r="478" spans="1:10" ht="21" customHeight="1">
      <c r="A478" s="1"/>
      <c r="B478" s="1"/>
      <c r="C478" s="1"/>
      <c r="D478" s="1"/>
      <c r="E478" s="1"/>
      <c r="F478" s="2"/>
      <c r="G478" s="2"/>
      <c r="H478" s="2"/>
      <c r="I478" s="2"/>
      <c r="J478" s="1"/>
    </row>
    <row r="479" spans="1:10" ht="21" customHeight="1">
      <c r="A479" s="1"/>
      <c r="B479" s="1"/>
      <c r="C479" s="1"/>
      <c r="D479" s="1"/>
      <c r="E479" s="1"/>
      <c r="F479" s="2"/>
      <c r="G479" s="2"/>
      <c r="H479" s="2"/>
      <c r="I479" s="2"/>
      <c r="J479" s="1"/>
    </row>
    <row r="480" spans="1:10" ht="21" customHeight="1">
      <c r="A480" s="1"/>
      <c r="B480" s="1"/>
      <c r="C480" s="1"/>
      <c r="D480" s="1"/>
      <c r="E480" s="1"/>
      <c r="F480" s="2"/>
      <c r="G480" s="2"/>
      <c r="H480" s="2"/>
      <c r="I480" s="2"/>
      <c r="J480" s="1"/>
    </row>
    <row r="481" spans="1:10" ht="21" customHeight="1">
      <c r="A481" s="1"/>
      <c r="B481" s="1"/>
      <c r="C481" s="1"/>
      <c r="D481" s="1"/>
      <c r="E481" s="1"/>
      <c r="F481" s="2"/>
      <c r="G481" s="2"/>
      <c r="H481" s="2"/>
      <c r="I481" s="2"/>
      <c r="J481" s="1"/>
    </row>
    <row r="482" spans="1:10" ht="21" customHeight="1">
      <c r="A482" s="1"/>
      <c r="B482" s="1"/>
      <c r="C482" s="1"/>
      <c r="D482" s="1"/>
      <c r="E482" s="1"/>
      <c r="F482" s="2"/>
      <c r="G482" s="2"/>
      <c r="H482" s="2"/>
      <c r="I482" s="2"/>
      <c r="J482" s="1"/>
    </row>
    <row r="483" spans="1:10" ht="21" customHeight="1">
      <c r="A483" s="1"/>
      <c r="B483" s="1"/>
      <c r="C483" s="1"/>
      <c r="D483" s="1"/>
      <c r="E483" s="1"/>
      <c r="F483" s="2"/>
      <c r="G483" s="2"/>
      <c r="H483" s="2"/>
      <c r="I483" s="2"/>
      <c r="J483" s="1"/>
    </row>
    <row r="484" spans="1:10" ht="21" customHeight="1">
      <c r="A484" s="1"/>
      <c r="B484" s="1"/>
      <c r="C484" s="1"/>
      <c r="D484" s="1"/>
      <c r="E484" s="1"/>
      <c r="F484" s="2"/>
      <c r="G484" s="2"/>
      <c r="H484" s="2"/>
      <c r="I484" s="2"/>
      <c r="J484" s="1"/>
    </row>
    <row r="485" spans="1:10" ht="21" customHeight="1">
      <c r="A485" s="1"/>
      <c r="B485" s="1"/>
      <c r="C485" s="1"/>
      <c r="D485" s="1"/>
      <c r="E485" s="1"/>
      <c r="F485" s="2"/>
      <c r="G485" s="2"/>
      <c r="H485" s="2"/>
      <c r="I485" s="2"/>
      <c r="J485" s="1"/>
    </row>
    <row r="486" spans="1:10" ht="21" customHeight="1">
      <c r="A486" s="1"/>
      <c r="B486" s="1"/>
      <c r="C486" s="1"/>
      <c r="D486" s="1"/>
      <c r="E486" s="1"/>
      <c r="F486" s="2"/>
      <c r="G486" s="2"/>
      <c r="H486" s="2"/>
      <c r="I486" s="2"/>
      <c r="J486" s="1"/>
    </row>
    <row r="487" spans="1:10" ht="21" customHeight="1">
      <c r="A487" s="1"/>
      <c r="B487" s="1"/>
      <c r="C487" s="1"/>
      <c r="D487" s="1"/>
      <c r="E487" s="1"/>
      <c r="F487" s="2"/>
      <c r="G487" s="2"/>
      <c r="H487" s="2"/>
      <c r="I487" s="2"/>
      <c r="J487" s="1"/>
    </row>
    <row r="488" spans="1:10" ht="21" customHeight="1">
      <c r="A488" s="1"/>
      <c r="B488" s="1"/>
      <c r="C488" s="1"/>
      <c r="D488" s="1"/>
      <c r="E488" s="1"/>
      <c r="F488" s="2"/>
      <c r="G488" s="2"/>
      <c r="H488" s="2"/>
      <c r="I488" s="2"/>
      <c r="J488" s="1"/>
    </row>
    <row r="489" spans="1:10" ht="21" customHeight="1">
      <c r="A489" s="1"/>
      <c r="B489" s="1"/>
      <c r="C489" s="1"/>
      <c r="D489" s="1"/>
      <c r="E489" s="1"/>
      <c r="F489" s="2"/>
      <c r="G489" s="2"/>
      <c r="H489" s="2"/>
      <c r="I489" s="2"/>
      <c r="J489" s="1"/>
    </row>
    <row r="490" spans="1:10" ht="21" customHeight="1">
      <c r="A490" s="1"/>
      <c r="B490" s="1"/>
      <c r="C490" s="1"/>
      <c r="D490" s="1"/>
      <c r="E490" s="1"/>
      <c r="F490" s="2"/>
      <c r="G490" s="2"/>
      <c r="H490" s="2"/>
      <c r="I490" s="2"/>
      <c r="J490" s="1"/>
    </row>
    <row r="491" spans="1:10" ht="21" customHeight="1">
      <c r="A491" s="1"/>
      <c r="B491" s="1"/>
      <c r="C491" s="1"/>
      <c r="D491" s="1"/>
      <c r="E491" s="1"/>
      <c r="F491" s="2"/>
      <c r="G491" s="2"/>
      <c r="H491" s="2"/>
      <c r="I491" s="2"/>
      <c r="J491" s="1"/>
    </row>
    <row r="492" spans="1:10" ht="21" customHeight="1">
      <c r="A492" s="1"/>
      <c r="B492" s="1"/>
      <c r="C492" s="1"/>
      <c r="D492" s="1"/>
      <c r="E492" s="1"/>
      <c r="F492" s="2"/>
      <c r="G492" s="2"/>
      <c r="H492" s="2"/>
      <c r="I492" s="2"/>
      <c r="J492" s="1"/>
    </row>
    <row r="493" spans="1:10" ht="21" customHeight="1">
      <c r="A493" s="1"/>
      <c r="B493" s="1"/>
      <c r="C493" s="1"/>
      <c r="D493" s="1"/>
      <c r="E493" s="1"/>
      <c r="F493" s="2"/>
      <c r="G493" s="2"/>
      <c r="H493" s="2"/>
      <c r="I493" s="2"/>
      <c r="J493" s="1"/>
    </row>
    <row r="494" spans="1:10" ht="21" customHeight="1">
      <c r="A494" s="1"/>
      <c r="B494" s="1"/>
      <c r="C494" s="1"/>
      <c r="D494" s="1"/>
      <c r="E494" s="1"/>
      <c r="F494" s="2"/>
      <c r="G494" s="2"/>
      <c r="H494" s="2"/>
      <c r="I494" s="2"/>
      <c r="J494" s="1"/>
    </row>
    <row r="495" spans="1:10" ht="21" customHeight="1">
      <c r="A495" s="1"/>
      <c r="B495" s="1"/>
      <c r="C495" s="1"/>
      <c r="D495" s="1"/>
      <c r="E495" s="1"/>
      <c r="F495" s="2"/>
      <c r="G495" s="2"/>
      <c r="H495" s="2"/>
      <c r="I495" s="2"/>
      <c r="J495" s="1"/>
    </row>
    <row r="496" spans="1:10" ht="21" customHeight="1">
      <c r="A496" s="1"/>
      <c r="B496" s="1"/>
      <c r="C496" s="1"/>
      <c r="D496" s="1"/>
      <c r="E496" s="1"/>
      <c r="F496" s="2"/>
      <c r="G496" s="2"/>
      <c r="H496" s="2"/>
      <c r="I496" s="2"/>
      <c r="J496" s="1"/>
    </row>
    <row r="497" spans="1:10" ht="21" customHeight="1">
      <c r="A497" s="1"/>
      <c r="B497" s="1"/>
      <c r="C497" s="1"/>
      <c r="D497" s="1"/>
      <c r="E497" s="1"/>
      <c r="F497" s="2"/>
      <c r="G497" s="2"/>
      <c r="H497" s="2"/>
      <c r="I497" s="2"/>
      <c r="J497" s="1"/>
    </row>
    <row r="498" spans="1:10" ht="21" customHeight="1">
      <c r="A498" s="1"/>
      <c r="B498" s="1"/>
      <c r="C498" s="1"/>
      <c r="D498" s="1"/>
      <c r="E498" s="1"/>
      <c r="F498" s="2"/>
      <c r="G498" s="2"/>
      <c r="H498" s="2"/>
      <c r="I498" s="2"/>
      <c r="J498" s="1"/>
    </row>
    <row r="499" spans="1:10" ht="21" customHeight="1">
      <c r="A499" s="1"/>
      <c r="B499" s="1"/>
      <c r="C499" s="1"/>
      <c r="D499" s="1"/>
      <c r="E499" s="1"/>
      <c r="F499" s="2"/>
      <c r="G499" s="2"/>
      <c r="H499" s="2"/>
      <c r="I499" s="2"/>
      <c r="J499" s="1"/>
    </row>
    <row r="500" spans="1:10" ht="21" customHeight="1">
      <c r="A500" s="1"/>
      <c r="B500" s="1"/>
      <c r="C500" s="1"/>
      <c r="D500" s="1"/>
      <c r="E500" s="1"/>
      <c r="F500" s="2"/>
      <c r="G500" s="2"/>
      <c r="H500" s="2"/>
      <c r="I500" s="2"/>
      <c r="J500" s="1"/>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6ACB7"/>
  </sheetPr>
  <dimension ref="A1:J200"/>
  <sheetViews>
    <sheetView showGridLines="0" workbookViewId="0"/>
  </sheetViews>
  <sheetFormatPr defaultRowHeight="14"/>
  <cols>
    <col min="1" max="2" width="2" customWidth="1"/>
    <col min="3" max="3" width="9" customWidth="1"/>
    <col min="4" max="4" width="44" customWidth="1"/>
    <col min="5" max="5" width="17" customWidth="1"/>
    <col min="6" max="9" width="19" customWidth="1"/>
    <col min="10" max="10" width="50" customWidth="1"/>
  </cols>
  <sheetData>
    <row r="1" spans="1:10" ht="21" customHeight="1">
      <c r="A1" s="1"/>
      <c r="B1" s="1"/>
      <c r="C1" s="1"/>
      <c r="D1" s="1"/>
      <c r="E1" s="1"/>
      <c r="F1" s="2"/>
      <c r="G1" s="2"/>
      <c r="H1" s="2"/>
      <c r="I1" s="2"/>
      <c r="J1" s="1"/>
    </row>
    <row r="2" spans="1:10" ht="30" customHeight="1">
      <c r="A2" s="1"/>
      <c r="B2" s="1"/>
      <c r="C2" s="3" t="s">
        <v>4178</v>
      </c>
      <c r="D2" s="1"/>
      <c r="E2" s="1"/>
      <c r="F2" s="2"/>
      <c r="G2" s="2"/>
      <c r="H2" s="2"/>
      <c r="I2" s="2"/>
      <c r="J2" s="1"/>
    </row>
    <row r="3" spans="1:10" ht="21" customHeight="1">
      <c r="A3" s="1"/>
      <c r="B3" s="1"/>
      <c r="C3" s="6" t="s">
        <v>4179</v>
      </c>
      <c r="D3" s="4"/>
      <c r="E3" s="4"/>
      <c r="F3" s="5"/>
      <c r="G3" s="5"/>
      <c r="H3" s="5"/>
      <c r="I3" s="5"/>
      <c r="J3" s="4"/>
    </row>
    <row r="4" spans="1:10" ht="21" customHeight="1">
      <c r="A4" s="1"/>
      <c r="B4" s="1"/>
      <c r="C4" s="1"/>
      <c r="D4" s="1"/>
      <c r="E4" s="1"/>
      <c r="F4" s="2"/>
      <c r="G4" s="2"/>
      <c r="H4" s="2"/>
      <c r="I4" s="2"/>
      <c r="J4" s="1"/>
    </row>
    <row r="5" spans="1:10" ht="32" customHeight="1">
      <c r="A5" s="1"/>
      <c r="B5" s="1"/>
      <c r="C5" s="11" t="s">
        <v>3</v>
      </c>
      <c r="D5" s="11" t="s">
        <v>4180</v>
      </c>
      <c r="E5" s="11" t="s">
        <v>107</v>
      </c>
      <c r="F5" s="12" t="s">
        <v>5</v>
      </c>
      <c r="G5" s="12" t="s">
        <v>6</v>
      </c>
      <c r="H5" s="12" t="s">
        <v>7</v>
      </c>
      <c r="I5" s="12" t="s">
        <v>8</v>
      </c>
      <c r="J5" s="11" t="s">
        <v>4181</v>
      </c>
    </row>
    <row r="6" spans="1:10" ht="21" customHeight="1">
      <c r="A6" s="1"/>
      <c r="B6" s="1"/>
      <c r="C6" s="1" t="s">
        <v>10</v>
      </c>
      <c r="D6" s="1" t="s">
        <v>4182</v>
      </c>
      <c r="E6" s="1" t="s">
        <v>4183</v>
      </c>
      <c r="F6" s="28">
        <f>'EP 101'!F164-SUM('EP 101'!F161:F163)</f>
        <v>0</v>
      </c>
      <c r="G6" s="28">
        <f>'EP 101'!G164-SUM('EP 101'!G161:G163)</f>
        <v>0</v>
      </c>
      <c r="H6" s="28">
        <f>'EP 101'!H164-SUM('EP 101'!H161:H163)</f>
        <v>0</v>
      </c>
      <c r="I6" s="28">
        <f>'EP 101'!I164-SUM('EP 101'!I161:I163)</f>
        <v>0</v>
      </c>
      <c r="J6" s="1" t="s">
        <v>4184</v>
      </c>
    </row>
    <row r="7" spans="1:10" ht="21" customHeight="1">
      <c r="A7" s="1"/>
      <c r="B7" s="1"/>
      <c r="C7" s="1" t="s">
        <v>12</v>
      </c>
      <c r="D7" s="1" t="s">
        <v>4182</v>
      </c>
      <c r="E7" s="1" t="s">
        <v>4183</v>
      </c>
      <c r="F7" s="28">
        <f>'EP 102'!F164-SUM('EP 102'!F161:F163)</f>
        <v>0</v>
      </c>
      <c r="G7" s="28">
        <f>'EP 102'!G164-SUM('EP 102'!G161:G163)</f>
        <v>0</v>
      </c>
      <c r="H7" s="28">
        <f>'EP 102'!H164-SUM('EP 102'!H161:H163)</f>
        <v>0</v>
      </c>
      <c r="I7" s="28">
        <f>'EP 102'!I164-SUM('EP 102'!I161:I163)</f>
        <v>0</v>
      </c>
      <c r="J7" s="1" t="s">
        <v>4184</v>
      </c>
    </row>
    <row r="8" spans="1:10" ht="21" customHeight="1">
      <c r="A8" s="1"/>
      <c r="B8" s="1"/>
      <c r="C8" s="1" t="s">
        <v>14</v>
      </c>
      <c r="D8" s="1" t="s">
        <v>4182</v>
      </c>
      <c r="E8" s="1" t="s">
        <v>4183</v>
      </c>
      <c r="F8" s="28">
        <f>'EP 103'!F164-SUM('EP 103'!F161:F163)</f>
        <v>0</v>
      </c>
      <c r="G8" s="28">
        <f>'EP 103'!G164-SUM('EP 103'!G161:G163)</f>
        <v>0</v>
      </c>
      <c r="H8" s="28">
        <f>'EP 103'!H164-SUM('EP 103'!H161:H163)</f>
        <v>0</v>
      </c>
      <c r="I8" s="28">
        <f>'EP 103'!I164-SUM('EP 103'!I161:I163)</f>
        <v>0</v>
      </c>
      <c r="J8" s="1" t="s">
        <v>4184</v>
      </c>
    </row>
    <row r="9" spans="1:10" ht="21" customHeight="1">
      <c r="A9" s="1"/>
      <c r="B9" s="1"/>
      <c r="C9" s="1" t="s">
        <v>16</v>
      </c>
      <c r="D9" s="1" t="s">
        <v>4182</v>
      </c>
      <c r="E9" s="1" t="s">
        <v>4183</v>
      </c>
      <c r="F9" s="28">
        <f>'EP 104'!F164-SUM('EP 104'!F161:F163)</f>
        <v>0</v>
      </c>
      <c r="G9" s="28">
        <f>'EP 104'!G164-SUM('EP 104'!G161:G163)</f>
        <v>0</v>
      </c>
      <c r="H9" s="28">
        <f>'EP 104'!H164-SUM('EP 104'!H161:H163)</f>
        <v>0</v>
      </c>
      <c r="I9" s="28">
        <f>'EP 104'!I164-SUM('EP 104'!I161:I163)</f>
        <v>0</v>
      </c>
      <c r="J9" s="1" t="s">
        <v>4184</v>
      </c>
    </row>
    <row r="10" spans="1:10" ht="21" customHeight="1">
      <c r="A10" s="1"/>
      <c r="B10" s="1"/>
      <c r="C10" s="1" t="s">
        <v>18</v>
      </c>
      <c r="D10" s="1" t="s">
        <v>4182</v>
      </c>
      <c r="E10" s="1" t="s">
        <v>4183</v>
      </c>
      <c r="F10" s="28">
        <f>'EP 105'!F164-SUM('EP 105'!F161:F163)</f>
        <v>0</v>
      </c>
      <c r="G10" s="28">
        <f>'EP 105'!G164-SUM('EP 105'!G161:G163)</f>
        <v>0</v>
      </c>
      <c r="H10" s="28">
        <f>'EP 105'!H164-SUM('EP 105'!H161:H163)</f>
        <v>0</v>
      </c>
      <c r="I10" s="28">
        <f>'EP 105'!I164-SUM('EP 105'!I161:I163)</f>
        <v>0</v>
      </c>
      <c r="J10" s="1" t="s">
        <v>4184</v>
      </c>
    </row>
    <row r="11" spans="1:10" ht="21" customHeight="1">
      <c r="A11" s="1"/>
      <c r="B11" s="1"/>
      <c r="C11" s="1" t="s">
        <v>20</v>
      </c>
      <c r="D11" s="1" t="s">
        <v>4182</v>
      </c>
      <c r="E11" s="1" t="s">
        <v>4183</v>
      </c>
      <c r="F11" s="28">
        <f>'EP 106'!F164-SUM('EP 106'!F161:F163)</f>
        <v>0</v>
      </c>
      <c r="G11" s="28">
        <f>'EP 106'!G164-SUM('EP 106'!G161:G163)</f>
        <v>0</v>
      </c>
      <c r="H11" s="28">
        <f>'EP 106'!H164-SUM('EP 106'!H161:H163)</f>
        <v>0</v>
      </c>
      <c r="I11" s="28">
        <f>'EP 106'!I164-SUM('EP 106'!I161:I163)</f>
        <v>0</v>
      </c>
      <c r="J11" s="1" t="s">
        <v>4184</v>
      </c>
    </row>
    <row r="12" spans="1:10" ht="21" customHeight="1">
      <c r="A12" s="1"/>
      <c r="B12" s="1"/>
      <c r="C12" s="1" t="s">
        <v>22</v>
      </c>
      <c r="D12" s="1" t="s">
        <v>4182</v>
      </c>
      <c r="E12" s="1" t="s">
        <v>4183</v>
      </c>
      <c r="F12" s="28">
        <f>'EP 107'!F164-SUM('EP 107'!F161:F163)</f>
        <v>0</v>
      </c>
      <c r="G12" s="28">
        <f>'EP 107'!G164-SUM('EP 107'!G161:G163)</f>
        <v>0</v>
      </c>
      <c r="H12" s="28">
        <f>'EP 107'!H164-SUM('EP 107'!H161:H163)</f>
        <v>0</v>
      </c>
      <c r="I12" s="28">
        <f>'EP 107'!I164-SUM('EP 107'!I161:I163)</f>
        <v>0</v>
      </c>
      <c r="J12" s="1" t="s">
        <v>4184</v>
      </c>
    </row>
    <row r="13" spans="1:10" ht="21" customHeight="1">
      <c r="A13" s="1"/>
      <c r="B13" s="1"/>
      <c r="C13" s="1" t="s">
        <v>24</v>
      </c>
      <c r="D13" s="1" t="s">
        <v>4182</v>
      </c>
      <c r="E13" s="1" t="s">
        <v>4183</v>
      </c>
      <c r="F13" s="28">
        <f>'EP 108'!F164-SUM('EP 108'!F161:F163)</f>
        <v>0</v>
      </c>
      <c r="G13" s="28">
        <f>'EP 108'!G164-SUM('EP 108'!G161:G163)</f>
        <v>0</v>
      </c>
      <c r="H13" s="28">
        <f>'EP 108'!H164-SUM('EP 108'!H161:H163)</f>
        <v>0</v>
      </c>
      <c r="I13" s="28">
        <f>'EP 108'!I164-SUM('EP 108'!I161:I163)</f>
        <v>0</v>
      </c>
      <c r="J13" s="1" t="s">
        <v>4184</v>
      </c>
    </row>
    <row r="14" spans="1:10" ht="21" customHeight="1">
      <c r="A14" s="1"/>
      <c r="B14" s="1"/>
      <c r="C14" s="1" t="s">
        <v>26</v>
      </c>
      <c r="D14" s="1" t="s">
        <v>4182</v>
      </c>
      <c r="E14" s="1" t="s">
        <v>4183</v>
      </c>
      <c r="F14" s="28">
        <f>'EP 201'!F164-SUM('EP 201'!F161:F163)</f>
        <v>0</v>
      </c>
      <c r="G14" s="28">
        <f>'EP 201'!G164-SUM('EP 201'!G161:G163)</f>
        <v>0</v>
      </c>
      <c r="H14" s="28">
        <f>'EP 201'!H164-SUM('EP 201'!H161:H163)</f>
        <v>0</v>
      </c>
      <c r="I14" s="28">
        <f>'EP 201'!I164-SUM('EP 201'!I161:I163)</f>
        <v>0</v>
      </c>
      <c r="J14" s="1" t="s">
        <v>4184</v>
      </c>
    </row>
    <row r="15" spans="1:10" ht="21" customHeight="1">
      <c r="A15" s="1"/>
      <c r="B15" s="1"/>
      <c r="C15" s="1" t="s">
        <v>28</v>
      </c>
      <c r="D15" s="1" t="s">
        <v>4182</v>
      </c>
      <c r="E15" s="1" t="s">
        <v>4183</v>
      </c>
      <c r="F15" s="28">
        <f>'EP 202'!F164-SUM('EP 202'!F161:F163)</f>
        <v>0</v>
      </c>
      <c r="G15" s="28">
        <f>'EP 202'!G164-SUM('EP 202'!G161:G163)</f>
        <v>0</v>
      </c>
      <c r="H15" s="28">
        <f>'EP 202'!H164-SUM('EP 202'!H161:H163)</f>
        <v>0</v>
      </c>
      <c r="I15" s="28">
        <f>'EP 202'!I164-SUM('EP 202'!I161:I163)</f>
        <v>0</v>
      </c>
      <c r="J15" s="1" t="s">
        <v>4184</v>
      </c>
    </row>
    <row r="16" spans="1:10" ht="21" customHeight="1">
      <c r="A16" s="1"/>
      <c r="B16" s="1"/>
      <c r="C16" s="1" t="s">
        <v>30</v>
      </c>
      <c r="D16" s="1" t="s">
        <v>4182</v>
      </c>
      <c r="E16" s="1" t="s">
        <v>4183</v>
      </c>
      <c r="F16" s="28">
        <f>'EP 203'!F164-SUM('EP 203'!F161:F163)</f>
        <v>0</v>
      </c>
      <c r="G16" s="28">
        <f>'EP 203'!G164-SUM('EP 203'!G161:G163)</f>
        <v>0</v>
      </c>
      <c r="H16" s="28">
        <f>'EP 203'!H164-SUM('EP 203'!H161:H163)</f>
        <v>0</v>
      </c>
      <c r="I16" s="28">
        <f>'EP 203'!I164-SUM('EP 203'!I161:I163)</f>
        <v>0</v>
      </c>
      <c r="J16" s="1" t="s">
        <v>4184</v>
      </c>
    </row>
    <row r="17" spans="1:10" ht="21" customHeight="1">
      <c r="A17" s="1"/>
      <c r="B17" s="1"/>
      <c r="C17" s="1" t="s">
        <v>32</v>
      </c>
      <c r="D17" s="1" t="s">
        <v>4182</v>
      </c>
      <c r="E17" s="1" t="s">
        <v>4183</v>
      </c>
      <c r="F17" s="28">
        <f>'EP 204'!F164-SUM('EP 204'!F161:F163)</f>
        <v>0</v>
      </c>
      <c r="G17" s="28">
        <f>'EP 204'!G164-SUM('EP 204'!G161:G163)</f>
        <v>0</v>
      </c>
      <c r="H17" s="28">
        <f>'EP 204'!H164-SUM('EP 204'!H161:H163)</f>
        <v>0</v>
      </c>
      <c r="I17" s="28">
        <f>'EP 204'!I164-SUM('EP 204'!I161:I163)</f>
        <v>0</v>
      </c>
      <c r="J17" s="1" t="s">
        <v>4184</v>
      </c>
    </row>
    <row r="18" spans="1:10" ht="21" customHeight="1">
      <c r="A18" s="1"/>
      <c r="B18" s="1"/>
      <c r="C18" s="1" t="s">
        <v>34</v>
      </c>
      <c r="D18" s="1" t="s">
        <v>4182</v>
      </c>
      <c r="E18" s="1" t="s">
        <v>4183</v>
      </c>
      <c r="F18" s="28">
        <f>'EP 205'!F164-SUM('EP 205'!F161:F163)</f>
        <v>0</v>
      </c>
      <c r="G18" s="28">
        <f>'EP 205'!G164-SUM('EP 205'!G161:G163)</f>
        <v>0</v>
      </c>
      <c r="H18" s="28">
        <f>'EP 205'!H164-SUM('EP 205'!H161:H163)</f>
        <v>0</v>
      </c>
      <c r="I18" s="28">
        <f>'EP 205'!I164-SUM('EP 205'!I161:I163)</f>
        <v>0</v>
      </c>
      <c r="J18" s="1" t="s">
        <v>4184</v>
      </c>
    </row>
    <row r="19" spans="1:10" ht="21" customHeight="1">
      <c r="A19" s="1"/>
      <c r="B19" s="1"/>
      <c r="C19" s="1" t="s">
        <v>36</v>
      </c>
      <c r="D19" s="1" t="s">
        <v>4182</v>
      </c>
      <c r="E19" s="1" t="s">
        <v>4183</v>
      </c>
      <c r="F19" s="28">
        <f>'EP 301'!F164-SUM('EP 301'!F161:F163)</f>
        <v>0</v>
      </c>
      <c r="G19" s="28">
        <f>'EP 301'!G164-SUM('EP 301'!G161:G163)</f>
        <v>0</v>
      </c>
      <c r="H19" s="28">
        <f>'EP 301'!H164-SUM('EP 301'!H161:H163)</f>
        <v>0</v>
      </c>
      <c r="I19" s="28">
        <f>'EP 301'!I164-SUM('EP 301'!I161:I163)</f>
        <v>0</v>
      </c>
      <c r="J19" s="1" t="s">
        <v>4184</v>
      </c>
    </row>
    <row r="20" spans="1:10" ht="21" customHeight="1">
      <c r="A20" s="1"/>
      <c r="B20" s="1"/>
      <c r="C20" s="1" t="s">
        <v>38</v>
      </c>
      <c r="D20" s="1" t="s">
        <v>4182</v>
      </c>
      <c r="E20" s="1" t="s">
        <v>4183</v>
      </c>
      <c r="F20" s="28">
        <f>'EP 302'!F164-SUM('EP 302'!F161:F163)</f>
        <v>0</v>
      </c>
      <c r="G20" s="28">
        <f>'EP 302'!G164-SUM('EP 302'!G161:G163)</f>
        <v>0</v>
      </c>
      <c r="H20" s="28">
        <f>'EP 302'!H164-SUM('EP 302'!H161:H163)</f>
        <v>0</v>
      </c>
      <c r="I20" s="28">
        <f>'EP 302'!I164-SUM('EP 302'!I161:I163)</f>
        <v>0</v>
      </c>
      <c r="J20" s="1" t="s">
        <v>4184</v>
      </c>
    </row>
    <row r="21" spans="1:10" ht="21" customHeight="1">
      <c r="A21" s="1"/>
      <c r="B21" s="1"/>
      <c r="C21" s="1" t="s">
        <v>40</v>
      </c>
      <c r="D21" s="1" t="s">
        <v>4182</v>
      </c>
      <c r="E21" s="1" t="s">
        <v>4183</v>
      </c>
      <c r="F21" s="28">
        <f>'EP 303'!F164-SUM('EP 303'!F161:F163)</f>
        <v>0</v>
      </c>
      <c r="G21" s="28">
        <f>'EP 303'!G164-SUM('EP 303'!G161:G163)</f>
        <v>0</v>
      </c>
      <c r="H21" s="28">
        <f>'EP 303'!H164-SUM('EP 303'!H161:H163)</f>
        <v>0</v>
      </c>
      <c r="I21" s="28">
        <f>'EP 303'!I164-SUM('EP 303'!I161:I163)</f>
        <v>0</v>
      </c>
      <c r="J21" s="1" t="s">
        <v>4184</v>
      </c>
    </row>
    <row r="22" spans="1:10" ht="21" customHeight="1">
      <c r="A22" s="1"/>
      <c r="B22" s="1"/>
      <c r="C22" s="1" t="s">
        <v>42</v>
      </c>
      <c r="D22" s="1" t="s">
        <v>4182</v>
      </c>
      <c r="E22" s="1" t="s">
        <v>4183</v>
      </c>
      <c r="F22" s="28">
        <f>'EP 304'!F164-SUM('EP 304'!F161:F163)</f>
        <v>0</v>
      </c>
      <c r="G22" s="28">
        <f>'EP 304'!G164-SUM('EP 304'!G161:G163)</f>
        <v>0</v>
      </c>
      <c r="H22" s="28">
        <f>'EP 304'!H164-SUM('EP 304'!H161:H163)</f>
        <v>0</v>
      </c>
      <c r="I22" s="28">
        <f>'EP 304'!I164-SUM('EP 304'!I161:I163)</f>
        <v>0</v>
      </c>
      <c r="J22" s="1" t="s">
        <v>4184</v>
      </c>
    </row>
    <row r="23" spans="1:10" ht="21" customHeight="1">
      <c r="A23" s="1"/>
      <c r="B23" s="1"/>
      <c r="C23" s="1" t="s">
        <v>44</v>
      </c>
      <c r="D23" s="1" t="s">
        <v>4182</v>
      </c>
      <c r="E23" s="1" t="s">
        <v>4183</v>
      </c>
      <c r="F23" s="28">
        <f>'EP 305'!F164-SUM('EP 305'!F161:F163)</f>
        <v>0</v>
      </c>
      <c r="G23" s="28">
        <f>'EP 305'!G164-SUM('EP 305'!G161:G163)</f>
        <v>0</v>
      </c>
      <c r="H23" s="28">
        <f>'EP 305'!H164-SUM('EP 305'!H161:H163)</f>
        <v>0</v>
      </c>
      <c r="I23" s="28">
        <f>'EP 305'!I164-SUM('EP 305'!I161:I163)</f>
        <v>0</v>
      </c>
      <c r="J23" s="1" t="s">
        <v>4184</v>
      </c>
    </row>
    <row r="24" spans="1:10" ht="21" customHeight="1">
      <c r="A24" s="1"/>
      <c r="B24" s="1"/>
      <c r="C24" s="1" t="s">
        <v>46</v>
      </c>
      <c r="D24" s="1" t="s">
        <v>4182</v>
      </c>
      <c r="E24" s="1" t="s">
        <v>4183</v>
      </c>
      <c r="F24" s="28">
        <f>'EP 306'!F164-SUM('EP 306'!F161:F163)</f>
        <v>0</v>
      </c>
      <c r="G24" s="28">
        <f>'EP 306'!G164-SUM('EP 306'!G161:G163)</f>
        <v>0</v>
      </c>
      <c r="H24" s="28">
        <f>'EP 306'!H164-SUM('EP 306'!H161:H163)</f>
        <v>0</v>
      </c>
      <c r="I24" s="28">
        <f>'EP 306'!I164-SUM('EP 306'!I161:I163)</f>
        <v>0</v>
      </c>
      <c r="J24" s="1" t="s">
        <v>4184</v>
      </c>
    </row>
    <row r="25" spans="1:10" ht="21" customHeight="1">
      <c r="A25" s="1"/>
      <c r="B25" s="1"/>
      <c r="C25" s="1" t="s">
        <v>48</v>
      </c>
      <c r="D25" s="1" t="s">
        <v>4182</v>
      </c>
      <c r="E25" s="1" t="s">
        <v>4183</v>
      </c>
      <c r="F25" s="28">
        <f>'EP 307'!F164-SUM('EP 307'!F161:F163)</f>
        <v>0</v>
      </c>
      <c r="G25" s="28">
        <f>'EP 307'!G164-SUM('EP 307'!G161:G163)</f>
        <v>0</v>
      </c>
      <c r="H25" s="28">
        <f>'EP 307'!H164-SUM('EP 307'!H161:H163)</f>
        <v>0</v>
      </c>
      <c r="I25" s="28">
        <f>'EP 307'!I164-SUM('EP 307'!I161:I163)</f>
        <v>0</v>
      </c>
      <c r="J25" s="1" t="s">
        <v>4184</v>
      </c>
    </row>
    <row r="26" spans="1:10" ht="21" customHeight="1">
      <c r="A26" s="1"/>
      <c r="B26" s="1"/>
      <c r="C26" s="1"/>
      <c r="D26" s="1" t="s">
        <v>4185</v>
      </c>
      <c r="E26" s="1"/>
      <c r="F26" s="28">
        <f>'Series Summary'!F32-SUM('EP 101'!F164,'EP 102'!F164,'EP 103'!F164,'EP 104'!F164,'EP 105'!F164,'EP 106'!F164,'EP 107'!F164,'EP 108'!F164,'EP 201'!F164,'EP 202'!F164,'EP 203'!F164,'EP 204'!F164,'EP 205'!F164,'EP 301'!F164,'EP 302'!F164,'EP 303'!F164,'EP 304'!F164,'EP 305'!F164,'EP 306'!F164,'EP 307'!F164)</f>
        <v>0</v>
      </c>
      <c r="G26" s="28">
        <f>'Series Summary'!G32-SUM('EP 101'!G164,'EP 102'!G164,'EP 103'!G164,'EP 104'!G164,'EP 105'!G164,'EP 106'!G164,'EP 107'!G164,'EP 108'!G164,'EP 201'!G164,'EP 202'!G164,'EP 203'!G164,'EP 204'!G164,'EP 205'!G164,'EP 301'!G164,'EP 302'!G164,'EP 303'!G164,'EP 304'!G164,'EP 305'!G164,'EP 306'!G164,'EP 307'!G164)</f>
        <v>0</v>
      </c>
      <c r="H26" s="28">
        <f>'Series Summary'!H32-SUM('EP 101'!H164,'EP 102'!H164,'EP 103'!H164,'EP 104'!H164,'EP 105'!H164,'EP 106'!H164,'EP 107'!H164,'EP 108'!H164,'EP 201'!H164,'EP 202'!H164,'EP 203'!H164,'EP 204'!H164,'EP 205'!H164,'EP 301'!H164,'EP 302'!H164,'EP 303'!H164,'EP 304'!H164,'EP 305'!H164,'EP 306'!H164,'EP 307'!H164)</f>
        <v>0</v>
      </c>
      <c r="I26" s="28">
        <f>'Series Summary'!I32-SUM('EP 101'!I164,'EP 102'!I164,'EP 103'!I164,'EP 104'!I164,'EP 105'!I164,'EP 106'!I164,'EP 107'!I164,'EP 108'!I164,'EP 201'!I164,'EP 202'!I164,'EP 203'!I164,'EP 204'!I164,'EP 205'!I164,'EP 301'!I164,'EP 302'!I164,'EP 303'!I164,'EP 304'!I164,'EP 305'!I164,'EP 306'!I164,'EP 307'!I164)</f>
        <v>0</v>
      </c>
      <c r="J26" s="1"/>
    </row>
    <row r="27" spans="1:10" ht="21" customHeight="1">
      <c r="A27" s="1"/>
      <c r="B27" s="1"/>
      <c r="C27" s="1"/>
      <c r="D27" s="1" t="s">
        <v>4186</v>
      </c>
      <c r="E27" s="1"/>
      <c r="F27" s="28">
        <f>SUM('Series Summary'!F28:F30)-'Series Summary'!F32</f>
        <v>0</v>
      </c>
      <c r="G27" s="28">
        <f>SUM('Series Summary'!G28:G30)-'Series Summary'!G32</f>
        <v>0</v>
      </c>
      <c r="H27" s="28">
        <f>SUM('Series Summary'!H28:H30)-'Series Summary'!H32</f>
        <v>0</v>
      </c>
      <c r="I27" s="28">
        <f>SUM('Series Summary'!I28:I30)-'Series Summary'!I32</f>
        <v>0</v>
      </c>
      <c r="J27" s="1"/>
    </row>
    <row r="28" spans="1:10" ht="21" customHeight="1">
      <c r="A28" s="1"/>
      <c r="B28" s="1"/>
      <c r="C28" s="1"/>
      <c r="D28" s="1" t="s">
        <v>4187</v>
      </c>
      <c r="E28" s="1"/>
      <c r="F28" s="28">
        <f>SUM('EP 101'!F147,'EP 102'!F147,'EP 103'!F147,'EP 104'!F147,'EP 105'!F147,'EP 106'!F147,'EP 107'!F147,'EP 108'!F147,'EP 201'!F147,'EP 202'!F147,'EP 203'!F147,'EP 204'!F147,'EP 205'!F147,'EP 301'!F147,'EP 302'!F147,'EP 303'!F147,'EP 304'!F147,'EP 305'!F147,'EP 306'!F147,'EP 307'!F147)-Assumptions!F35</f>
        <v>0</v>
      </c>
      <c r="G28" s="28">
        <f>SUM('EP 101'!G147,'EP 102'!G147,'EP 103'!G147,'EP 104'!G147,'EP 105'!G147,'EP 106'!G147,'EP 107'!G147,'EP 108'!G147,'EP 201'!G147,'EP 202'!G147,'EP 203'!G147,'EP 204'!G147,'EP 205'!G147,'EP 301'!G147,'EP 302'!G147,'EP 303'!G147,'EP 304'!G147,'EP 305'!G147,'EP 306'!G147,'EP 307'!G147)-Assumptions!G35</f>
        <v>0</v>
      </c>
      <c r="H28" s="28">
        <f>SUM('EP 101'!H147,'EP 102'!H147,'EP 103'!H147,'EP 104'!H147,'EP 105'!H147,'EP 106'!H147,'EP 107'!H147,'EP 108'!H147,'EP 201'!H147,'EP 202'!H147,'EP 203'!H147,'EP 204'!H147,'EP 205'!H147,'EP 301'!H147,'EP 302'!H147,'EP 303'!H147,'EP 304'!H147,'EP 305'!H147,'EP 306'!H147,'EP 307'!H147)-Assumptions!H35</f>
        <v>0</v>
      </c>
      <c r="I28" s="28">
        <f>SUM('EP 101'!I147,'EP 102'!I147,'EP 103'!I147,'EP 104'!I147,'EP 105'!I147,'EP 106'!I147,'EP 107'!I147,'EP 108'!I147,'EP 201'!I147,'EP 202'!I147,'EP 203'!I147,'EP 204'!I147,'EP 205'!I147,'EP 301'!I147,'EP 302'!I147,'EP 303'!I147,'EP 304'!I147,'EP 305'!I147,'EP 306'!I147,'EP 307'!I147)-Assumptions!I35</f>
        <v>0</v>
      </c>
      <c r="J28" s="1"/>
    </row>
    <row r="29" spans="1:10" ht="21" customHeight="1">
      <c r="A29" s="1"/>
      <c r="B29" s="1"/>
      <c r="C29" s="1"/>
      <c r="D29" s="1" t="s">
        <v>4188</v>
      </c>
      <c r="E29" s="1"/>
      <c r="F29" s="28">
        <f>COUNTA('Series Summary'!D6:D25)-Assumptions!F27</f>
        <v>0</v>
      </c>
      <c r="G29" s="28"/>
      <c r="H29" s="28"/>
      <c r="I29" s="28"/>
      <c r="J29" s="1"/>
    </row>
    <row r="30" spans="1:10" ht="21" customHeight="1">
      <c r="A30" s="1"/>
      <c r="B30" s="1"/>
      <c r="C30" s="1"/>
      <c r="D30" s="1" t="s">
        <v>4189</v>
      </c>
      <c r="E30" s="1"/>
      <c r="F30" s="28">
        <f>SUM('Series Summary'!J6:J25)-COUNTA('Scene Breakdown'!D6:D1459)</f>
        <v>0</v>
      </c>
      <c r="G30" s="28"/>
      <c r="H30" s="28"/>
      <c r="I30" s="28"/>
      <c r="J30" s="1"/>
    </row>
    <row r="31" spans="1:10" ht="21" customHeight="1">
      <c r="A31" s="1"/>
      <c r="B31" s="1"/>
      <c r="C31" s="1"/>
      <c r="D31" s="1"/>
      <c r="E31" s="1"/>
      <c r="F31" s="28"/>
      <c r="G31" s="28"/>
      <c r="H31" s="28"/>
      <c r="I31" s="28"/>
      <c r="J31" s="1"/>
    </row>
    <row r="32" spans="1:10" ht="21" customHeight="1">
      <c r="A32" s="1"/>
      <c r="B32" s="1"/>
      <c r="C32" s="1"/>
      <c r="D32" s="1"/>
      <c r="E32" s="1"/>
      <c r="F32" s="2"/>
      <c r="G32" s="2"/>
      <c r="H32" s="2"/>
      <c r="I32" s="2"/>
      <c r="J32" s="1"/>
    </row>
    <row r="33" spans="1:10" ht="25" customHeight="1">
      <c r="A33" s="1"/>
      <c r="B33" s="1"/>
      <c r="C33" s="8" t="s">
        <v>4190</v>
      </c>
      <c r="D33" s="8"/>
      <c r="E33" s="8"/>
      <c r="F33" s="9"/>
      <c r="G33" s="9"/>
      <c r="H33" s="9"/>
      <c r="I33" s="9"/>
      <c r="J33" s="8"/>
    </row>
    <row r="34" spans="1:10" ht="21" customHeight="1">
      <c r="A34" s="1"/>
      <c r="B34" s="1"/>
      <c r="C34" s="1"/>
      <c r="D34" s="1" t="s">
        <v>4191</v>
      </c>
      <c r="E34" s="1"/>
      <c r="F34" s="10">
        <v>20</v>
      </c>
      <c r="G34" s="2"/>
      <c r="H34" s="2"/>
      <c r="I34" s="2"/>
      <c r="J34" s="1"/>
    </row>
    <row r="35" spans="1:10" ht="21" customHeight="1">
      <c r="A35" s="1"/>
      <c r="B35" s="1"/>
      <c r="C35" s="1"/>
      <c r="D35" s="1" t="s">
        <v>4192</v>
      </c>
      <c r="E35" s="1"/>
      <c r="F35" s="10">
        <v>1454</v>
      </c>
      <c r="G35" s="2"/>
      <c r="H35" s="2"/>
      <c r="I35" s="2"/>
      <c r="J35" s="1"/>
    </row>
    <row r="36" spans="1:10" ht="21" customHeight="1">
      <c r="A36" s="1"/>
      <c r="B36" s="1"/>
      <c r="C36" s="1"/>
      <c r="D36" s="1" t="s">
        <v>4193</v>
      </c>
      <c r="E36" s="1"/>
      <c r="F36" s="10">
        <v>380</v>
      </c>
      <c r="G36" s="2"/>
      <c r="H36" s="2"/>
      <c r="I36" s="2"/>
      <c r="J36" s="1"/>
    </row>
    <row r="37" spans="1:10" ht="21" customHeight="1">
      <c r="A37" s="1"/>
      <c r="B37" s="1"/>
      <c r="C37" s="1"/>
      <c r="D37" s="1"/>
      <c r="E37" s="1"/>
      <c r="F37" s="2"/>
      <c r="G37" s="2"/>
      <c r="H37" s="2"/>
      <c r="I37" s="2"/>
      <c r="J37" s="1"/>
    </row>
    <row r="38" spans="1:10" ht="21" customHeight="1">
      <c r="A38" s="1"/>
      <c r="B38" s="1"/>
      <c r="C38" s="1"/>
      <c r="D38" s="1"/>
      <c r="E38" s="1"/>
      <c r="F38" s="2"/>
      <c r="G38" s="2"/>
      <c r="H38" s="2"/>
      <c r="I38" s="2"/>
      <c r="J38" s="1"/>
    </row>
    <row r="39" spans="1:10" ht="21" customHeight="1">
      <c r="A39" s="1"/>
      <c r="B39" s="1"/>
      <c r="C39" s="1"/>
      <c r="D39" s="1"/>
      <c r="E39" s="1"/>
      <c r="F39" s="2"/>
      <c r="G39" s="2"/>
      <c r="H39" s="2"/>
      <c r="I39" s="2"/>
      <c r="J39" s="1"/>
    </row>
    <row r="40" spans="1:10" ht="21" customHeight="1">
      <c r="A40" s="1"/>
      <c r="B40" s="1"/>
      <c r="C40" s="1"/>
      <c r="D40" s="1"/>
      <c r="E40" s="1"/>
      <c r="F40" s="2"/>
      <c r="G40" s="2"/>
      <c r="H40" s="2"/>
      <c r="I40" s="2"/>
      <c r="J40" s="1"/>
    </row>
    <row r="41" spans="1:10" ht="21" customHeight="1">
      <c r="A41" s="1"/>
      <c r="B41" s="1"/>
      <c r="C41" s="1"/>
      <c r="D41" s="1"/>
      <c r="E41" s="1"/>
      <c r="F41" s="2"/>
      <c r="G41" s="2"/>
      <c r="H41" s="2"/>
      <c r="I41" s="2"/>
      <c r="J41" s="1"/>
    </row>
    <row r="42" spans="1:10" ht="21" customHeight="1">
      <c r="A42" s="1"/>
      <c r="B42" s="1"/>
      <c r="C42" s="1"/>
      <c r="D42" s="1"/>
      <c r="E42" s="1"/>
      <c r="F42" s="2"/>
      <c r="G42" s="2"/>
      <c r="H42" s="2"/>
      <c r="I42" s="2"/>
      <c r="J42" s="1"/>
    </row>
    <row r="43" spans="1:10" ht="21" customHeight="1">
      <c r="A43" s="1"/>
      <c r="B43" s="1"/>
      <c r="C43" s="1"/>
      <c r="D43" s="1"/>
      <c r="E43" s="1"/>
      <c r="F43" s="2"/>
      <c r="G43" s="2"/>
      <c r="H43" s="2"/>
      <c r="I43" s="2"/>
      <c r="J43" s="1"/>
    </row>
    <row r="44" spans="1:10" ht="21" customHeight="1">
      <c r="A44" s="1"/>
      <c r="B44" s="1"/>
      <c r="C44" s="1"/>
      <c r="D44" s="1"/>
      <c r="E44" s="1"/>
      <c r="F44" s="2"/>
      <c r="G44" s="2"/>
      <c r="H44" s="2"/>
      <c r="I44" s="2"/>
      <c r="J44" s="1"/>
    </row>
    <row r="45" spans="1:10" ht="21" customHeight="1">
      <c r="A45" s="1"/>
      <c r="B45" s="1"/>
      <c r="C45" s="1"/>
      <c r="D45" s="1"/>
      <c r="E45" s="1"/>
      <c r="F45" s="2"/>
      <c r="G45" s="2"/>
      <c r="H45" s="2"/>
      <c r="I45" s="2"/>
      <c r="J45" s="1"/>
    </row>
    <row r="46" spans="1:10" ht="21" customHeight="1">
      <c r="A46" s="1"/>
      <c r="B46" s="1"/>
      <c r="C46" s="1"/>
      <c r="D46" s="1"/>
      <c r="E46" s="1"/>
      <c r="F46" s="2"/>
      <c r="G46" s="2"/>
      <c r="H46" s="2"/>
      <c r="I46" s="2"/>
      <c r="J46" s="1"/>
    </row>
    <row r="47" spans="1:10" ht="21" customHeight="1">
      <c r="A47" s="1"/>
      <c r="B47" s="1"/>
      <c r="C47" s="1"/>
      <c r="D47" s="1"/>
      <c r="E47" s="1"/>
      <c r="F47" s="2"/>
      <c r="G47" s="2"/>
      <c r="H47" s="2"/>
      <c r="I47" s="2"/>
      <c r="J47" s="1"/>
    </row>
    <row r="48" spans="1:10" ht="21" customHeight="1">
      <c r="A48" s="1"/>
      <c r="B48" s="1"/>
      <c r="C48" s="1"/>
      <c r="D48" s="1"/>
      <c r="E48" s="1"/>
      <c r="F48" s="2"/>
      <c r="G48" s="2"/>
      <c r="H48" s="2"/>
      <c r="I48" s="2"/>
      <c r="J48" s="1"/>
    </row>
    <row r="49" spans="1:10" ht="21" customHeight="1">
      <c r="A49" s="1"/>
      <c r="B49" s="1"/>
      <c r="C49" s="1"/>
      <c r="D49" s="1"/>
      <c r="E49" s="1"/>
      <c r="F49" s="2"/>
      <c r="G49" s="2"/>
      <c r="H49" s="2"/>
      <c r="I49" s="2"/>
      <c r="J49" s="1"/>
    </row>
    <row r="50" spans="1:10" ht="21" customHeight="1">
      <c r="A50" s="1"/>
      <c r="B50" s="1"/>
      <c r="C50" s="1"/>
      <c r="D50" s="1"/>
      <c r="E50" s="1"/>
      <c r="F50" s="2"/>
      <c r="G50" s="2"/>
      <c r="H50" s="2"/>
      <c r="I50" s="2"/>
      <c r="J50" s="1"/>
    </row>
    <row r="51" spans="1:10" ht="21" customHeight="1">
      <c r="A51" s="1"/>
      <c r="B51" s="1"/>
      <c r="C51" s="1"/>
      <c r="D51" s="1"/>
      <c r="E51" s="1"/>
      <c r="F51" s="2"/>
      <c r="G51" s="2"/>
      <c r="H51" s="2"/>
      <c r="I51" s="2"/>
      <c r="J51" s="1"/>
    </row>
    <row r="52" spans="1:10" ht="21" customHeight="1">
      <c r="A52" s="1"/>
      <c r="B52" s="1"/>
      <c r="C52" s="1"/>
      <c r="D52" s="1"/>
      <c r="E52" s="1"/>
      <c r="F52" s="2"/>
      <c r="G52" s="2"/>
      <c r="H52" s="2"/>
      <c r="I52" s="2"/>
      <c r="J52" s="1"/>
    </row>
    <row r="53" spans="1:10" ht="21" customHeight="1">
      <c r="A53" s="1"/>
      <c r="B53" s="1"/>
      <c r="C53" s="1"/>
      <c r="D53" s="1"/>
      <c r="E53" s="1"/>
      <c r="F53" s="2"/>
      <c r="G53" s="2"/>
      <c r="H53" s="2"/>
      <c r="I53" s="2"/>
      <c r="J53" s="1"/>
    </row>
    <row r="54" spans="1:10" ht="21" customHeight="1">
      <c r="A54" s="1"/>
      <c r="B54" s="1"/>
      <c r="C54" s="1"/>
      <c r="D54" s="1"/>
      <c r="E54" s="1"/>
      <c r="F54" s="2"/>
      <c r="G54" s="2"/>
      <c r="H54" s="2"/>
      <c r="I54" s="2"/>
      <c r="J54" s="1"/>
    </row>
    <row r="55" spans="1:10" ht="21" customHeight="1">
      <c r="A55" s="1"/>
      <c r="B55" s="1"/>
      <c r="C55" s="1"/>
      <c r="D55" s="1"/>
      <c r="E55" s="1"/>
      <c r="F55" s="2"/>
      <c r="G55" s="2"/>
      <c r="H55" s="2"/>
      <c r="I55" s="2"/>
      <c r="J55" s="1"/>
    </row>
    <row r="56" spans="1:10" ht="21" customHeight="1">
      <c r="A56" s="1"/>
      <c r="B56" s="1"/>
      <c r="C56" s="1"/>
      <c r="D56" s="1"/>
      <c r="E56" s="1"/>
      <c r="F56" s="2"/>
      <c r="G56" s="2"/>
      <c r="H56" s="2"/>
      <c r="I56" s="2"/>
      <c r="J56" s="1"/>
    </row>
    <row r="57" spans="1:10" ht="21" customHeight="1">
      <c r="A57" s="1"/>
      <c r="B57" s="1"/>
      <c r="C57" s="1"/>
      <c r="D57" s="1"/>
      <c r="E57" s="1"/>
      <c r="F57" s="2"/>
      <c r="G57" s="2"/>
      <c r="H57" s="2"/>
      <c r="I57" s="2"/>
      <c r="J57" s="1"/>
    </row>
    <row r="58" spans="1:10" ht="21" customHeight="1">
      <c r="A58" s="1"/>
      <c r="B58" s="1"/>
      <c r="C58" s="1"/>
      <c r="D58" s="1"/>
      <c r="E58" s="1"/>
      <c r="F58" s="2"/>
      <c r="G58" s="2"/>
      <c r="H58" s="2"/>
      <c r="I58" s="2"/>
      <c r="J58" s="1"/>
    </row>
    <row r="59" spans="1:10" ht="21" customHeight="1">
      <c r="A59" s="1"/>
      <c r="B59" s="1"/>
      <c r="C59" s="1"/>
      <c r="D59" s="1"/>
      <c r="E59" s="1"/>
      <c r="F59" s="2"/>
      <c r="G59" s="2"/>
      <c r="H59" s="2"/>
      <c r="I59" s="2"/>
      <c r="J59" s="1"/>
    </row>
    <row r="60" spans="1:10" ht="21" customHeight="1">
      <c r="A60" s="1"/>
      <c r="B60" s="1"/>
      <c r="C60" s="1"/>
      <c r="D60" s="1"/>
      <c r="E60" s="1"/>
      <c r="F60" s="2"/>
      <c r="G60" s="2"/>
      <c r="H60" s="2"/>
      <c r="I60" s="2"/>
      <c r="J60" s="1"/>
    </row>
    <row r="61" spans="1:10" ht="21" customHeight="1">
      <c r="A61" s="1"/>
      <c r="B61" s="1"/>
      <c r="C61" s="1"/>
      <c r="D61" s="1"/>
      <c r="E61" s="1"/>
      <c r="F61" s="2"/>
      <c r="G61" s="2"/>
      <c r="H61" s="2"/>
      <c r="I61" s="2"/>
      <c r="J61" s="1"/>
    </row>
    <row r="62" spans="1:10" ht="21" customHeight="1">
      <c r="A62" s="1"/>
      <c r="B62" s="1"/>
      <c r="C62" s="1"/>
      <c r="D62" s="1"/>
      <c r="E62" s="1"/>
      <c r="F62" s="2"/>
      <c r="G62" s="2"/>
      <c r="H62" s="2"/>
      <c r="I62" s="2"/>
      <c r="J62" s="1"/>
    </row>
    <row r="63" spans="1:10" ht="21" customHeight="1">
      <c r="A63" s="1"/>
      <c r="B63" s="1"/>
      <c r="C63" s="1"/>
      <c r="D63" s="1"/>
      <c r="E63" s="1"/>
      <c r="F63" s="2"/>
      <c r="G63" s="2"/>
      <c r="H63" s="2"/>
      <c r="I63" s="2"/>
      <c r="J63" s="1"/>
    </row>
    <row r="64" spans="1:10" ht="21" customHeight="1">
      <c r="A64" s="1"/>
      <c r="B64" s="1"/>
      <c r="C64" s="1"/>
      <c r="D64" s="1"/>
      <c r="E64" s="1"/>
      <c r="F64" s="2"/>
      <c r="G64" s="2"/>
      <c r="H64" s="2"/>
      <c r="I64" s="2"/>
      <c r="J64" s="1"/>
    </row>
    <row r="65" spans="1:10" ht="21" customHeight="1">
      <c r="A65" s="1"/>
      <c r="B65" s="1"/>
      <c r="C65" s="1"/>
      <c r="D65" s="1"/>
      <c r="E65" s="1"/>
      <c r="F65" s="2"/>
      <c r="G65" s="2"/>
      <c r="H65" s="2"/>
      <c r="I65" s="2"/>
      <c r="J65" s="1"/>
    </row>
    <row r="66" spans="1:10" ht="21" customHeight="1">
      <c r="A66" s="1"/>
      <c r="B66" s="1"/>
      <c r="C66" s="1"/>
      <c r="D66" s="1"/>
      <c r="E66" s="1"/>
      <c r="F66" s="2"/>
      <c r="G66" s="2"/>
      <c r="H66" s="2"/>
      <c r="I66" s="2"/>
      <c r="J66" s="1"/>
    </row>
    <row r="67" spans="1:10" ht="21" customHeight="1">
      <c r="A67" s="1"/>
      <c r="B67" s="1"/>
      <c r="C67" s="1"/>
      <c r="D67" s="1"/>
      <c r="E67" s="1"/>
      <c r="F67" s="2"/>
      <c r="G67" s="2"/>
      <c r="H67" s="2"/>
      <c r="I67" s="2"/>
      <c r="J67" s="1"/>
    </row>
    <row r="68" spans="1:10" ht="21" customHeight="1">
      <c r="A68" s="1"/>
      <c r="B68" s="1"/>
      <c r="C68" s="1"/>
      <c r="D68" s="1"/>
      <c r="E68" s="1"/>
      <c r="F68" s="2"/>
      <c r="G68" s="2"/>
      <c r="H68" s="2"/>
      <c r="I68" s="2"/>
      <c r="J68" s="1"/>
    </row>
    <row r="69" spans="1:10" ht="21" customHeight="1">
      <c r="A69" s="1"/>
      <c r="B69" s="1"/>
      <c r="C69" s="1"/>
      <c r="D69" s="1"/>
      <c r="E69" s="1"/>
      <c r="F69" s="2"/>
      <c r="G69" s="2"/>
      <c r="H69" s="2"/>
      <c r="I69" s="2"/>
      <c r="J69" s="1"/>
    </row>
    <row r="70" spans="1:10" ht="21" customHeight="1">
      <c r="A70" s="1"/>
      <c r="B70" s="1"/>
      <c r="C70" s="1"/>
      <c r="D70" s="1"/>
      <c r="E70" s="1"/>
      <c r="F70" s="2"/>
      <c r="G70" s="2"/>
      <c r="H70" s="2"/>
      <c r="I70" s="2"/>
      <c r="J70" s="1"/>
    </row>
    <row r="71" spans="1:10" ht="21" customHeight="1">
      <c r="A71" s="1"/>
      <c r="B71" s="1"/>
      <c r="C71" s="1"/>
      <c r="D71" s="1"/>
      <c r="E71" s="1"/>
      <c r="F71" s="2"/>
      <c r="G71" s="2"/>
      <c r="H71" s="2"/>
      <c r="I71" s="2"/>
      <c r="J71" s="1"/>
    </row>
    <row r="72" spans="1:10" ht="21" customHeight="1">
      <c r="A72" s="1"/>
      <c r="B72" s="1"/>
      <c r="C72" s="1"/>
      <c r="D72" s="1"/>
      <c r="E72" s="1"/>
      <c r="F72" s="2"/>
      <c r="G72" s="2"/>
      <c r="H72" s="2"/>
      <c r="I72" s="2"/>
      <c r="J72" s="1"/>
    </row>
    <row r="73" spans="1:10" ht="21" customHeight="1">
      <c r="A73" s="1"/>
      <c r="B73" s="1"/>
      <c r="C73" s="1"/>
      <c r="D73" s="1"/>
      <c r="E73" s="1"/>
      <c r="F73" s="2"/>
      <c r="G73" s="2"/>
      <c r="H73" s="2"/>
      <c r="I73" s="2"/>
      <c r="J73" s="1"/>
    </row>
    <row r="74" spans="1:10" ht="21" customHeight="1">
      <c r="A74" s="1"/>
      <c r="B74" s="1"/>
      <c r="C74" s="1"/>
      <c r="D74" s="1"/>
      <c r="E74" s="1"/>
      <c r="F74" s="2"/>
      <c r="G74" s="2"/>
      <c r="H74" s="2"/>
      <c r="I74" s="2"/>
      <c r="J74" s="1"/>
    </row>
    <row r="75" spans="1:10" ht="21" customHeight="1">
      <c r="A75" s="1"/>
      <c r="B75" s="1"/>
      <c r="C75" s="1"/>
      <c r="D75" s="1"/>
      <c r="E75" s="1"/>
      <c r="F75" s="2"/>
      <c r="G75" s="2"/>
      <c r="H75" s="2"/>
      <c r="I75" s="2"/>
      <c r="J75" s="1"/>
    </row>
    <row r="76" spans="1:10" ht="21" customHeight="1">
      <c r="A76" s="1"/>
      <c r="B76" s="1"/>
      <c r="C76" s="1"/>
      <c r="D76" s="1"/>
      <c r="E76" s="1"/>
      <c r="F76" s="2"/>
      <c r="G76" s="2"/>
      <c r="H76" s="2"/>
      <c r="I76" s="2"/>
      <c r="J76" s="1"/>
    </row>
    <row r="77" spans="1:10" ht="21" customHeight="1">
      <c r="A77" s="1"/>
      <c r="B77" s="1"/>
      <c r="C77" s="1"/>
      <c r="D77" s="1"/>
      <c r="E77" s="1"/>
      <c r="F77" s="2"/>
      <c r="G77" s="2"/>
      <c r="H77" s="2"/>
      <c r="I77" s="2"/>
      <c r="J77" s="1"/>
    </row>
    <row r="78" spans="1:10" ht="21" customHeight="1">
      <c r="A78" s="1"/>
      <c r="B78" s="1"/>
      <c r="C78" s="1"/>
      <c r="D78" s="1"/>
      <c r="E78" s="1"/>
      <c r="F78" s="2"/>
      <c r="G78" s="2"/>
      <c r="H78" s="2"/>
      <c r="I78" s="2"/>
      <c r="J78" s="1"/>
    </row>
    <row r="79" spans="1:10" ht="21" customHeight="1">
      <c r="A79" s="1"/>
      <c r="B79" s="1"/>
      <c r="C79" s="1"/>
      <c r="D79" s="1"/>
      <c r="E79" s="1"/>
      <c r="F79" s="2"/>
      <c r="G79" s="2"/>
      <c r="H79" s="2"/>
      <c r="I79" s="2"/>
      <c r="J79" s="1"/>
    </row>
    <row r="80" spans="1:10" ht="21" customHeight="1">
      <c r="A80" s="1"/>
      <c r="B80" s="1"/>
      <c r="C80" s="1"/>
      <c r="D80" s="1"/>
      <c r="E80" s="1"/>
      <c r="F80" s="2"/>
      <c r="G80" s="2"/>
      <c r="H80" s="2"/>
      <c r="I80" s="2"/>
      <c r="J80" s="1"/>
    </row>
    <row r="81" spans="1:10" ht="21" customHeight="1">
      <c r="A81" s="1"/>
      <c r="B81" s="1"/>
      <c r="C81" s="1"/>
      <c r="D81" s="1"/>
      <c r="E81" s="1"/>
      <c r="F81" s="2"/>
      <c r="G81" s="2"/>
      <c r="H81" s="2"/>
      <c r="I81" s="2"/>
      <c r="J81" s="1"/>
    </row>
    <row r="82" spans="1:10" ht="21" customHeight="1">
      <c r="A82" s="1"/>
      <c r="B82" s="1"/>
      <c r="C82" s="1"/>
      <c r="D82" s="1"/>
      <c r="E82" s="1"/>
      <c r="F82" s="2"/>
      <c r="G82" s="2"/>
      <c r="H82" s="2"/>
      <c r="I82" s="2"/>
      <c r="J82" s="1"/>
    </row>
    <row r="83" spans="1:10" ht="21" customHeight="1">
      <c r="A83" s="1"/>
      <c r="B83" s="1"/>
      <c r="C83" s="1"/>
      <c r="D83" s="1"/>
      <c r="E83" s="1"/>
      <c r="F83" s="2"/>
      <c r="G83" s="2"/>
      <c r="H83" s="2"/>
      <c r="I83" s="2"/>
      <c r="J83" s="1"/>
    </row>
    <row r="84" spans="1:10" ht="21" customHeight="1">
      <c r="A84" s="1"/>
      <c r="B84" s="1"/>
      <c r="C84" s="1"/>
      <c r="D84" s="1"/>
      <c r="E84" s="1"/>
      <c r="F84" s="2"/>
      <c r="G84" s="2"/>
      <c r="H84" s="2"/>
      <c r="I84" s="2"/>
      <c r="J84" s="1"/>
    </row>
    <row r="85" spans="1:10" ht="21" customHeight="1">
      <c r="A85" s="1"/>
      <c r="B85" s="1"/>
      <c r="C85" s="1"/>
      <c r="D85" s="1"/>
      <c r="E85" s="1"/>
      <c r="F85" s="2"/>
      <c r="G85" s="2"/>
      <c r="H85" s="2"/>
      <c r="I85" s="2"/>
      <c r="J85" s="1"/>
    </row>
    <row r="86" spans="1:10" ht="21" customHeight="1">
      <c r="A86" s="1"/>
      <c r="B86" s="1"/>
      <c r="C86" s="1"/>
      <c r="D86" s="1"/>
      <c r="E86" s="1"/>
      <c r="F86" s="2"/>
      <c r="G86" s="2"/>
      <c r="H86" s="2"/>
      <c r="I86" s="2"/>
      <c r="J86" s="1"/>
    </row>
    <row r="87" spans="1:10" ht="21" customHeight="1">
      <c r="A87" s="1"/>
      <c r="B87" s="1"/>
      <c r="C87" s="1"/>
      <c r="D87" s="1"/>
      <c r="E87" s="1"/>
      <c r="F87" s="2"/>
      <c r="G87" s="2"/>
      <c r="H87" s="2"/>
      <c r="I87" s="2"/>
      <c r="J87" s="1"/>
    </row>
    <row r="88" spans="1:10" ht="21" customHeight="1">
      <c r="A88" s="1"/>
      <c r="B88" s="1"/>
      <c r="C88" s="1"/>
      <c r="D88" s="1"/>
      <c r="E88" s="1"/>
      <c r="F88" s="2"/>
      <c r="G88" s="2"/>
      <c r="H88" s="2"/>
      <c r="I88" s="2"/>
      <c r="J88" s="1"/>
    </row>
    <row r="89" spans="1:10" ht="21" customHeight="1">
      <c r="A89" s="1"/>
      <c r="B89" s="1"/>
      <c r="C89" s="1"/>
      <c r="D89" s="1"/>
      <c r="E89" s="1"/>
      <c r="F89" s="2"/>
      <c r="G89" s="2"/>
      <c r="H89" s="2"/>
      <c r="I89" s="2"/>
      <c r="J89" s="1"/>
    </row>
    <row r="90" spans="1:10" ht="21" customHeight="1">
      <c r="A90" s="1"/>
      <c r="B90" s="1"/>
      <c r="C90" s="1"/>
      <c r="D90" s="1"/>
      <c r="E90" s="1"/>
      <c r="F90" s="2"/>
      <c r="G90" s="2"/>
      <c r="H90" s="2"/>
      <c r="I90" s="2"/>
      <c r="J90" s="1"/>
    </row>
    <row r="91" spans="1:10" ht="21" customHeight="1">
      <c r="A91" s="1"/>
      <c r="B91" s="1"/>
      <c r="C91" s="1"/>
      <c r="D91" s="1"/>
      <c r="E91" s="1"/>
      <c r="F91" s="2"/>
      <c r="G91" s="2"/>
      <c r="H91" s="2"/>
      <c r="I91" s="2"/>
      <c r="J91" s="1"/>
    </row>
    <row r="92" spans="1:10" ht="21" customHeight="1">
      <c r="A92" s="1"/>
      <c r="B92" s="1"/>
      <c r="C92" s="1"/>
      <c r="D92" s="1"/>
      <c r="E92" s="1"/>
      <c r="F92" s="2"/>
      <c r="G92" s="2"/>
      <c r="H92" s="2"/>
      <c r="I92" s="2"/>
      <c r="J92" s="1"/>
    </row>
    <row r="93" spans="1:10" ht="21" customHeight="1">
      <c r="A93" s="1"/>
      <c r="B93" s="1"/>
      <c r="C93" s="1"/>
      <c r="D93" s="1"/>
      <c r="E93" s="1"/>
      <c r="F93" s="2"/>
      <c r="G93" s="2"/>
      <c r="H93" s="2"/>
      <c r="I93" s="2"/>
      <c r="J93" s="1"/>
    </row>
    <row r="94" spans="1:10" ht="21" customHeight="1">
      <c r="A94" s="1"/>
      <c r="B94" s="1"/>
      <c r="C94" s="1"/>
      <c r="D94" s="1"/>
      <c r="E94" s="1"/>
      <c r="F94" s="2"/>
      <c r="G94" s="2"/>
      <c r="H94" s="2"/>
      <c r="I94" s="2"/>
      <c r="J94" s="1"/>
    </row>
    <row r="95" spans="1:10" ht="21" customHeight="1">
      <c r="A95" s="1"/>
      <c r="B95" s="1"/>
      <c r="C95" s="1"/>
      <c r="D95" s="1"/>
      <c r="E95" s="1"/>
      <c r="F95" s="2"/>
      <c r="G95" s="2"/>
      <c r="H95" s="2"/>
      <c r="I95" s="2"/>
      <c r="J95" s="1"/>
    </row>
    <row r="96" spans="1:10" ht="21" customHeight="1">
      <c r="A96" s="1"/>
      <c r="B96" s="1"/>
      <c r="C96" s="1"/>
      <c r="D96" s="1"/>
      <c r="E96" s="1"/>
      <c r="F96" s="2"/>
      <c r="G96" s="2"/>
      <c r="H96" s="2"/>
      <c r="I96" s="2"/>
      <c r="J96" s="1"/>
    </row>
    <row r="97" spans="1:10" ht="21" customHeight="1">
      <c r="A97" s="1"/>
      <c r="B97" s="1"/>
      <c r="C97" s="1"/>
      <c r="D97" s="1"/>
      <c r="E97" s="1"/>
      <c r="F97" s="2"/>
      <c r="G97" s="2"/>
      <c r="H97" s="2"/>
      <c r="I97" s="2"/>
      <c r="J97" s="1"/>
    </row>
    <row r="98" spans="1:10" ht="21" customHeight="1">
      <c r="A98" s="1"/>
      <c r="B98" s="1"/>
      <c r="C98" s="1"/>
      <c r="D98" s="1"/>
      <c r="E98" s="1"/>
      <c r="F98" s="2"/>
      <c r="G98" s="2"/>
      <c r="H98" s="2"/>
      <c r="I98" s="2"/>
      <c r="J98" s="1"/>
    </row>
    <row r="99" spans="1:10" ht="21" customHeight="1">
      <c r="A99" s="1"/>
      <c r="B99" s="1"/>
      <c r="C99" s="1"/>
      <c r="D99" s="1"/>
      <c r="E99" s="1"/>
      <c r="F99" s="2"/>
      <c r="G99" s="2"/>
      <c r="H99" s="2"/>
      <c r="I99" s="2"/>
      <c r="J99" s="1"/>
    </row>
    <row r="100" spans="1:10" ht="21" customHeight="1">
      <c r="A100" s="1"/>
      <c r="B100" s="1"/>
      <c r="C100" s="1"/>
      <c r="D100" s="1"/>
      <c r="E100" s="1"/>
      <c r="F100" s="2"/>
      <c r="G100" s="2"/>
      <c r="H100" s="2"/>
      <c r="I100" s="2"/>
      <c r="J100" s="1"/>
    </row>
    <row r="101" spans="1:10" ht="21" customHeight="1">
      <c r="A101" s="1"/>
      <c r="B101" s="1"/>
      <c r="C101" s="1"/>
      <c r="D101" s="1"/>
      <c r="E101" s="1"/>
      <c r="F101" s="2"/>
      <c r="G101" s="2"/>
      <c r="H101" s="2"/>
      <c r="I101" s="2"/>
      <c r="J101" s="1"/>
    </row>
    <row r="102" spans="1:10" ht="21" customHeight="1">
      <c r="A102" s="1"/>
      <c r="B102" s="1"/>
      <c r="C102" s="1"/>
      <c r="D102" s="1"/>
      <c r="E102" s="1"/>
      <c r="F102" s="2"/>
      <c r="G102" s="2"/>
      <c r="H102" s="2"/>
      <c r="I102" s="2"/>
      <c r="J102" s="1"/>
    </row>
    <row r="103" spans="1:10" ht="21" customHeight="1">
      <c r="A103" s="1"/>
      <c r="B103" s="1"/>
      <c r="C103" s="1"/>
      <c r="D103" s="1"/>
      <c r="E103" s="1"/>
      <c r="F103" s="2"/>
      <c r="G103" s="2"/>
      <c r="H103" s="2"/>
      <c r="I103" s="2"/>
      <c r="J103" s="1"/>
    </row>
    <row r="104" spans="1:10" ht="21" customHeight="1">
      <c r="A104" s="1"/>
      <c r="B104" s="1"/>
      <c r="C104" s="1"/>
      <c r="D104" s="1"/>
      <c r="E104" s="1"/>
      <c r="F104" s="2"/>
      <c r="G104" s="2"/>
      <c r="H104" s="2"/>
      <c r="I104" s="2"/>
      <c r="J104" s="1"/>
    </row>
    <row r="105" spans="1:10" ht="21" customHeight="1">
      <c r="A105" s="1"/>
      <c r="B105" s="1"/>
      <c r="C105" s="1"/>
      <c r="D105" s="1"/>
      <c r="E105" s="1"/>
      <c r="F105" s="2"/>
      <c r="G105" s="2"/>
      <c r="H105" s="2"/>
      <c r="I105" s="2"/>
      <c r="J105" s="1"/>
    </row>
    <row r="106" spans="1:10" ht="21" customHeight="1">
      <c r="A106" s="1"/>
      <c r="B106" s="1"/>
      <c r="C106" s="1"/>
      <c r="D106" s="1"/>
      <c r="E106" s="1"/>
      <c r="F106" s="2"/>
      <c r="G106" s="2"/>
      <c r="H106" s="2"/>
      <c r="I106" s="2"/>
      <c r="J106" s="1"/>
    </row>
    <row r="107" spans="1:10" ht="21" customHeight="1">
      <c r="A107" s="1"/>
      <c r="B107" s="1"/>
      <c r="C107" s="1"/>
      <c r="D107" s="1"/>
      <c r="E107" s="1"/>
      <c r="F107" s="2"/>
      <c r="G107" s="2"/>
      <c r="H107" s="2"/>
      <c r="I107" s="2"/>
      <c r="J107" s="1"/>
    </row>
    <row r="108" spans="1:10" ht="21" customHeight="1">
      <c r="A108" s="1"/>
      <c r="B108" s="1"/>
      <c r="C108" s="1"/>
      <c r="D108" s="1"/>
      <c r="E108" s="1"/>
      <c r="F108" s="2"/>
      <c r="G108" s="2"/>
      <c r="H108" s="2"/>
      <c r="I108" s="2"/>
      <c r="J108" s="1"/>
    </row>
    <row r="109" spans="1:10" ht="21" customHeight="1">
      <c r="A109" s="1"/>
      <c r="B109" s="1"/>
      <c r="C109" s="1"/>
      <c r="D109" s="1"/>
      <c r="E109" s="1"/>
      <c r="F109" s="2"/>
      <c r="G109" s="2"/>
      <c r="H109" s="2"/>
      <c r="I109" s="2"/>
      <c r="J109" s="1"/>
    </row>
    <row r="110" spans="1:10" ht="21" customHeight="1">
      <c r="A110" s="1"/>
      <c r="B110" s="1"/>
      <c r="C110" s="1"/>
      <c r="D110" s="1"/>
      <c r="E110" s="1"/>
      <c r="F110" s="2"/>
      <c r="G110" s="2"/>
      <c r="H110" s="2"/>
      <c r="I110" s="2"/>
      <c r="J110" s="1"/>
    </row>
    <row r="111" spans="1:10" ht="21" customHeight="1">
      <c r="A111" s="1"/>
      <c r="B111" s="1"/>
      <c r="C111" s="1"/>
      <c r="D111" s="1"/>
      <c r="E111" s="1"/>
      <c r="F111" s="2"/>
      <c r="G111" s="2"/>
      <c r="H111" s="2"/>
      <c r="I111" s="2"/>
      <c r="J111" s="1"/>
    </row>
    <row r="112" spans="1:10" ht="21" customHeight="1">
      <c r="A112" s="1"/>
      <c r="B112" s="1"/>
      <c r="C112" s="1"/>
      <c r="D112" s="1"/>
      <c r="E112" s="1"/>
      <c r="F112" s="2"/>
      <c r="G112" s="2"/>
      <c r="H112" s="2"/>
      <c r="I112" s="2"/>
      <c r="J112" s="1"/>
    </row>
    <row r="113" spans="1:10" ht="21" customHeight="1">
      <c r="A113" s="1"/>
      <c r="B113" s="1"/>
      <c r="C113" s="1"/>
      <c r="D113" s="1"/>
      <c r="E113" s="1"/>
      <c r="F113" s="2"/>
      <c r="G113" s="2"/>
      <c r="H113" s="2"/>
      <c r="I113" s="2"/>
      <c r="J113" s="1"/>
    </row>
    <row r="114" spans="1:10" ht="21" customHeight="1">
      <c r="A114" s="1"/>
      <c r="B114" s="1"/>
      <c r="C114" s="1"/>
      <c r="D114" s="1"/>
      <c r="E114" s="1"/>
      <c r="F114" s="2"/>
      <c r="G114" s="2"/>
      <c r="H114" s="2"/>
      <c r="I114" s="2"/>
      <c r="J114" s="1"/>
    </row>
    <row r="115" spans="1:10" ht="21" customHeight="1">
      <c r="A115" s="1"/>
      <c r="B115" s="1"/>
      <c r="C115" s="1"/>
      <c r="D115" s="1"/>
      <c r="E115" s="1"/>
      <c r="F115" s="2"/>
      <c r="G115" s="2"/>
      <c r="H115" s="2"/>
      <c r="I115" s="2"/>
      <c r="J115" s="1"/>
    </row>
    <row r="116" spans="1:10" ht="21" customHeight="1">
      <c r="A116" s="1"/>
      <c r="B116" s="1"/>
      <c r="C116" s="1"/>
      <c r="D116" s="1"/>
      <c r="E116" s="1"/>
      <c r="F116" s="2"/>
      <c r="G116" s="2"/>
      <c r="H116" s="2"/>
      <c r="I116" s="2"/>
      <c r="J116" s="1"/>
    </row>
    <row r="117" spans="1:10" ht="21" customHeight="1">
      <c r="A117" s="1"/>
      <c r="B117" s="1"/>
      <c r="C117" s="1"/>
      <c r="D117" s="1"/>
      <c r="E117" s="1"/>
      <c r="F117" s="2"/>
      <c r="G117" s="2"/>
      <c r="H117" s="2"/>
      <c r="I117" s="2"/>
      <c r="J117" s="1"/>
    </row>
    <row r="118" spans="1:10" ht="21" customHeight="1">
      <c r="A118" s="1"/>
      <c r="B118" s="1"/>
      <c r="C118" s="1"/>
      <c r="D118" s="1"/>
      <c r="E118" s="1"/>
      <c r="F118" s="2"/>
      <c r="G118" s="2"/>
      <c r="H118" s="2"/>
      <c r="I118" s="2"/>
      <c r="J118" s="1"/>
    </row>
    <row r="119" spans="1:10" ht="21" customHeight="1">
      <c r="A119" s="1"/>
      <c r="B119" s="1"/>
      <c r="C119" s="1"/>
      <c r="D119" s="1"/>
      <c r="E119" s="1"/>
      <c r="F119" s="2"/>
      <c r="G119" s="2"/>
      <c r="H119" s="2"/>
      <c r="I119" s="2"/>
      <c r="J119" s="1"/>
    </row>
    <row r="120" spans="1:10" ht="21" customHeight="1">
      <c r="A120" s="1"/>
      <c r="B120" s="1"/>
      <c r="C120" s="1"/>
      <c r="D120" s="1"/>
      <c r="E120" s="1"/>
      <c r="F120" s="2"/>
      <c r="G120" s="2"/>
      <c r="H120" s="2"/>
      <c r="I120" s="2"/>
      <c r="J120" s="1"/>
    </row>
    <row r="121" spans="1:10" ht="21" customHeight="1">
      <c r="A121" s="1"/>
      <c r="B121" s="1"/>
      <c r="C121" s="1"/>
      <c r="D121" s="1"/>
      <c r="E121" s="1"/>
      <c r="F121" s="2"/>
      <c r="G121" s="2"/>
      <c r="H121" s="2"/>
      <c r="I121" s="2"/>
      <c r="J121" s="1"/>
    </row>
    <row r="122" spans="1:10" ht="21" customHeight="1">
      <c r="A122" s="1"/>
      <c r="B122" s="1"/>
      <c r="C122" s="1"/>
      <c r="D122" s="1"/>
      <c r="E122" s="1"/>
      <c r="F122" s="2"/>
      <c r="G122" s="2"/>
      <c r="H122" s="2"/>
      <c r="I122" s="2"/>
      <c r="J122" s="1"/>
    </row>
    <row r="123" spans="1:10" ht="21" customHeight="1">
      <c r="A123" s="1"/>
      <c r="B123" s="1"/>
      <c r="C123" s="1"/>
      <c r="D123" s="1"/>
      <c r="E123" s="1"/>
      <c r="F123" s="2"/>
      <c r="G123" s="2"/>
      <c r="H123" s="2"/>
      <c r="I123" s="2"/>
      <c r="J123" s="1"/>
    </row>
    <row r="124" spans="1:10" ht="21" customHeight="1">
      <c r="A124" s="1"/>
      <c r="B124" s="1"/>
      <c r="C124" s="1"/>
      <c r="D124" s="1"/>
      <c r="E124" s="1"/>
      <c r="F124" s="2"/>
      <c r="G124" s="2"/>
      <c r="H124" s="2"/>
      <c r="I124" s="2"/>
      <c r="J124" s="1"/>
    </row>
    <row r="125" spans="1:10" ht="21" customHeight="1">
      <c r="A125" s="1"/>
      <c r="B125" s="1"/>
      <c r="C125" s="1"/>
      <c r="D125" s="1"/>
      <c r="E125" s="1"/>
      <c r="F125" s="2"/>
      <c r="G125" s="2"/>
      <c r="H125" s="2"/>
      <c r="I125" s="2"/>
      <c r="J125" s="1"/>
    </row>
    <row r="126" spans="1:10" ht="21" customHeight="1">
      <c r="A126" s="1"/>
      <c r="B126" s="1"/>
      <c r="C126" s="1"/>
      <c r="D126" s="1"/>
      <c r="E126" s="1"/>
      <c r="F126" s="2"/>
      <c r="G126" s="2"/>
      <c r="H126" s="2"/>
      <c r="I126" s="2"/>
      <c r="J126" s="1"/>
    </row>
    <row r="127" spans="1:10" ht="21" customHeight="1">
      <c r="A127" s="1"/>
      <c r="B127" s="1"/>
      <c r="C127" s="1"/>
      <c r="D127" s="1"/>
      <c r="E127" s="1"/>
      <c r="F127" s="2"/>
      <c r="G127" s="2"/>
      <c r="H127" s="2"/>
      <c r="I127" s="2"/>
      <c r="J127" s="1"/>
    </row>
    <row r="128" spans="1:10" ht="21" customHeight="1">
      <c r="A128" s="1"/>
      <c r="B128" s="1"/>
      <c r="C128" s="1"/>
      <c r="D128" s="1"/>
      <c r="E128" s="1"/>
      <c r="F128" s="2"/>
      <c r="G128" s="2"/>
      <c r="H128" s="2"/>
      <c r="I128" s="2"/>
      <c r="J128" s="1"/>
    </row>
    <row r="129" spans="1:10" ht="21" customHeight="1">
      <c r="A129" s="1"/>
      <c r="B129" s="1"/>
      <c r="C129" s="1"/>
      <c r="D129" s="1"/>
      <c r="E129" s="1"/>
      <c r="F129" s="2"/>
      <c r="G129" s="2"/>
      <c r="H129" s="2"/>
      <c r="I129" s="2"/>
      <c r="J129" s="1"/>
    </row>
    <row r="130" spans="1:10" ht="21" customHeight="1">
      <c r="A130" s="1"/>
      <c r="B130" s="1"/>
      <c r="C130" s="1"/>
      <c r="D130" s="1"/>
      <c r="E130" s="1"/>
      <c r="F130" s="2"/>
      <c r="G130" s="2"/>
      <c r="H130" s="2"/>
      <c r="I130" s="2"/>
      <c r="J130" s="1"/>
    </row>
    <row r="131" spans="1:10" ht="21" customHeight="1">
      <c r="A131" s="1"/>
      <c r="B131" s="1"/>
      <c r="C131" s="1"/>
      <c r="D131" s="1"/>
      <c r="E131" s="1"/>
      <c r="F131" s="2"/>
      <c r="G131" s="2"/>
      <c r="H131" s="2"/>
      <c r="I131" s="2"/>
      <c r="J131" s="1"/>
    </row>
    <row r="132" spans="1:10" ht="21" customHeight="1">
      <c r="A132" s="1"/>
      <c r="B132" s="1"/>
      <c r="C132" s="1"/>
      <c r="D132" s="1"/>
      <c r="E132" s="1"/>
      <c r="F132" s="2"/>
      <c r="G132" s="2"/>
      <c r="H132" s="2"/>
      <c r="I132" s="2"/>
      <c r="J132" s="1"/>
    </row>
    <row r="133" spans="1:10" ht="21" customHeight="1">
      <c r="A133" s="1"/>
      <c r="B133" s="1"/>
      <c r="C133" s="1"/>
      <c r="D133" s="1"/>
      <c r="E133" s="1"/>
      <c r="F133" s="2"/>
      <c r="G133" s="2"/>
      <c r="H133" s="2"/>
      <c r="I133" s="2"/>
      <c r="J133" s="1"/>
    </row>
    <row r="134" spans="1:10" ht="21" customHeight="1">
      <c r="A134" s="1"/>
      <c r="B134" s="1"/>
      <c r="C134" s="1"/>
      <c r="D134" s="1"/>
      <c r="E134" s="1"/>
      <c r="F134" s="2"/>
      <c r="G134" s="2"/>
      <c r="H134" s="2"/>
      <c r="I134" s="2"/>
      <c r="J134" s="1"/>
    </row>
    <row r="135" spans="1:10" ht="21" customHeight="1">
      <c r="A135" s="1"/>
      <c r="B135" s="1"/>
      <c r="C135" s="1"/>
      <c r="D135" s="1"/>
      <c r="E135" s="1"/>
      <c r="F135" s="2"/>
      <c r="G135" s="2"/>
      <c r="H135" s="2"/>
      <c r="I135" s="2"/>
      <c r="J135" s="1"/>
    </row>
    <row r="136" spans="1:10" ht="21" customHeight="1">
      <c r="A136" s="1"/>
      <c r="B136" s="1"/>
      <c r="C136" s="1"/>
      <c r="D136" s="1"/>
      <c r="E136" s="1"/>
      <c r="F136" s="2"/>
      <c r="G136" s="2"/>
      <c r="H136" s="2"/>
      <c r="I136" s="2"/>
      <c r="J136" s="1"/>
    </row>
    <row r="137" spans="1:10" ht="21" customHeight="1">
      <c r="A137" s="1"/>
      <c r="B137" s="1"/>
      <c r="C137" s="1"/>
      <c r="D137" s="1"/>
      <c r="E137" s="1"/>
      <c r="F137" s="2"/>
      <c r="G137" s="2"/>
      <c r="H137" s="2"/>
      <c r="I137" s="2"/>
      <c r="J137" s="1"/>
    </row>
    <row r="138" spans="1:10" ht="21" customHeight="1">
      <c r="A138" s="1"/>
      <c r="B138" s="1"/>
      <c r="C138" s="1"/>
      <c r="D138" s="1"/>
      <c r="E138" s="1"/>
      <c r="F138" s="2"/>
      <c r="G138" s="2"/>
      <c r="H138" s="2"/>
      <c r="I138" s="2"/>
      <c r="J138" s="1"/>
    </row>
    <row r="139" spans="1:10" ht="21" customHeight="1">
      <c r="A139" s="1"/>
      <c r="B139" s="1"/>
      <c r="C139" s="1"/>
      <c r="D139" s="1"/>
      <c r="E139" s="1"/>
      <c r="F139" s="2"/>
      <c r="G139" s="2"/>
      <c r="H139" s="2"/>
      <c r="I139" s="2"/>
      <c r="J139" s="1"/>
    </row>
    <row r="140" spans="1:10" ht="21" customHeight="1">
      <c r="A140" s="1"/>
      <c r="B140" s="1"/>
      <c r="C140" s="1"/>
      <c r="D140" s="1"/>
      <c r="E140" s="1"/>
      <c r="F140" s="2"/>
      <c r="G140" s="2"/>
      <c r="H140" s="2"/>
      <c r="I140" s="2"/>
      <c r="J140" s="1"/>
    </row>
    <row r="141" spans="1:10" ht="21" customHeight="1">
      <c r="A141" s="1"/>
      <c r="B141" s="1"/>
      <c r="C141" s="1"/>
      <c r="D141" s="1"/>
      <c r="E141" s="1"/>
      <c r="F141" s="2"/>
      <c r="G141" s="2"/>
      <c r="H141" s="2"/>
      <c r="I141" s="2"/>
      <c r="J141" s="1"/>
    </row>
    <row r="142" spans="1:10" ht="21" customHeight="1">
      <c r="A142" s="1"/>
      <c r="B142" s="1"/>
      <c r="C142" s="1"/>
      <c r="D142" s="1"/>
      <c r="E142" s="1"/>
      <c r="F142" s="2"/>
      <c r="G142" s="2"/>
      <c r="H142" s="2"/>
      <c r="I142" s="2"/>
      <c r="J142" s="1"/>
    </row>
    <row r="143" spans="1:10" ht="21" customHeight="1">
      <c r="A143" s="1"/>
      <c r="B143" s="1"/>
      <c r="C143" s="1"/>
      <c r="D143" s="1"/>
      <c r="E143" s="1"/>
      <c r="F143" s="2"/>
      <c r="G143" s="2"/>
      <c r="H143" s="2"/>
      <c r="I143" s="2"/>
      <c r="J143" s="1"/>
    </row>
    <row r="144" spans="1:10" ht="21" customHeight="1">
      <c r="A144" s="1"/>
      <c r="B144" s="1"/>
      <c r="C144" s="1"/>
      <c r="D144" s="1"/>
      <c r="E144" s="1"/>
      <c r="F144" s="2"/>
      <c r="G144" s="2"/>
      <c r="H144" s="2"/>
      <c r="I144" s="2"/>
      <c r="J144" s="1"/>
    </row>
    <row r="145" spans="1:10" ht="21" customHeight="1">
      <c r="A145" s="1"/>
      <c r="B145" s="1"/>
      <c r="C145" s="1"/>
      <c r="D145" s="1"/>
      <c r="E145" s="1"/>
      <c r="F145" s="2"/>
      <c r="G145" s="2"/>
      <c r="H145" s="2"/>
      <c r="I145" s="2"/>
      <c r="J145" s="1"/>
    </row>
    <row r="146" spans="1:10" ht="21" customHeight="1">
      <c r="A146" s="1"/>
      <c r="B146" s="1"/>
      <c r="C146" s="1"/>
      <c r="D146" s="1"/>
      <c r="E146" s="1"/>
      <c r="F146" s="2"/>
      <c r="G146" s="2"/>
      <c r="H146" s="2"/>
      <c r="I146" s="2"/>
      <c r="J146" s="1"/>
    </row>
    <row r="147" spans="1:10" ht="21" customHeight="1">
      <c r="A147" s="1"/>
      <c r="B147" s="1"/>
      <c r="C147" s="1"/>
      <c r="D147" s="1"/>
      <c r="E147" s="1"/>
      <c r="F147" s="2"/>
      <c r="G147" s="2"/>
      <c r="H147" s="2"/>
      <c r="I147" s="2"/>
      <c r="J147" s="1"/>
    </row>
    <row r="148" spans="1:10" ht="21" customHeight="1">
      <c r="A148" s="1"/>
      <c r="B148" s="1"/>
      <c r="C148" s="1"/>
      <c r="D148" s="1"/>
      <c r="E148" s="1"/>
      <c r="F148" s="2"/>
      <c r="G148" s="2"/>
      <c r="H148" s="2"/>
      <c r="I148" s="2"/>
      <c r="J148" s="1"/>
    </row>
    <row r="149" spans="1:10" ht="21" customHeight="1">
      <c r="A149" s="1"/>
      <c r="B149" s="1"/>
      <c r="C149" s="1"/>
      <c r="D149" s="1"/>
      <c r="E149" s="1"/>
      <c r="F149" s="2"/>
      <c r="G149" s="2"/>
      <c r="H149" s="2"/>
      <c r="I149" s="2"/>
      <c r="J149" s="1"/>
    </row>
    <row r="150" spans="1:10" ht="21" customHeight="1">
      <c r="A150" s="1"/>
      <c r="B150" s="1"/>
      <c r="C150" s="1"/>
      <c r="D150" s="1"/>
      <c r="E150" s="1"/>
      <c r="F150" s="2"/>
      <c r="G150" s="2"/>
      <c r="H150" s="2"/>
      <c r="I150" s="2"/>
      <c r="J150" s="1"/>
    </row>
    <row r="151" spans="1:10" ht="21" customHeight="1">
      <c r="A151" s="1"/>
      <c r="B151" s="1"/>
      <c r="C151" s="1"/>
      <c r="D151" s="1"/>
      <c r="E151" s="1"/>
      <c r="F151" s="2"/>
      <c r="G151" s="2"/>
      <c r="H151" s="2"/>
      <c r="I151" s="2"/>
      <c r="J151" s="1"/>
    </row>
    <row r="152" spans="1:10" ht="21" customHeight="1">
      <c r="A152" s="1"/>
      <c r="B152" s="1"/>
      <c r="C152" s="1"/>
      <c r="D152" s="1"/>
      <c r="E152" s="1"/>
      <c r="F152" s="2"/>
      <c r="G152" s="2"/>
      <c r="H152" s="2"/>
      <c r="I152" s="2"/>
      <c r="J152" s="1"/>
    </row>
    <row r="153" spans="1:10" ht="21" customHeight="1">
      <c r="A153" s="1"/>
      <c r="B153" s="1"/>
      <c r="C153" s="1"/>
      <c r="D153" s="1"/>
      <c r="E153" s="1"/>
      <c r="F153" s="2"/>
      <c r="G153" s="2"/>
      <c r="H153" s="2"/>
      <c r="I153" s="2"/>
      <c r="J153" s="1"/>
    </row>
    <row r="154" spans="1:10" ht="21" customHeight="1">
      <c r="A154" s="1"/>
      <c r="B154" s="1"/>
      <c r="C154" s="1"/>
      <c r="D154" s="1"/>
      <c r="E154" s="1"/>
      <c r="F154" s="2"/>
      <c r="G154" s="2"/>
      <c r="H154" s="2"/>
      <c r="I154" s="2"/>
      <c r="J154" s="1"/>
    </row>
    <row r="155" spans="1:10" ht="21" customHeight="1">
      <c r="A155" s="1"/>
      <c r="B155" s="1"/>
      <c r="C155" s="1"/>
      <c r="D155" s="1"/>
      <c r="E155" s="1"/>
      <c r="F155" s="2"/>
      <c r="G155" s="2"/>
      <c r="H155" s="2"/>
      <c r="I155" s="2"/>
      <c r="J155" s="1"/>
    </row>
    <row r="156" spans="1:10" ht="21" customHeight="1">
      <c r="A156" s="1"/>
      <c r="B156" s="1"/>
      <c r="C156" s="1"/>
      <c r="D156" s="1"/>
      <c r="E156" s="1"/>
      <c r="F156" s="2"/>
      <c r="G156" s="2"/>
      <c r="H156" s="2"/>
      <c r="I156" s="2"/>
      <c r="J156" s="1"/>
    </row>
    <row r="157" spans="1:10" ht="21" customHeight="1">
      <c r="A157" s="1"/>
      <c r="B157" s="1"/>
      <c r="C157" s="1"/>
      <c r="D157" s="1"/>
      <c r="E157" s="1"/>
      <c r="F157" s="2"/>
      <c r="G157" s="2"/>
      <c r="H157" s="2"/>
      <c r="I157" s="2"/>
      <c r="J157" s="1"/>
    </row>
    <row r="158" spans="1:10" ht="21" customHeight="1">
      <c r="A158" s="1"/>
      <c r="B158" s="1"/>
      <c r="C158" s="1"/>
      <c r="D158" s="1"/>
      <c r="E158" s="1"/>
      <c r="F158" s="2"/>
      <c r="G158" s="2"/>
      <c r="H158" s="2"/>
      <c r="I158" s="2"/>
      <c r="J158" s="1"/>
    </row>
    <row r="159" spans="1:10" ht="21" customHeight="1">
      <c r="A159" s="1"/>
      <c r="B159" s="1"/>
      <c r="C159" s="1"/>
      <c r="D159" s="1"/>
      <c r="E159" s="1"/>
      <c r="F159" s="2"/>
      <c r="G159" s="2"/>
      <c r="H159" s="2"/>
      <c r="I159" s="2"/>
      <c r="J159" s="1"/>
    </row>
    <row r="160" spans="1:10" ht="21" customHeight="1">
      <c r="A160" s="1"/>
      <c r="B160" s="1"/>
      <c r="C160" s="1"/>
      <c r="D160" s="1"/>
      <c r="E160" s="1"/>
      <c r="F160" s="2"/>
      <c r="G160" s="2"/>
      <c r="H160" s="2"/>
      <c r="I160" s="2"/>
      <c r="J160" s="1"/>
    </row>
    <row r="161" spans="1:10" ht="21" customHeight="1">
      <c r="A161" s="1"/>
      <c r="B161" s="1"/>
      <c r="C161" s="1"/>
      <c r="D161" s="1"/>
      <c r="E161" s="1"/>
      <c r="F161" s="2"/>
      <c r="G161" s="2"/>
      <c r="H161" s="2"/>
      <c r="I161" s="2"/>
      <c r="J161" s="1"/>
    </row>
    <row r="162" spans="1:10" ht="21" customHeight="1">
      <c r="A162" s="1"/>
      <c r="B162" s="1"/>
      <c r="C162" s="1"/>
      <c r="D162" s="1"/>
      <c r="E162" s="1"/>
      <c r="F162" s="2"/>
      <c r="G162" s="2"/>
      <c r="H162" s="2"/>
      <c r="I162" s="2"/>
      <c r="J162" s="1"/>
    </row>
    <row r="163" spans="1:10" ht="21" customHeight="1">
      <c r="A163" s="1"/>
      <c r="B163" s="1"/>
      <c r="C163" s="1"/>
      <c r="D163" s="1"/>
      <c r="E163" s="1"/>
      <c r="F163" s="2"/>
      <c r="G163" s="2"/>
      <c r="H163" s="2"/>
      <c r="I163" s="2"/>
      <c r="J163" s="1"/>
    </row>
    <row r="164" spans="1:10" ht="21" customHeight="1">
      <c r="A164" s="1"/>
      <c r="B164" s="1"/>
      <c r="C164" s="1"/>
      <c r="D164" s="1"/>
      <c r="E164" s="1"/>
      <c r="F164" s="2"/>
      <c r="G164" s="2"/>
      <c r="H164" s="2"/>
      <c r="I164" s="2"/>
      <c r="J164" s="1"/>
    </row>
    <row r="165" spans="1:10" ht="21" customHeight="1">
      <c r="A165" s="1"/>
      <c r="B165" s="1"/>
      <c r="C165" s="1"/>
      <c r="D165" s="1"/>
      <c r="E165" s="1"/>
      <c r="F165" s="2"/>
      <c r="G165" s="2"/>
      <c r="H165" s="2"/>
      <c r="I165" s="2"/>
      <c r="J165" s="1"/>
    </row>
    <row r="166" spans="1:10" ht="21" customHeight="1">
      <c r="A166" s="1"/>
      <c r="B166" s="1"/>
      <c r="C166" s="1"/>
      <c r="D166" s="1"/>
      <c r="E166" s="1"/>
      <c r="F166" s="2"/>
      <c r="G166" s="2"/>
      <c r="H166" s="2"/>
      <c r="I166" s="2"/>
      <c r="J166" s="1"/>
    </row>
    <row r="167" spans="1:10" ht="21" customHeight="1">
      <c r="A167" s="1"/>
      <c r="B167" s="1"/>
      <c r="C167" s="1"/>
      <c r="D167" s="1"/>
      <c r="E167" s="1"/>
      <c r="F167" s="2"/>
      <c r="G167" s="2"/>
      <c r="H167" s="2"/>
      <c r="I167" s="2"/>
      <c r="J167" s="1"/>
    </row>
    <row r="168" spans="1:10" ht="21" customHeight="1">
      <c r="A168" s="1"/>
      <c r="B168" s="1"/>
      <c r="C168" s="1"/>
      <c r="D168" s="1"/>
      <c r="E168" s="1"/>
      <c r="F168" s="2"/>
      <c r="G168" s="2"/>
      <c r="H168" s="2"/>
      <c r="I168" s="2"/>
      <c r="J168" s="1"/>
    </row>
    <row r="169" spans="1:10" ht="21" customHeight="1">
      <c r="A169" s="1"/>
      <c r="B169" s="1"/>
      <c r="C169" s="1"/>
      <c r="D169" s="1"/>
      <c r="E169" s="1"/>
      <c r="F169" s="2"/>
      <c r="G169" s="2"/>
      <c r="H169" s="2"/>
      <c r="I169" s="2"/>
      <c r="J169" s="1"/>
    </row>
    <row r="170" spans="1:10" ht="21" customHeight="1">
      <c r="A170" s="1"/>
      <c r="B170" s="1"/>
      <c r="C170" s="1"/>
      <c r="D170" s="1"/>
      <c r="E170" s="1"/>
      <c r="F170" s="2"/>
      <c r="G170" s="2"/>
      <c r="H170" s="2"/>
      <c r="I170" s="2"/>
      <c r="J170" s="1"/>
    </row>
    <row r="171" spans="1:10" ht="21" customHeight="1">
      <c r="A171" s="1"/>
      <c r="B171" s="1"/>
      <c r="C171" s="1"/>
      <c r="D171" s="1"/>
      <c r="E171" s="1"/>
      <c r="F171" s="2"/>
      <c r="G171" s="2"/>
      <c r="H171" s="2"/>
      <c r="I171" s="2"/>
      <c r="J171" s="1"/>
    </row>
    <row r="172" spans="1:10" ht="21" customHeight="1">
      <c r="A172" s="1"/>
      <c r="B172" s="1"/>
      <c r="C172" s="1"/>
      <c r="D172" s="1"/>
      <c r="E172" s="1"/>
      <c r="F172" s="2"/>
      <c r="G172" s="2"/>
      <c r="H172" s="2"/>
      <c r="I172" s="2"/>
      <c r="J172" s="1"/>
    </row>
    <row r="173" spans="1:10" ht="21" customHeight="1">
      <c r="A173" s="1"/>
      <c r="B173" s="1"/>
      <c r="C173" s="1"/>
      <c r="D173" s="1"/>
      <c r="E173" s="1"/>
      <c r="F173" s="2"/>
      <c r="G173" s="2"/>
      <c r="H173" s="2"/>
      <c r="I173" s="2"/>
      <c r="J173" s="1"/>
    </row>
    <row r="174" spans="1:10" ht="21" customHeight="1">
      <c r="A174" s="1"/>
      <c r="B174" s="1"/>
      <c r="C174" s="1"/>
      <c r="D174" s="1"/>
      <c r="E174" s="1"/>
      <c r="F174" s="2"/>
      <c r="G174" s="2"/>
      <c r="H174" s="2"/>
      <c r="I174" s="2"/>
      <c r="J174" s="1"/>
    </row>
    <row r="175" spans="1:10" ht="21" customHeight="1">
      <c r="A175" s="1"/>
      <c r="B175" s="1"/>
      <c r="C175" s="1"/>
      <c r="D175" s="1"/>
      <c r="E175" s="1"/>
      <c r="F175" s="2"/>
      <c r="G175" s="2"/>
      <c r="H175" s="2"/>
      <c r="I175" s="2"/>
      <c r="J175" s="1"/>
    </row>
    <row r="176" spans="1:10" ht="21" customHeight="1">
      <c r="A176" s="1"/>
      <c r="B176" s="1"/>
      <c r="C176" s="1"/>
      <c r="D176" s="1"/>
      <c r="E176" s="1"/>
      <c r="F176" s="2"/>
      <c r="G176" s="2"/>
      <c r="H176" s="2"/>
      <c r="I176" s="2"/>
      <c r="J176" s="1"/>
    </row>
    <row r="177" spans="1:10" ht="21" customHeight="1">
      <c r="A177" s="1"/>
      <c r="B177" s="1"/>
      <c r="C177" s="1"/>
      <c r="D177" s="1"/>
      <c r="E177" s="1"/>
      <c r="F177" s="2"/>
      <c r="G177" s="2"/>
      <c r="H177" s="2"/>
      <c r="I177" s="2"/>
      <c r="J177" s="1"/>
    </row>
    <row r="178" spans="1:10" ht="21" customHeight="1">
      <c r="A178" s="1"/>
      <c r="B178" s="1"/>
      <c r="C178" s="1"/>
      <c r="D178" s="1"/>
      <c r="E178" s="1"/>
      <c r="F178" s="2"/>
      <c r="G178" s="2"/>
      <c r="H178" s="2"/>
      <c r="I178" s="2"/>
      <c r="J178" s="1"/>
    </row>
    <row r="179" spans="1:10" ht="21" customHeight="1">
      <c r="A179" s="1"/>
      <c r="B179" s="1"/>
      <c r="C179" s="1"/>
      <c r="D179" s="1"/>
      <c r="E179" s="1"/>
      <c r="F179" s="2"/>
      <c r="G179" s="2"/>
      <c r="H179" s="2"/>
      <c r="I179" s="2"/>
      <c r="J179" s="1"/>
    </row>
    <row r="180" spans="1:10" ht="21" customHeight="1">
      <c r="A180" s="1"/>
      <c r="B180" s="1"/>
      <c r="C180" s="1"/>
      <c r="D180" s="1"/>
      <c r="E180" s="1"/>
      <c r="F180" s="2"/>
      <c r="G180" s="2"/>
      <c r="H180" s="2"/>
      <c r="I180" s="2"/>
      <c r="J180" s="1"/>
    </row>
    <row r="181" spans="1:10" ht="21" customHeight="1">
      <c r="A181" s="1"/>
      <c r="B181" s="1"/>
      <c r="C181" s="1"/>
      <c r="D181" s="1"/>
      <c r="E181" s="1"/>
      <c r="F181" s="2"/>
      <c r="G181" s="2"/>
      <c r="H181" s="2"/>
      <c r="I181" s="2"/>
      <c r="J181" s="1"/>
    </row>
    <row r="182" spans="1:10" ht="21" customHeight="1">
      <c r="A182" s="1"/>
      <c r="B182" s="1"/>
      <c r="C182" s="1"/>
      <c r="D182" s="1"/>
      <c r="E182" s="1"/>
      <c r="F182" s="2"/>
      <c r="G182" s="2"/>
      <c r="H182" s="2"/>
      <c r="I182" s="2"/>
      <c r="J182" s="1"/>
    </row>
    <row r="183" spans="1:10" ht="21" customHeight="1">
      <c r="A183" s="1"/>
      <c r="B183" s="1"/>
      <c r="C183" s="1"/>
      <c r="D183" s="1"/>
      <c r="E183" s="1"/>
      <c r="F183" s="2"/>
      <c r="G183" s="2"/>
      <c r="H183" s="2"/>
      <c r="I183" s="2"/>
      <c r="J183" s="1"/>
    </row>
    <row r="184" spans="1:10" ht="21" customHeight="1">
      <c r="A184" s="1"/>
      <c r="B184" s="1"/>
      <c r="C184" s="1"/>
      <c r="D184" s="1"/>
      <c r="E184" s="1"/>
      <c r="F184" s="2"/>
      <c r="G184" s="2"/>
      <c r="H184" s="2"/>
      <c r="I184" s="2"/>
      <c r="J184" s="1"/>
    </row>
    <row r="185" spans="1:10" ht="21" customHeight="1">
      <c r="A185" s="1"/>
      <c r="B185" s="1"/>
      <c r="C185" s="1"/>
      <c r="D185" s="1"/>
      <c r="E185" s="1"/>
      <c r="F185" s="2"/>
      <c r="G185" s="2"/>
      <c r="H185" s="2"/>
      <c r="I185" s="2"/>
      <c r="J185" s="1"/>
    </row>
    <row r="186" spans="1:10" ht="21" customHeight="1">
      <c r="A186" s="1"/>
      <c r="B186" s="1"/>
      <c r="C186" s="1"/>
      <c r="D186" s="1"/>
      <c r="E186" s="1"/>
      <c r="F186" s="2"/>
      <c r="G186" s="2"/>
      <c r="H186" s="2"/>
      <c r="I186" s="2"/>
      <c r="J186" s="1"/>
    </row>
    <row r="187" spans="1:10" ht="21" customHeight="1">
      <c r="A187" s="1"/>
      <c r="B187" s="1"/>
      <c r="C187" s="1"/>
      <c r="D187" s="1"/>
      <c r="E187" s="1"/>
      <c r="F187" s="2"/>
      <c r="G187" s="2"/>
      <c r="H187" s="2"/>
      <c r="I187" s="2"/>
      <c r="J187" s="1"/>
    </row>
    <row r="188" spans="1:10" ht="21" customHeight="1">
      <c r="A188" s="1"/>
      <c r="B188" s="1"/>
      <c r="C188" s="1"/>
      <c r="D188" s="1"/>
      <c r="E188" s="1"/>
      <c r="F188" s="2"/>
      <c r="G188" s="2"/>
      <c r="H188" s="2"/>
      <c r="I188" s="2"/>
      <c r="J188" s="1"/>
    </row>
    <row r="189" spans="1:10" ht="21" customHeight="1">
      <c r="A189" s="1"/>
      <c r="B189" s="1"/>
      <c r="C189" s="1"/>
      <c r="D189" s="1"/>
      <c r="E189" s="1"/>
      <c r="F189" s="2"/>
      <c r="G189" s="2"/>
      <c r="H189" s="2"/>
      <c r="I189" s="2"/>
      <c r="J189" s="1"/>
    </row>
    <row r="190" spans="1:10" ht="21" customHeight="1">
      <c r="A190" s="1"/>
      <c r="B190" s="1"/>
      <c r="C190" s="1"/>
      <c r="D190" s="1"/>
      <c r="E190" s="1"/>
      <c r="F190" s="2"/>
      <c r="G190" s="2"/>
      <c r="H190" s="2"/>
      <c r="I190" s="2"/>
      <c r="J190" s="1"/>
    </row>
    <row r="191" spans="1:10" ht="21" customHeight="1">
      <c r="A191" s="1"/>
      <c r="B191" s="1"/>
      <c r="C191" s="1"/>
      <c r="D191" s="1"/>
      <c r="E191" s="1"/>
      <c r="F191" s="2"/>
      <c r="G191" s="2"/>
      <c r="H191" s="2"/>
      <c r="I191" s="2"/>
      <c r="J191" s="1"/>
    </row>
    <row r="192" spans="1:10" ht="21" customHeight="1">
      <c r="A192" s="1"/>
      <c r="B192" s="1"/>
      <c r="C192" s="1"/>
      <c r="D192" s="1"/>
      <c r="E192" s="1"/>
      <c r="F192" s="2"/>
      <c r="G192" s="2"/>
      <c r="H192" s="2"/>
      <c r="I192" s="2"/>
      <c r="J192" s="1"/>
    </row>
    <row r="193" spans="1:10" ht="21" customHeight="1">
      <c r="A193" s="1"/>
      <c r="B193" s="1"/>
      <c r="C193" s="1"/>
      <c r="D193" s="1"/>
      <c r="E193" s="1"/>
      <c r="F193" s="2"/>
      <c r="G193" s="2"/>
      <c r="H193" s="2"/>
      <c r="I193" s="2"/>
      <c r="J193" s="1"/>
    </row>
    <row r="194" spans="1:10" ht="21" customHeight="1">
      <c r="A194" s="1"/>
      <c r="B194" s="1"/>
      <c r="C194" s="1"/>
      <c r="D194" s="1"/>
      <c r="E194" s="1"/>
      <c r="F194" s="2"/>
      <c r="G194" s="2"/>
      <c r="H194" s="2"/>
      <c r="I194" s="2"/>
      <c r="J194" s="1"/>
    </row>
    <row r="195" spans="1:10" ht="21" customHeight="1">
      <c r="A195" s="1"/>
      <c r="B195" s="1"/>
      <c r="C195" s="1"/>
      <c r="D195" s="1"/>
      <c r="E195" s="1"/>
      <c r="F195" s="2"/>
      <c r="G195" s="2"/>
      <c r="H195" s="2"/>
      <c r="I195" s="2"/>
      <c r="J195" s="1"/>
    </row>
    <row r="196" spans="1:10" ht="21" customHeight="1">
      <c r="A196" s="1"/>
      <c r="B196" s="1"/>
      <c r="C196" s="1"/>
      <c r="D196" s="1"/>
      <c r="E196" s="1"/>
      <c r="F196" s="2"/>
      <c r="G196" s="2"/>
      <c r="H196" s="2"/>
      <c r="I196" s="2"/>
      <c r="J196" s="1"/>
    </row>
    <row r="197" spans="1:10" ht="21" customHeight="1">
      <c r="A197" s="1"/>
      <c r="B197" s="1"/>
      <c r="C197" s="1"/>
      <c r="D197" s="1"/>
      <c r="E197" s="1"/>
      <c r="F197" s="2"/>
      <c r="G197" s="2"/>
      <c r="H197" s="2"/>
      <c r="I197" s="2"/>
      <c r="J197" s="1"/>
    </row>
    <row r="198" spans="1:10" ht="21" customHeight="1">
      <c r="A198" s="1"/>
      <c r="B198" s="1"/>
      <c r="C198" s="1"/>
      <c r="D198" s="1"/>
      <c r="E198" s="1"/>
      <c r="F198" s="2"/>
      <c r="G198" s="2"/>
      <c r="H198" s="2"/>
      <c r="I198" s="2"/>
      <c r="J198" s="1"/>
    </row>
    <row r="199" spans="1:10" ht="21" customHeight="1">
      <c r="A199" s="1"/>
      <c r="B199" s="1"/>
      <c r="C199" s="1"/>
      <c r="D199" s="1"/>
      <c r="E199" s="1"/>
      <c r="F199" s="2"/>
      <c r="G199" s="2"/>
      <c r="H199" s="2"/>
      <c r="I199" s="2"/>
      <c r="J199" s="1"/>
    </row>
    <row r="200" spans="1:10" ht="21" customHeight="1">
      <c r="A200" s="1"/>
      <c r="B200" s="1"/>
      <c r="C200" s="1"/>
      <c r="D200" s="1"/>
      <c r="E200" s="1"/>
      <c r="F200" s="2"/>
      <c r="G200" s="2"/>
      <c r="H200" s="2"/>
      <c r="I200" s="2"/>
      <c r="J200" s="1"/>
    </row>
  </sheetData>
  <conditionalFormatting sqref="F6:I31">
    <cfRule type="cellIs" dxfId="0" priority="1" operator="notEqual">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Series Summary</vt:lpstr>
      <vt:lpstr>Assumptions</vt:lpstr>
      <vt:lpstr>EP 101</vt:lpstr>
      <vt:lpstr>EP 102</vt:lpstr>
      <vt:lpstr>EP 103</vt:lpstr>
      <vt:lpstr>EP 104</vt:lpstr>
      <vt:lpstr>EP 105</vt:lpstr>
      <vt:lpstr>EP 106</vt:lpstr>
      <vt:lpstr>EP 107</vt:lpstr>
      <vt:lpstr>EP 108</vt:lpstr>
      <vt:lpstr>EP 201</vt:lpstr>
      <vt:lpstr>EP 202</vt:lpstr>
      <vt:lpstr>EP 203</vt:lpstr>
      <vt:lpstr>EP 204</vt:lpstr>
      <vt:lpstr>EP 205</vt:lpstr>
      <vt:lpstr>EP 301</vt:lpstr>
      <vt:lpstr>EP 302</vt:lpstr>
      <vt:lpstr>EP 303</vt:lpstr>
      <vt:lpstr>EP 304</vt:lpstr>
      <vt:lpstr>EP 305</vt:lpstr>
      <vt:lpstr>EP 306</vt:lpstr>
      <vt:lpstr>EP 307</vt:lpstr>
      <vt:lpstr>Scene Breakdown</vt:lpstr>
      <vt:lpstr>Cast Breakdown</vt:lpstr>
      <vt:lpstr>Checks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B. Haley</dc:creator>
  <cp:lastModifiedBy>Gary B. Haley</cp:lastModifiedBy>
  <dcterms:created xsi:type="dcterms:W3CDTF">2026-10-23T04:51:28Z</dcterms:created>
  <dcterms:modified xsi:type="dcterms:W3CDTF">2026-10-23T04:51:28Z</dcterms:modified>
</cp:coreProperties>
</file>