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4f0b9cc1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b17932ee7fb4650"/>
    <x:sheet xmlns:r="http://schemas.openxmlformats.org/officeDocument/2006/relationships" name="Assumptions" sheetId="2" r:id="R8c2bb7ee4c1843d4"/>
    <x:sheet xmlns:r="http://schemas.openxmlformats.org/officeDocument/2006/relationships" name="Micro" sheetId="3" r:id="Rbccaee4d64ae4a0a"/>
    <x:sheet xmlns:r="http://schemas.openxmlformats.org/officeDocument/2006/relationships" name="Ultra Low" sheetId="4" r:id="R3923c9c49c0b4013"/>
    <x:sheet xmlns:r="http://schemas.openxmlformats.org/officeDocument/2006/relationships" name="Low" sheetId="5" r:id="R3ecb8543abc642bb"/>
    <x:sheet xmlns:r="http://schemas.openxmlformats.org/officeDocument/2006/relationships" name="Production" sheetId="6" r:id="R3bfbcbb9fd174e9d"/>
    <x:sheet xmlns:r="http://schemas.openxmlformats.org/officeDocument/2006/relationships" name="Props" sheetId="7" r:id="R539c00de66a94fba"/>
    <x:sheet xmlns:r="http://schemas.openxmlformats.org/officeDocument/2006/relationships" name="Plan" sheetId="8" r:id="R745c44eb1abc48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–&quot;"/>
    <x:numFmt numFmtId="201" formatCode="0.0"/>
    <x:numFmt numFmtId="202" formatCode="0.0%"/>
    <x:numFmt numFmtId="203" formatCode="0.00%"/>
    <x:numFmt numFmtId="204" formatCode="$#,##0;($#,##0);&quot;–&quot;"/>
  </x:numFmts>
  <x:fonts count="16">
    <x:font>
      <x:sz val="11"/>
      <x:name val="Carlito"/>
    </x:font>
    <x:font>
      <x:sz val="10"/>
      <x:color rgb="FF202B36"/>
      <x:name val="Arial"/>
    </x:font>
    <x:font>
      <x:b/>
      <x:sz val="16"/>
      <x:color rgb="FF202B36"/>
      <x:name val="Arial"/>
    </x:font>
    <x:font>
      <x:i/>
      <x:sz val="10"/>
      <x:color rgb="FF66717C"/>
      <x:name val="Arial"/>
    </x:font>
    <x:font>
      <x:b/>
      <x:sz val="10"/>
      <x:color rgb="FFFFFFFF"/>
      <x:name val="Arial"/>
    </x:font>
    <x:font>
      <x:sz val="10"/>
      <x:color rgb="FF1457A6"/>
      <x:name val="Arial"/>
    </x:font>
    <x:font>
      <x:sz val="10"/>
      <x:color rgb="FF66717C"/>
      <x:name val="Arial"/>
    </x:font>
    <x:font>
      <x:b/>
      <x:sz val="10"/>
      <x:color rgb="FF202B36"/>
      <x:name val="Arial"/>
    </x:font>
    <x:font>
      <x:sz val="10"/>
      <x:color rgb="FF18754B"/>
      <x:name val="Arial"/>
    </x:font>
    <x:font>
      <x:b/>
      <x:sz val="11"/>
      <x:color rgb="FFFFFFFF"/>
      <x:name val="Arial"/>
    </x:font>
    <x:font>
      <x:b/>
      <x:sz val="11"/>
      <x:color rgb="FF202B36"/>
      <x:name val="Arial"/>
    </x:font>
    <x:font>
      <x:b/>
      <x:sz val="13"/>
      <x:color rgb="FFFFFFFF"/>
      <x:name val="Arial"/>
    </x:font>
    <x:font>
      <x:b/>
      <x:sz val="10"/>
      <x:color rgb="FF8C3847"/>
      <x:name val="Arial"/>
    </x:font>
    <x:font>
      <x:b/>
      <x:sz val="10"/>
      <x:color rgb="FFB65D43"/>
      <x:name val="Arial"/>
    </x:font>
    <x:font>
      <x:b/>
      <x:sz val="10"/>
      <x:color rgb="FF397C80"/>
      <x:name val="Arial"/>
    </x:font>
    <x:font>
      <x:b/>
      <x:sz val="10"/>
      <x:color rgb="FF263C5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02B36"/>
      </x:patternFill>
    </x:fill>
    <x:fill>
      <x:patternFill patternType="solid">
        <x:fgColor rgb="FFFFF3D4"/>
      </x:patternFill>
    </x:fill>
    <x:fill>
      <x:patternFill patternType="solid">
        <x:fgColor rgb="FFF7F3F0"/>
      </x:patternFill>
    </x:fill>
    <x:fill>
      <x:patternFill patternType="solid">
        <x:fgColor rgb="FFEAE3DF"/>
      </x:patternFill>
    </x:fill>
    <x:fill>
      <x:patternFill patternType="solid">
        <x:fgColor rgb="FF8C3847"/>
      </x:patternFill>
    </x:fill>
    <x:fill>
      <x:patternFill patternType="solid">
        <x:fgColor rgb="FFB65D43"/>
      </x:patternFill>
    </x:fill>
    <x:fill>
      <x:patternFill patternType="solid">
        <x:fgColor rgb="FF397C80"/>
      </x:patternFill>
    </x:fill>
    <x:fill>
      <x:patternFill patternType="solid">
        <x:fgColor rgb="FF263C59"/>
      </x:patternFill>
    </x:fill>
    <x:fill>
      <x:patternFill patternType="solid">
        <x:fgColor rgb="FF722F4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722F40"/>
      </x:bottom>
      <x:diagonal/>
    </x:border>
  </x:borders>
  <x:cellStyleXfs count="1">
    <x:xf numFmtId="0" fontId="0" fillId="0" borderId="0"/>
  </x:cellStyleXfs>
  <x:cellXfs count="9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3" fontId="5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horizontal="right" vertical="center"/>
    </x:xf>
    <x:xf numFmtId="204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center"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4" fontId="7" fillId="5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7" fillId="5" borderId="0" xfId="0" applyNumberFormat="1" applyFont="1" applyFill="1" applyBorder="1" applyAlignment="1">
      <x:alignment horizontal="right" vertical="center"/>
    </x:xf>
    <x:xf numFmtId="204" fontId="7" fillId="5" borderId="0" xfId="0" applyNumberFormat="1" applyFont="1" applyFill="1" applyBorder="1" applyAlignment="1">
      <x:alignment horizontal="right" vertical="center"/>
    </x:xf>
    <x:xf numFmtId="200" fontId="8" fillId="3" borderId="0" xfId="0" applyNumberFormat="1" applyFont="1" applyFill="1" applyBorder="1" applyAlignment="1">
      <x:alignment horizontal="right" vertical="center"/>
    </x:xf>
    <x:xf numFmtId="204" fontId="8" fillId="0" borderId="0" xfId="0" applyNumberFormat="1" applyFont="1" applyFill="1" applyBorder="1" applyAlignment="1">
      <x:alignment horizontal="right" vertical="center"/>
    </x:xf>
    <x:xf numFmtId="204" fontId="8" fillId="3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horizontal="right" vertical="center"/>
    </x:xf>
    <x:xf numFmtId="204" fontId="1" fillId="6" borderId="0" xfId="0" applyNumberFormat="1" applyFont="1" applyFill="1" applyBorder="1" applyAlignment="1">
      <x:alignment horizontal="right"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horizontal="right" vertical="center"/>
    </x:xf>
    <x:xf numFmtId="204" fontId="9" fillId="6" borderId="0" xfId="0" applyNumberFormat="1" applyFont="1" applyFill="1" applyBorder="1" applyAlignment="1">
      <x:alignment horizontal="right" vertical="center"/>
    </x:xf>
    <x:xf numFmtId="204" fontId="1" fillId="5" borderId="0" xfId="0" applyNumberFormat="1" applyFont="1" applyFill="1" applyBorder="1" applyAlignment="1">
      <x:alignment horizontal="right" vertical="center"/>
    </x:xf>
    <x:xf numFmtId="0" fontId="10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horizontal="right" vertical="center"/>
    </x:xf>
    <x:xf numFmtId="204" fontId="10" fillId="5" borderId="0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horizontal="right"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horizontal="right" vertical="center"/>
    </x:xf>
    <x:xf numFmtId="204" fontId="1" fillId="7" borderId="0" xfId="0" applyNumberFormat="1" applyFont="1" applyFill="1" applyBorder="1" applyAlignment="1">
      <x:alignment horizontal="right"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horizontal="right" vertical="center"/>
    </x:xf>
    <x:xf numFmtId="204" fontId="9" fillId="7" borderId="0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horizontal="right" vertical="center"/>
    </x:xf>
    <x:xf numFmtId="204" fontId="1" fillId="8" borderId="0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horizontal="right" vertical="center"/>
    </x:xf>
    <x:xf numFmtId="204" fontId="9" fillId="8" borderId="0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horizontal="right" vertical="center"/>
    </x:xf>
    <x:xf numFmtId="0" fontId="4" fillId="9" borderId="0" xfId="0" applyNumberFormat="1" applyFont="1" applyFill="1" applyBorder="1" applyAlignment="1">
      <x:alignment vertical="center"/>
    </x:xf>
    <x:xf numFmtId="0" fontId="4" fillId="9" borderId="0" xfId="0" applyNumberFormat="1" applyFont="1" applyFill="1" applyBorder="1" applyAlignment="1">
      <x:alignment horizontal="right" vertical="center"/>
    </x:xf>
    <x:xf numFmtId="204" fontId="1" fillId="9" borderId="0" xfId="0" applyNumberFormat="1" applyFont="1" applyFill="1" applyBorder="1" applyAlignment="1">
      <x:alignment horizontal="right" vertical="center"/>
    </x:xf>
    <x:xf numFmtId="0" fontId="9" fillId="9" borderId="0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 applyAlignment="1">
      <x:alignment horizontal="right" vertical="center"/>
    </x:xf>
    <x:xf numFmtId="204" fontId="9" fillId="9" borderId="0" xfId="0" applyNumberFormat="1" applyFont="1" applyFill="1" applyBorder="1" applyAlignment="1">
      <x:alignment horizontal="right" vertical="center"/>
    </x:xf>
    <x:xf numFmtId="0" fontId="1" fillId="10" borderId="0" xfId="0" applyNumberFormat="1" applyFont="1" applyFill="1" applyBorder="1" applyAlignment="1">
      <x:alignment vertical="center"/>
    </x:xf>
    <x:xf numFmtId="204" fontId="1" fillId="10" borderId="0" xfId="0" applyNumberFormat="1" applyFont="1" applyFill="1" applyBorder="1" applyAlignment="1">
      <x:alignment vertical="center"/>
    </x:xf>
    <x:xf numFmtId="0" fontId="11" fillId="10" borderId="0" xfId="0" applyNumberFormat="1" applyFont="1" applyFill="1" applyBorder="1" applyAlignment="1">
      <x:alignment vertical="center"/>
    </x:xf>
    <x:xf numFmtId="204" fontId="11" fillId="1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4" fontId="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1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d0347cf144797" /><Relationship Type="http://schemas.openxmlformats.org/officeDocument/2006/relationships/theme" Target="/xl/theme/theme1.xml" Id="R0964c3150b754a30" /><Relationship Type="http://schemas.openxmlformats.org/officeDocument/2006/relationships/sharedStrings" Target="/xl/sharedStrings.xml" Id="R6101be5688fb443b" /><Relationship Type="http://schemas.openxmlformats.org/officeDocument/2006/relationships/worksheet" Target="/xl/worksheets/sheet1.xml" Id="Reb17932ee7fb4650" /><Relationship Type="http://schemas.openxmlformats.org/officeDocument/2006/relationships/worksheet" Target="/xl/worksheets/sheet2.xml" Id="R8c2bb7ee4c1843d4" /><Relationship Type="http://schemas.openxmlformats.org/officeDocument/2006/relationships/worksheet" Target="/xl/worksheets/sheet3.xml" Id="Rbccaee4d64ae4a0a" /><Relationship Type="http://schemas.openxmlformats.org/officeDocument/2006/relationships/worksheet" Target="/xl/worksheets/sheet4.xml" Id="R3923c9c49c0b4013" /><Relationship Type="http://schemas.openxmlformats.org/officeDocument/2006/relationships/worksheet" Target="/xl/worksheets/sheet5.xml" Id="R3ecb8543abc642bb" /><Relationship Type="http://schemas.openxmlformats.org/officeDocument/2006/relationships/worksheet" Target="/xl/worksheets/sheet6.xml" Id="R3bfbcbb9fd174e9d" /><Relationship Type="http://schemas.openxmlformats.org/officeDocument/2006/relationships/worksheet" Target="/xl/worksheets/sheet7.xml" Id="R539c00de66a94fba" /><Relationship Type="http://schemas.openxmlformats.org/officeDocument/2006/relationships/worksheet" Target="/xl/worksheets/sheet8.xml" Id="R745c44eb1abc48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b34976b461d44f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Total budget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Total budget</c:v>
          </c:tx>
          <c:spPr>
            <a:solidFill xmlns:a="http://schemas.openxmlformats.org/drawingml/2006/main">
              <a:srgbClr val="722F40"/>
            </a:solidFill>
          </c:spPr>
          <c:invertIfNegative val="0"/>
          <c:cat>
            <c:strRef>
              <c:f>'Summary'!$I$24:$I$27</c:f>
              <c:strCache>
                <c:ptCount val="0"/>
              </c:strCache>
            </c:strRef>
          </c:cat>
          <c:val>
            <c:numRef>
              <c:f>'Summary'!$J$24:$J$27</c:f>
              <c:numCache>
                <c:formatCode>$#,##0;($#,##0);"–"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34976b461d44f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22f94f250c14f35" /></Relationships>
</file>

<file path=xl/worksheets/sheet1.xml><?xml version="1.0" encoding="utf-8"?>
<x:worksheet xmlns:x="http://schemas.openxmlformats.org/spreadsheetml/2006/main">
  <x:sheetPr>
    <x:tabColor rgb="FF722F40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" hidden="0" customWidth="1"/>
    <x:col min="9" max="9" width="24" hidden="0" customWidth="1"/>
    <x:col min="10" max="10" width="18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9" customHeight="1">
      <x:c r="C2" s="3" t="str">
        <x:v>666 Challenge — four production budgets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 ht="23" customHeight="1">
      <x:c r="C4" s="5" t="str">
        <x:v>One half-hour horror pilot. USD, displayed to whole dollars. October 19, 2026.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32" customHeight="1">
      <x:c r="C6" s="33" t="str">
        <x:v>Budget comparison</x:v>
      </x:c>
      <x:c r="D6" s="33" t="str">
        <x:v>Micro-budget</x:v>
      </x:c>
      <x:c r="E6" s="33" t="str">
        <x:v>Ultra-low-budget</x:v>
      </x:c>
      <x:c r="F6" s="33" t="str">
        <x:v>Low-budget</x:v>
      </x:c>
      <x:c r="G6" s="33" t="str">
        <x:v>Production company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C7" s="83" t="str">
        <x:v>TOTAL BUDGET</x:v>
      </x:c>
      <x:c r="D7" s="84" t="n">
        <x:f>'Micro'!K161</x:f>
        <x:v>60021.149999999994</x:v>
      </x:c>
      <x:c r="E7" s="84" t="n">
        <x:f>'Ultra Low'!K161</x:f>
        <x:v>158866.49000000002</x:v>
      </x:c>
      <x:c r="F7" s="84" t="n">
        <x:f>'Low'!K161</x:f>
        <x:v>441274.09</x:v>
      </x:c>
      <x:c r="G7" s="84" t="n">
        <x:f>'Production'!K161</x:f>
        <x:v>1339047.03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3" customHeight="1">
      <x:c r="C8" s="2" t="str">
        <x:v>Direct production cost</x:v>
      </x:c>
      <x:c r="D8" s="26" t="n">
        <x:f>'Micro'!K157</x:f>
        <x:v>53590.31</x:v>
      </x:c>
      <x:c r="E8" s="26" t="n">
        <x:f>'Ultra Low'!K157</x:f>
        <x:v>137713.67</x:v>
      </x:c>
      <x:c r="F8" s="26" t="n">
        <x:f>'Low'!K157</x:f>
        <x:v>375233.07</x:v>
      </x:c>
      <x:c r="G8" s="26" t="n">
        <x:f>'Production'!K157</x:f>
        <x:v>1058535.2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C9" s="2" t="str">
        <x:v>Company overhead</x:v>
      </x:c>
      <x:c r="D9" s="26" t="n">
        <x:f>'Micro'!K158</x:f>
        <x:v>0</x:v>
      </x:c>
      <x:c r="E9" s="26" t="n">
        <x:f>'Ultra Low'!K158</x:f>
        <x:v>4131.41</x:v>
      </x:c>
      <x:c r="F9" s="26" t="n">
        <x:f>'Low'!K158</x:f>
        <x:v>18761.65</x:v>
      </x:c>
      <x:c r="G9" s="26" t="n">
        <x:f>'Production'!K158</x:f>
        <x:v>105853.52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C10" s="2" t="str">
        <x:v>Contingency</x:v>
      </x:c>
      <x:c r="D10" s="26" t="n">
        <x:f>'Micro'!K159</x:f>
        <x:v>6430.84</x:v>
      </x:c>
      <x:c r="E10" s="26" t="n">
        <x:f>'Ultra Low'!K159</x:f>
        <x:v>17021.41</x:v>
      </x:c>
      <x:c r="F10" s="26" t="n">
        <x:f>'Low'!K159</x:f>
        <x:v>47279.37</x:v>
      </x:c>
      <x:c r="G10" s="26" t="n">
        <x:f>'Production'!K159</x:f>
        <x:v>174658.31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3" customHeight="1"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3" customHeight="1">
      <x:c r="C12" s="2" t="str">
        <x:v>Refundable deposit float</x:v>
      </x:c>
      <x:c r="D12" s="26" t="n">
        <x:f>'Micro'!K163</x:f>
        <x:v>1500</x:v>
      </x:c>
      <x:c r="E12" s="26" t="n">
        <x:f>'Ultra Low'!K163</x:f>
        <x:v>4000</x:v>
      </x:c>
      <x:c r="F12" s="26" t="n">
        <x:f>'Low'!K163</x:f>
        <x:v>10000</x:v>
      </x:c>
      <x:c r="G12" s="26" t="n">
        <x:f>'Production'!K163</x:f>
        <x:v>20000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7" customHeight="1">
      <x:c r="C13" s="30" t="str">
        <x:v>Peak cash including float</x:v>
      </x:c>
      <x:c r="D13" s="31" t="n">
        <x:f>'Micro'!K164</x:f>
        <x:v>61521.149999999994</x:v>
      </x:c>
      <x:c r="E13" s="31" t="n">
        <x:f>'Ultra Low'!K164</x:f>
        <x:v>162866.49000000002</x:v>
      </x:c>
      <x:c r="F13" s="31" t="n">
        <x:f>'Low'!K164</x:f>
        <x:v>451274.09</x:v>
      </x:c>
      <x:c r="G13" s="31" t="n">
        <x:f>'Production'!K164</x:f>
        <x:v>1359047.03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3" customHeight="1"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3" customHeight="1">
      <x:c r="C15" s="2" t="str">
        <x:v>Shoot days</x:v>
      </x:c>
      <x:c r="D15" s="2" t="n">
        <x:f>'Assumptions'!D7</x:f>
        <x:v>4</x:v>
      </x:c>
      <x:c r="E15" s="2" t="n">
        <x:f>'Assumptions'!E7</x:f>
        <x:v>5</x:v>
      </x:c>
      <x:c r="F15" s="2" t="n">
        <x:f>'Assumptions'!F7</x:f>
        <x:v>7</x:v>
      </x:c>
      <x:c r="G15" s="2" t="n">
        <x:f>'Assumptions'!G7</x:f>
        <x:v>10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3" customHeight="1">
      <x:c r="C16" s="2" t="str">
        <x:v>Equipment weeks</x:v>
      </x:c>
      <x:c r="D16" s="2" t="n">
        <x:f>'Assumptions'!D10</x:f>
        <x:v>1</x:v>
      </x:c>
      <x:c r="E16" s="2" t="n">
        <x:f>'Assumptions'!E10</x:f>
        <x:v>2</x:v>
      </x:c>
      <x:c r="F16" s="2" t="n">
        <x:f>'Assumptions'!F10</x:f>
        <x:v>2</x:v>
      </x:c>
      <x:c r="G16" s="2" t="n">
        <x:f>'Assumptions'!G10</x:f>
        <x:v>3</x:v>
      </x:c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3" customHeight="1">
      <x:c r="C17" s="2" t="str">
        <x:v>Catering headcount</x:v>
      </x:c>
      <x:c r="D17" s="2" t="n">
        <x:f>'Assumptions'!D12</x:f>
        <x:v>22</x:v>
      </x:c>
      <x:c r="E17" s="2" t="n">
        <x:f>'Assumptions'!E12</x:f>
        <x:v>28</x:v>
      </x:c>
      <x:c r="F17" s="2" t="n">
        <x:f>'Assumptions'!F12</x:f>
        <x:v>36</x:v>
      </x:c>
      <x:c r="G17" s="2" t="n">
        <x:f>'Assumptions'!G12</x:f>
        <x:v>48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3" customHeight="1"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30" customHeight="1">
      <x:c r="C19" s="33" t="str">
        <x:v>Cost category</x:v>
      </x:c>
      <x:c r="D19" s="33" t="str">
        <x:v>Micro-budget</x:v>
      </x:c>
      <x:c r="E19" s="33" t="str">
        <x:v>Ultra-low-budget</x:v>
      </x:c>
      <x:c r="F19" s="33" t="str">
        <x:v>Low-budget</x:v>
      </x:c>
      <x:c r="G19" s="33" t="str">
        <x:v>Production company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C20" s="27" t="str">
        <x:v>Development and producing</x:v>
      </x:c>
      <x:c r="D20" s="85" t="n">
        <x:f>'Micro'!K14</x:f>
        <x:v>4750</x:v>
      </x:c>
      <x:c r="E20" s="85" t="n">
        <x:f>'Ultra Low'!K14</x:f>
        <x:v>11750</x:v>
      </x:c>
      <x:c r="F20" s="85" t="n">
        <x:f>'Low'!K14</x:f>
        <x:v>31000</x:v>
      </x:c>
      <x:c r="G20" s="85" t="n">
        <x:f>'Production'!K14</x:f>
        <x:v>74000</x:v>
      </x:c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C21" s="2" t="str">
        <x:v>Cast</x:v>
      </x:c>
      <x:c r="D21" s="26" t="n">
        <x:f>'Micro'!K29</x:f>
        <x:v>4273.860000000001</x:v>
      </x:c>
      <x:c r="E21" s="26" t="n">
        <x:f>'Ultra Low'!K29</x:f>
        <x:v>8985</x:v>
      </x:c>
      <x:c r="F21" s="26" t="n">
        <x:f>'Low'!K29</x:f>
        <x:v>32007.5</x:v>
      </x:c>
      <x:c r="G21" s="26" t="n">
        <x:f>'Production'!K29</x:f>
        <x:v>129303.77000000002</x:v>
      </x:c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3" customHeight="1">
      <x:c r="C22" s="27" t="str">
        <x:v>Production crew</x:v>
      </x:c>
      <x:c r="D22" s="85" t="n">
        <x:f>'Micro'!K62</x:f>
        <x:v>17390.25</x:v>
      </x:c>
      <x:c r="E22" s="85" t="n">
        <x:f>'Ultra Low'!K62</x:f>
        <x:v>46833.82000000001</x:v>
      </x:c>
      <x:c r="F22" s="85" t="n">
        <x:f>'Low'!K62</x:f>
        <x:v>131161.03</x:v>
      </x:c>
      <x:c r="G22" s="85" t="n">
        <x:f>'Production'!K62</x:f>
        <x:v>377168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C23" s="2" t="str">
        <x:v>Production equipment</x:v>
      </x:c>
      <x:c r="D23" s="26" t="n">
        <x:f>'Micro'!K73</x:f>
        <x:v>1890.17</x:v>
      </x:c>
      <x:c r="E23" s="26" t="n">
        <x:f>'Ultra Low'!K73</x:f>
        <x:v>6436.25</x:v>
      </x:c>
      <x:c r="F23" s="26" t="n">
        <x:f>'Low'!K73</x:f>
        <x:v>13740.75</x:v>
      </x:c>
      <x:c r="G23" s="26" t="n">
        <x:f>'Production'!K73</x:f>
        <x:v>49631.5</x:v>
      </x:c>
      <x:c r="H23" s="2"/>
      <x:c r="I23" s="7" t="str">
        <x:v>Chart source</x:v>
      </x:c>
      <x:c r="J23" s="7" t="str">
        <x:v>Total budget</x:v>
      </x:c>
      <x:c r="K23" s="2"/>
      <x:c r="L23" s="2"/>
      <x:c r="M23" s="2"/>
      <x:c r="N23" s="2"/>
      <x:c r="O23" s="2"/>
      <x:c r="P23" s="2"/>
      <x:c r="Q23" s="2"/>
    </x:row>
    <x:row r="24" ht="23" customHeight="1">
      <x:c r="C24" s="27" t="str">
        <x:v>Locations and facilities</x:v>
      </x:c>
      <x:c r="D24" s="85" t="n">
        <x:f>'Micro'!K82</x:f>
        <x:v>2550</x:v>
      </x:c>
      <x:c r="E24" s="85" t="n">
        <x:f>'Ultra Low'!K82</x:f>
        <x:v>6175</x:v>
      </x:c>
      <x:c r="F24" s="85" t="n">
        <x:f>'Low'!K82</x:f>
        <x:v>17700</x:v>
      </x:c>
      <x:c r="G24" s="85" t="n">
        <x:f>'Production'!K82</x:f>
        <x:v>50250</x:v>
      </x:c>
      <x:c r="H24" s="2"/>
      <x:c r="I24" s="2" t="str">
        <x:v>Micro-budget</x:v>
      </x:c>
      <x:c r="J24" s="91" t="n">
        <x:f>D7</x:f>
        <x:v>60021.149999999994</x:v>
      </x:c>
      <x:c r="K24" s="2"/>
      <x:c r="L24" s="2"/>
      <x:c r="M24" s="2"/>
      <x:c r="N24" s="2"/>
      <x:c r="O24" s="2"/>
      <x:c r="P24" s="2"/>
      <x:c r="Q24" s="2"/>
    </x:row>
    <x:row r="25" ht="23" customHeight="1">
      <x:c r="C25" s="2" t="str">
        <x:v>Props, wardrobe, and art materials</x:v>
      </x:c>
      <x:c r="D25" s="26" t="n">
        <x:f>'Micro'!K88</x:f>
        <x:v>2322.31</x:v>
      </x:c>
      <x:c r="E25" s="26" t="n">
        <x:f>'Ultra Low'!K88</x:f>
        <x:v>4993.63</x:v>
      </x:c>
      <x:c r="F25" s="26" t="n">
        <x:f>'Low'!K88</x:f>
        <x:v>10964.029999999999</x:v>
      </x:c>
      <x:c r="G25" s="26" t="n">
        <x:f>'Production'!K88</x:f>
        <x:v>25247.989999999998</x:v>
      </x:c>
      <x:c r="H25" s="2"/>
      <x:c r="I25" s="2" t="str">
        <x:v>Ultra-low-budget</x:v>
      </x:c>
      <x:c r="J25" s="91" t="n">
        <x:f>E7</x:f>
        <x:v>158866.49000000002</x:v>
      </x:c>
      <x:c r="K25" s="2"/>
      <x:c r="L25" s="2"/>
      <x:c r="M25" s="2"/>
      <x:c r="N25" s="2"/>
      <x:c r="O25" s="2"/>
      <x:c r="P25" s="2"/>
      <x:c r="Q25" s="2"/>
    </x:row>
    <x:row r="26" ht="23" customHeight="1">
      <x:c r="C26" s="27" t="str">
        <x:v>Practical effects and action</x:v>
      </x:c>
      <x:c r="D26" s="85" t="n">
        <x:f>'Micro'!K97</x:f>
        <x:v>3360.53</x:v>
      </x:c>
      <x:c r="E26" s="85" t="n">
        <x:f>'Ultra Low'!K97</x:f>
        <x:v>9425.029999999999</x:v>
      </x:c>
      <x:c r="F26" s="85" t="n">
        <x:f>'Low'!K97</x:f>
        <x:v>23640.88</x:v>
      </x:c>
      <x:c r="G26" s="85" t="n">
        <x:f>'Production'!K97</x:f>
        <x:v>58096.19</x:v>
      </x:c>
      <x:c r="H26" s="2"/>
      <x:c r="I26" s="2" t="str">
        <x:v>Low-budget</x:v>
      </x:c>
      <x:c r="J26" s="91" t="n">
        <x:f>F7</x:f>
        <x:v>441274.09</x:v>
      </x:c>
      <x:c r="K26" s="2"/>
      <x:c r="L26" s="2"/>
      <x:c r="M26" s="2"/>
      <x:c r="N26" s="2"/>
      <x:c r="O26" s="2"/>
      <x:c r="P26" s="2"/>
      <x:c r="Q26" s="2"/>
    </x:row>
    <x:row r="27" ht="23" customHeight="1">
      <x:c r="C27" s="2" t="str">
        <x:v>Vehicles, transport, and travel</x:v>
      </x:c>
      <x:c r="D27" s="26" t="n">
        <x:f>'Micro'!K109</x:f>
        <x:v>1750</x:v>
      </x:c>
      <x:c r="E27" s="26" t="n">
        <x:f>'Ultra Low'!K109</x:f>
        <x:v>5340</x:v>
      </x:c>
      <x:c r="F27" s="26" t="n">
        <x:f>'Low'!K109</x:f>
        <x:v>16105</x:v>
      </x:c>
      <x:c r="G27" s="26" t="n">
        <x:f>'Production'!K109</x:f>
        <x:v>42850</x:v>
      </x:c>
      <x:c r="H27" s="2"/>
      <x:c r="I27" s="2" t="str">
        <x:v>Production company</x:v>
      </x:c>
      <x:c r="J27" s="91" t="n">
        <x:f>G7</x:f>
        <x:v>1339047.03</x:v>
      </x:c>
      <x:c r="K27" s="2"/>
      <x:c r="L27" s="2"/>
      <x:c r="M27" s="2"/>
      <x:c r="N27" s="2"/>
      <x:c r="O27" s="2"/>
      <x:c r="P27" s="2"/>
      <x:c r="Q27" s="2"/>
    </x:row>
    <x:row r="28" ht="23" customHeight="1">
      <x:c r="C28" s="27" t="str">
        <x:v>Meals and on-set welfare</x:v>
      </x:c>
      <x:c r="D28" s="85" t="n">
        <x:f>'Micro'!K117</x:f>
        <x:v>2993.19</x:v>
      </x:c>
      <x:c r="E28" s="85" t="n">
        <x:f>'Ultra Low'!K117</x:f>
        <x:v>6574.94</x:v>
      </x:c>
      <x:c r="F28" s="85" t="n">
        <x:f>'Low'!K117</x:f>
        <x:v>16513.88</x:v>
      </x:c>
      <x:c r="G28" s="85" t="n">
        <x:f>'Production'!K117</x:f>
        <x:v>41787.75</x:v>
      </x:c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C29" s="2" t="str">
        <x:v>Picture editing and finish</x:v>
      </x:c>
      <x:c r="D29" s="26" t="n">
        <x:f>'Micro'!K124</x:f>
        <x:v>3250</x:v>
      </x:c>
      <x:c r="E29" s="26" t="n">
        <x:f>'Ultra Low'!K124</x:f>
        <x:v>8650</x:v>
      </x:c>
      <x:c r="F29" s="26" t="n">
        <x:f>'Low'!K124</x:f>
        <x:v>22200</x:v>
      </x:c>
      <x:c r="G29" s="26" t="n">
        <x:f>'Production'!K124</x:f>
        <x:v>51100</x:v>
      </x:c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C30" s="27" t="str">
        <x:v>Sound and music</x:v>
      </x:c>
      <x:c r="D30" s="85" t="n">
        <x:f>'Micro'!K135</x:f>
        <x:v>2975</x:v>
      </x:c>
      <x:c r="E30" s="85" t="n">
        <x:f>'Ultra Low'!K135</x:f>
        <x:v>8450</x:v>
      </x:c>
      <x:c r="F30" s="85" t="n">
        <x:f>'Low'!K135</x:f>
        <x:v>23450</x:v>
      </x:c>
      <x:c r="G30" s="85" t="n">
        <x:f>'Production'!K135</x:f>
        <x:v>58600</x:v>
      </x:c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C31" s="2" t="str">
        <x:v>Visual effects and screen graphics</x:v>
      </x:c>
      <x:c r="D31" s="26" t="n">
        <x:f>'Micro'!K143</x:f>
        <x:v>1985</x:v>
      </x:c>
      <x:c r="E31" s="26" t="n">
        <x:f>'Ultra Low'!K143</x:f>
        <x:v>6100</x:v>
      </x:c>
      <x:c r="F31" s="26" t="n">
        <x:f>'Low'!K143</x:f>
        <x:v>20400</x:v>
      </x:c>
      <x:c r="G31" s="26" t="n">
        <x:f>'Production'!K143</x:f>
        <x:v>65200</x:v>
      </x:c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C32" s="27" t="str">
        <x:v>Insurance and clearance</x:v>
      </x:c>
      <x:c r="D32" s="85" t="n">
        <x:f>'Micro'!K149</x:f>
        <x:v>3250</x:v>
      </x:c>
      <x:c r="E32" s="85" t="n">
        <x:f>'Ultra Low'!K149</x:f>
        <x:v>6250</x:v>
      </x:c>
      <x:c r="F32" s="85" t="n">
        <x:f>'Low'!K149</x:f>
        <x:v>12750</x:v>
      </x:c>
      <x:c r="G32" s="85" t="n">
        <x:f>'Production'!K149</x:f>
        <x:v>27500</x:v>
      </x:c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C33" s="2" t="str">
        <x:v>Delivery and initial launch</x:v>
      </x:c>
      <x:c r="D33" s="26" t="n">
        <x:f>'Micro'!K155</x:f>
        <x:v>850</x:v>
      </x:c>
      <x:c r="E33" s="26" t="n">
        <x:f>'Ultra Low'!K155</x:f>
        <x:v>1750</x:v>
      </x:c>
      <x:c r="F33" s="26" t="n">
        <x:f>'Low'!K155</x:f>
        <x:v>3600</x:v>
      </x:c>
      <x:c r="G33" s="26" t="n">
        <x:f>'Production'!K155</x:f>
        <x:v>7800</x:v>
      </x:c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3" customHeight="1"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C36" s="22" t="str">
        <x:v>Scope of the four options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C38" s="86" t="str">
        <x:v>Micro-budget</x:v>
      </x:c>
      <x:c r="D38" s="2" t="str">
        <x:v>Local cast and a small crew. Practical inserts and licensed bat elements.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C40" s="87" t="str">
        <x:v>Ultra-low-budget</x:v>
      </x:c>
      <x:c r="D40" s="2" t="str">
        <x:v>Separate department support, more coverage, and a larger post-production allowance.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C42" s="88" t="str">
        <x:v>Low-budget</x:v>
      </x:c>
      <x:c r="D42" s="2" t="str">
        <x:v>Experienced department crews, more shooting time, and stronger practical and digital effects.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C44" s="89" t="str">
        <x:v>Production company</x:v>
      </x:c>
      <x:c r="D44" s="2" t="str">
        <x:v>Fuller departments, two production cameras, union-cast allowance, and broadcast delivery.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3" customHeight="1">
      <x:c r="C46" s="22" t="str">
        <x:v>How to edit</x:v>
      </x:c>
      <x:c r="D46" s="2" t="str">
        <x:v>Blue numbers on pale gold are inputs. Green numbers link to another sheet. Black numbers calculate here.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3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3" customHeight="1">
      <x:c r="C48" s="2"/>
      <x:c r="D48" s="2" t="str">
        <x:v>Totals calculate to cents and display to whole dollars. Refundable deposits are excluded from the budget.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3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</x:sheetData>
  <x:pageMargins left="0.7" right="0.7" top="0.75" bottom="0.75" header="0.3" footer="0.3"/>
  <x:drawing xmlns:r="http://schemas.openxmlformats.org/officeDocument/2006/relationships" r:id="Re22f94f250c14f35"/>
</x:worksheet>
</file>

<file path=xl/worksheets/sheet2.xml><?xml version="1.0" encoding="utf-8"?>
<x:worksheet xmlns:x="http://schemas.openxmlformats.org/spreadsheetml/2006/main">
  <x:sheetPr>
    <x:tabColor rgb="FFAC7B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3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9" customHeight="1">
      <x:c r="C2" s="3" t="str">
        <x:v>Production assumptions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C4" s="5" t="str">
        <x:v>USD. Planning estimates as of October 19, 2026. Source screenplay: 666Challenge(10).fdx.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8" customHeight="1">
      <x:c r="C6" s="7" t="str">
        <x:v>Driver</x:v>
      </x:c>
      <x:c r="D6" s="7" t="str">
        <x:v>Micro-budget</x:v>
      </x:c>
      <x:c r="E6" s="7" t="str">
        <x:v>Ultra-low-budget</x:v>
      </x:c>
      <x:c r="F6" s="7" t="str">
        <x:v>Low-budget</x:v>
      </x:c>
      <x:c r="G6" s="7" t="str">
        <x:v>Production company</x:v>
      </x:c>
      <x:c r="H6" s="2"/>
      <x:c r="I6" s="2"/>
      <x:c r="J6" s="2"/>
      <x:c r="K6" s="2"/>
      <x:c r="L6" s="2"/>
    </x:row>
    <x:row r="7" ht="23" customHeight="1">
      <x:c r="C7" s="2" t="str">
        <x:v>Principal photography</x:v>
      </x:c>
      <x:c r="D7" s="11" t="n">
        <x:v>4</x:v>
      </x:c>
      <x:c r="E7" s="11" t="n">
        <x:v>5</x:v>
      </x:c>
      <x:c r="F7" s="11" t="n">
        <x:v>7</x:v>
      </x:c>
      <x:c r="G7" s="11" t="n">
        <x:v>10</x:v>
      </x:c>
      <x:c r="H7" s="2"/>
      <x:c r="I7" s="12" t="str">
        <x:v>days</x:v>
      </x:c>
      <x:c r="J7" s="2"/>
      <x:c r="K7" s="2"/>
      <x:c r="L7" s="2"/>
    </x:row>
    <x:row r="8" ht="23" customHeight="1">
      <x:c r="C8" s="2" t="str">
        <x:v>Location / art prep</x:v>
      </x:c>
      <x:c r="D8" s="11" t="n">
        <x:v>2</x:v>
      </x:c>
      <x:c r="E8" s="11" t="n">
        <x:v>3</x:v>
      </x:c>
      <x:c r="F8" s="11" t="n">
        <x:v>5</x:v>
      </x:c>
      <x:c r="G8" s="11" t="n">
        <x:v>8</x:v>
      </x:c>
      <x:c r="H8" s="2"/>
      <x:c r="I8" s="12" t="str">
        <x:v>days</x:v>
      </x:c>
      <x:c r="J8" s="2"/>
      <x:c r="K8" s="2"/>
      <x:c r="L8" s="2"/>
    </x:row>
    <x:row r="9" ht="23" customHeight="1">
      <x:c r="C9" s="2" t="str">
        <x:v>Strike / restoration</x:v>
      </x:c>
      <x:c r="D9" s="11" t="n">
        <x:v>1</x:v>
      </x:c>
      <x:c r="E9" s="11" t="n">
        <x:v>1</x:v>
      </x:c>
      <x:c r="F9" s="11" t="n">
        <x:v>2</x:v>
      </x:c>
      <x:c r="G9" s="11" t="n">
        <x:v>2</x:v>
      </x:c>
      <x:c r="H9" s="2"/>
      <x:c r="I9" s="12" t="str">
        <x:v>days</x:v>
      </x:c>
      <x:c r="J9" s="2"/>
      <x:c r="K9" s="2"/>
      <x:c r="L9" s="2"/>
    </x:row>
    <x:row r="10" ht="23" customHeight="1">
      <x:c r="C10" s="2" t="str">
        <x:v>Equipment hire</x:v>
      </x:c>
      <x:c r="D10" s="11" t="n">
        <x:v>1</x:v>
      </x:c>
      <x:c r="E10" s="11" t="n">
        <x:v>2</x:v>
      </x:c>
      <x:c r="F10" s="11" t="n">
        <x:v>2</x:v>
      </x:c>
      <x:c r="G10" s="11" t="n">
        <x:v>3</x:v>
      </x:c>
      <x:c r="H10" s="2"/>
      <x:c r="I10" s="12" t="str">
        <x:v>weeks</x:v>
      </x:c>
      <x:c r="J10" s="2"/>
      <x:c r="K10" s="2"/>
      <x:c r="L10" s="2"/>
    </x:row>
    <x:row r="11" ht="23" customHeight="1">
      <x:c r="C11" s="2" t="str">
        <x:v>Overnight calls</x:v>
      </x:c>
      <x:c r="D11" s="11" t="n">
        <x:v>2</x:v>
      </x:c>
      <x:c r="E11" s="11" t="n">
        <x:v>3</x:v>
      </x:c>
      <x:c r="F11" s="11" t="n">
        <x:v>4</x:v>
      </x:c>
      <x:c r="G11" s="11" t="n">
        <x:v>5</x:v>
      </x:c>
      <x:c r="H11" s="2"/>
      <x:c r="I11" s="12" t="str">
        <x:v>calls</x:v>
      </x:c>
      <x:c r="J11" s="2"/>
      <x:c r="K11" s="2"/>
      <x:c r="L11" s="2"/>
    </x:row>
    <x:row r="12" ht="23" customHeight="1">
      <x:c r="C12" s="2" t="str">
        <x:v>Catering headcount</x:v>
      </x:c>
      <x:c r="D12" s="11" t="n">
        <x:v>22</x:v>
      </x:c>
      <x:c r="E12" s="11" t="n">
        <x:v>28</x:v>
      </x:c>
      <x:c r="F12" s="11" t="n">
        <x:v>36</x:v>
      </x:c>
      <x:c r="G12" s="11" t="n">
        <x:v>48</x:v>
      </x:c>
      <x:c r="H12" s="2"/>
      <x:c r="I12" s="12" t="str">
        <x:v>people per shoot day, including busiest calls</x:v>
      </x:c>
      <x:c r="J12" s="2"/>
      <x:c r="K12" s="2"/>
      <x:c r="L12" s="2"/>
    </x:row>
    <x:row r="13" ht="23" customHeight="1"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C14" s="2" t="str">
        <x:v>Base paid day</x:v>
      </x:c>
      <x:c r="D14" s="11" t="n">
        <x:v>8</x:v>
      </x:c>
      <x:c r="E14" s="11" t="n">
        <x:v>8</x:v>
      </x:c>
      <x:c r="F14" s="11" t="n">
        <x:v>8</x:v>
      </x:c>
      <x:c r="G14" s="11" t="n">
        <x:v>8</x:v>
      </x:c>
      <x:c r="H14" s="2"/>
      <x:c r="I14" s="12" t="str">
        <x:v>hours</x:v>
      </x:c>
      <x:c r="J14" s="2"/>
      <x:c r="K14" s="2"/>
      <x:c r="L14" s="2"/>
    </x:row>
    <x:row r="15" ht="23" customHeight="1">
      <x:c r="C15" s="2" t="str">
        <x:v>Planned working day</x:v>
      </x:c>
      <x:c r="D15" s="11" t="n">
        <x:v>10</x:v>
      </x:c>
      <x:c r="E15" s="11" t="n">
        <x:v>10</x:v>
      </x:c>
      <x:c r="F15" s="11" t="n">
        <x:v>10</x:v>
      </x:c>
      <x:c r="G15" s="11" t="n">
        <x:v>10</x:v>
      </x:c>
      <x:c r="H15" s="2"/>
      <x:c r="I15" s="12" t="str">
        <x:v>hours, meals additional</x:v>
      </x:c>
      <x:c r="J15" s="2"/>
      <x:c r="K15" s="2"/>
      <x:c r="L15" s="2"/>
    </x:row>
    <x:row r="16" ht="23" customHeight="1">
      <x:c r="C16" s="2" t="str">
        <x:v>Overtime multiplier</x:v>
      </x:c>
      <x:c r="D16" s="14" t="n">
        <x:v>1.5</x:v>
      </x:c>
      <x:c r="E16" s="14" t="n">
        <x:v>1.5</x:v>
      </x:c>
      <x:c r="F16" s="14" t="n">
        <x:v>1.5</x:v>
      </x:c>
      <x:c r="G16" s="14" t="n">
        <x:v>1.5</x:v>
      </x:c>
      <x:c r="H16" s="2"/>
      <x:c r="I16" s="12" t="str">
        <x:v>times hourly base</x:v>
      </x:c>
      <x:c r="J16" s="2"/>
      <x:c r="K16" s="2"/>
      <x:c r="L16" s="2"/>
    </x:row>
    <x:row r="17" ht="23" customHeight="1">
      <x:c r="C17" s="2" t="str">
        <x:v>Budgeted overtime premium</x:v>
      </x:c>
      <x:c r="D17" s="21" t="n">
        <x:f>MAX(0,D15-D14)/D14*D16</x:f>
        <x:v>0.375</x:v>
      </x:c>
      <x:c r="E17" s="21" t="n">
        <x:f>MAX(0,E15-E14)/E14*E16</x:f>
        <x:v>0.375</x:v>
      </x:c>
      <x:c r="F17" s="21" t="n">
        <x:f>MAX(0,F15-F14)/F14*F16</x:f>
        <x:v>0.375</x:v>
      </x:c>
      <x:c r="G17" s="21" t="n">
        <x:f>MAX(0,G15-G14)/G14*G16</x:f>
        <x:v>0.375</x:v>
      </x:c>
      <x:c r="H17" s="2"/>
      <x:c r="I17" s="2" t="str">
        <x:v>extra above 8-hour base for shoot labor</x:v>
      </x:c>
      <x:c r="J17" s="2"/>
      <x:c r="K17" s="2"/>
      <x:c r="L17" s="2"/>
    </x:row>
    <x:row r="18" ht="23" customHeight="1">
      <x:c r="C18" s="2" t="str">
        <x:v>Crew payroll load</x:v>
      </x:c>
      <x:c r="D18" s="16" t="n">
        <x:v>0.18</x:v>
      </x:c>
      <x:c r="E18" s="16" t="n">
        <x:v>0.2</x:v>
      </x:c>
      <x:c r="F18" s="16" t="n">
        <x:v>0.24</x:v>
      </x:c>
      <x:c r="G18" s="16" t="n">
        <x:v>0.28</x:v>
      </x:c>
      <x:c r="H18" s="2"/>
      <x:c r="I18" s="12" t="str">
        <x:v>payroll, processing, workers compensation</x:v>
      </x:c>
      <x:c r="J18" s="2"/>
      <x:c r="K18" s="2"/>
      <x:c r="L18" s="2"/>
    </x:row>
    <x:row r="19" ht="23" customHeight="1">
      <x:c r="C19" s="2" t="str">
        <x:v>Cast payroll / benefit load</x:v>
      </x:c>
      <x:c r="D19" s="16" t="n">
        <x:v>0.18</x:v>
      </x:c>
      <x:c r="E19" s="16" t="n">
        <x:v>0.2</x:v>
      </x:c>
      <x:c r="F19" s="16" t="n">
        <x:v>0.24</x:v>
      </x:c>
      <x:c r="G19" s="16" t="n">
        <x:v>0.45</x:v>
      </x:c>
      <x:c r="H19" s="2"/>
      <x:c r="I19" s="12" t="str">
        <x:v>company tier includes benefit reserve</x:v>
      </x:c>
      <x:c r="J19" s="2"/>
      <x:c r="K19" s="2"/>
      <x:c r="L19" s="2"/>
    </x:row>
    <x:row r="20" ht="23" customHeight="1">
      <x:c r="C20" s="2" t="str">
        <x:v>Sales-tax reserve</x:v>
      </x:c>
      <x:c r="D20" s="18" t="n">
        <x:v>0.0975</x:v>
      </x:c>
      <x:c r="E20" s="18" t="n">
        <x:v>0.0975</x:v>
      </x:c>
      <x:c r="F20" s="18" t="n">
        <x:v>0.0975</x:v>
      </x:c>
      <x:c r="G20" s="18" t="n">
        <x:v>0.0975</x:v>
      </x:c>
      <x:c r="H20" s="2"/>
      <x:c r="I20" s="12" t="str">
        <x:v>selected pre-tax purchases and rentals</x:v>
      </x:c>
      <x:c r="J20" s="2"/>
      <x:c r="K20" s="2"/>
      <x:c r="L20" s="2"/>
    </x:row>
    <x:row r="21" ht="23" customHeight="1">
      <x:c r="C21" s="2" t="str">
        <x:v>Contingency</x:v>
      </x:c>
      <x:c r="D21" s="16" t="n">
        <x:v>0.12</x:v>
      </x:c>
      <x:c r="E21" s="16" t="n">
        <x:v>0.12</x:v>
      </x:c>
      <x:c r="F21" s="16" t="n">
        <x:v>0.12</x:v>
      </x:c>
      <x:c r="G21" s="16" t="n">
        <x:v>0.15</x:v>
      </x:c>
      <x:c r="H21" s="2"/>
      <x:c r="I21" s="12" t="str">
        <x:v>direct cost plus overhead</x:v>
      </x:c>
      <x:c r="J21" s="2"/>
      <x:c r="K21" s="2"/>
      <x:c r="L21" s="2"/>
    </x:row>
    <x:row r="22" ht="23" customHeight="1">
      <x:c r="C22" s="2" t="str">
        <x:v>Company overhead</x:v>
      </x:c>
      <x:c r="D22" s="16" t="n">
        <x:v>0</x:v>
      </x:c>
      <x:c r="E22" s="16" t="n">
        <x:v>0.03</x:v>
      </x:c>
      <x:c r="F22" s="16" t="n">
        <x:v>0.05</x:v>
      </x:c>
      <x:c r="G22" s="16" t="n">
        <x:v>0.1</x:v>
      </x:c>
      <x:c r="H22" s="2"/>
      <x:c r="I22" s="12" t="str">
        <x:v>direct cost; producer fee separately paid</x:v>
      </x:c>
      <x:c r="J22" s="2"/>
      <x:c r="K22" s="2"/>
      <x:c r="L22" s="2"/>
    </x:row>
    <x:row r="23" ht="23" customHeight="1">
      <x:c r="C23" s="2" t="str">
        <x:v>Refundable deposit float</x:v>
      </x:c>
      <x:c r="D23" s="20" t="n">
        <x:v>1500</x:v>
      </x:c>
      <x:c r="E23" s="20" t="n">
        <x:v>4000</x:v>
      </x:c>
      <x:c r="F23" s="20" t="n">
        <x:v>10000</x:v>
      </x:c>
      <x:c r="G23" s="20" t="n">
        <x:v>20000</x:v>
      </x:c>
      <x:c r="H23" s="2"/>
      <x:c r="I23" s="12" t="str">
        <x:v>cash requirement, excluded from expenses</x:v>
      </x:c>
      <x:c r="J23" s="2"/>
      <x:c r="K23" s="2"/>
      <x:c r="L23" s="2"/>
    </x:row>
    <x:row r="24" ht="23" customHeight="1"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3" customHeight="1">
      <x:c r="C25" s="2" t="str">
        <x:v>Will photography</x:v>
      </x:c>
      <x:c r="D25" s="11" t="n">
        <x:v>3</x:v>
      </x:c>
      <x:c r="E25" s="11" t="n">
        <x:v>4</x:v>
      </x:c>
      <x:c r="F25" s="11" t="n">
        <x:v>6</x:v>
      </x:c>
      <x:c r="G25" s="11" t="n">
        <x:v>8</x:v>
      </x:c>
      <x:c r="H25" s="2"/>
      <x:c r="I25" s="12" t="str">
        <x:v>performer-days</x:v>
      </x:c>
      <x:c r="J25" s="2"/>
      <x:c r="K25" s="2"/>
      <x:c r="L25" s="2"/>
    </x:row>
    <x:row r="26" ht="23" customHeight="1">
      <x:c r="C26" s="2" t="str">
        <x:v>Gina photography</x:v>
      </x:c>
      <x:c r="D26" s="11" t="n">
        <x:v>3</x:v>
      </x:c>
      <x:c r="E26" s="11" t="n">
        <x:v>4</x:v>
      </x:c>
      <x:c r="F26" s="11" t="n">
        <x:v>6</x:v>
      </x:c>
      <x:c r="G26" s="11" t="n">
        <x:v>8</x:v>
      </x:c>
      <x:c r="H26" s="2"/>
      <x:c r="I26" s="12" t="str">
        <x:v>performer-days</x:v>
      </x:c>
      <x:c r="J26" s="2"/>
      <x:c r="K26" s="2"/>
      <x:c r="L26" s="2"/>
    </x:row>
    <x:row r="27" ht="23" customHeight="1">
      <x:c r="C27" s="2" t="str">
        <x:v>Odell photography</x:v>
      </x:c>
      <x:c r="D27" s="11" t="n">
        <x:v>2</x:v>
      </x:c>
      <x:c r="E27" s="11" t="n">
        <x:v>2</x:v>
      </x:c>
      <x:c r="F27" s="11" t="n">
        <x:v>3</x:v>
      </x:c>
      <x:c r="G27" s="11" t="n">
        <x:v>3</x:v>
      </x:c>
      <x:c r="H27" s="2"/>
      <x:c r="I27" s="12" t="str">
        <x:v>performer-days</x:v>
      </x:c>
      <x:c r="J27" s="2"/>
      <x:c r="K27" s="2"/>
      <x:c r="L27" s="2"/>
    </x:row>
    <x:row r="28" ht="23" customHeight="1">
      <x:c r="C28" s="2" t="str">
        <x:v>Each 1958 teen</x:v>
      </x:c>
      <x:c r="D28" s="11" t="n">
        <x:v>1</x:v>
      </x:c>
      <x:c r="E28" s="11" t="n">
        <x:v>1</x:v>
      </x:c>
      <x:c r="F28" s="11" t="n">
        <x:v>2</x:v>
      </x:c>
      <x:c r="G28" s="11" t="n">
        <x:v>2</x:v>
      </x:c>
      <x:c r="H28" s="2"/>
      <x:c r="I28" s="12" t="str">
        <x:v>performer-days</x:v>
      </x:c>
      <x:c r="J28" s="2"/>
      <x:c r="K28" s="2"/>
      <x:c r="L28" s="2"/>
    </x:row>
    <x:row r="29" ht="23" customHeight="1">
      <x:c r="C29" s="2" t="str">
        <x:v>Creature performer</x:v>
      </x:c>
      <x:c r="D29" s="11" t="n">
        <x:v>1</x:v>
      </x:c>
      <x:c r="E29" s="11" t="n">
        <x:v>2</x:v>
      </x:c>
      <x:c r="F29" s="11" t="n">
        <x:v>3</x:v>
      </x:c>
      <x:c r="G29" s="11" t="n">
        <x:v>4</x:v>
      </x:c>
      <x:c r="H29" s="2"/>
      <x:c r="I29" s="12" t="str">
        <x:v>performer-days</x:v>
      </x:c>
      <x:c r="J29" s="2"/>
      <x:c r="K29" s="2"/>
      <x:c r="L29" s="2"/>
    </x:row>
    <x:row r="30" ht="23" customHeight="1">
      <x:c r="C30" s="2" t="str">
        <x:v>Lead rehearsal / ADR</x:v>
      </x:c>
      <x:c r="D30" s="11" t="n">
        <x:v>1</x:v>
      </x:c>
      <x:c r="E30" s="11" t="n">
        <x:v>1</x:v>
      </x:c>
      <x:c r="F30" s="11" t="n">
        <x:v>2</x:v>
      </x:c>
      <x:c r="G30" s="11" t="n">
        <x:v>2</x:v>
      </x:c>
      <x:c r="H30" s="2"/>
      <x:c r="I30" s="12" t="str">
        <x:v>8-hour sessions per lead</x:v>
      </x:c>
      <x:c r="J30" s="2"/>
      <x:c r="K30" s="2"/>
      <x:c r="L30" s="2"/>
    </x:row>
    <x:row r="31" ht="23" customHeight="1">
      <x:c r="C31" s="2" t="str">
        <x:v>Bat-compositing shots</x:v>
      </x:c>
      <x:c r="D31" s="11" t="n">
        <x:v>6</x:v>
      </x:c>
      <x:c r="E31" s="11" t="n">
        <x:v>10</x:v>
      </x:c>
      <x:c r="F31" s="11" t="n">
        <x:v>16</x:v>
      </x:c>
      <x:c r="G31" s="11" t="n">
        <x:v>24</x:v>
      </x:c>
      <x:c r="H31" s="2"/>
      <x:c r="I31" s="12" t="str">
        <x:v>finished shots</x:v>
      </x:c>
      <x:c r="J31" s="2"/>
      <x:c r="K31" s="2"/>
      <x:c r="L31" s="2"/>
    </x:row>
    <x:row r="32" ht="23" customHeight="1">
      <x:c r="C32" s="2" t="str">
        <x:v>Practical effects on set</x:v>
      </x:c>
      <x:c r="D32" s="11" t="n">
        <x:v>1</x:v>
      </x:c>
      <x:c r="E32" s="11" t="n">
        <x:v>2</x:v>
      </x:c>
      <x:c r="F32" s="11" t="n">
        <x:v>3</x:v>
      </x:c>
      <x:c r="G32" s="11" t="n">
        <x:v>4</x:v>
      </x:c>
      <x:c r="H32" s="2"/>
      <x:c r="I32" s="12" t="str">
        <x:v>specialist days</x:v>
      </x:c>
      <x:c r="J32" s="2"/>
      <x:c r="K32" s="2"/>
      <x:c r="L32" s="2"/>
    </x:row>
    <x:row r="33" ht="23" customHeight="1">
      <x:c r="C33" s="2" t="str">
        <x:v>Production camera bodies</x:v>
      </x:c>
      <x:c r="D33" s="11" t="n">
        <x:v>1</x:v>
      </x:c>
      <x:c r="E33" s="11" t="n">
        <x:v>1</x:v>
      </x:c>
      <x:c r="F33" s="11" t="n">
        <x:v>1</x:v>
      </x:c>
      <x:c r="G33" s="11" t="n">
        <x:v>2</x:v>
      </x:c>
      <x:c r="H33" s="2"/>
      <x:c r="I33" s="12" t="str">
        <x:v>cameras</x:v>
      </x:c>
      <x:c r="J33" s="2"/>
      <x:c r="K33" s="2"/>
      <x:c r="L33" s="2"/>
    </x:row>
    <x:row r="34" ht="23" customHeight="1">
      <x:c r="C34" s="2" t="str">
        <x:v>Picture editing</x:v>
      </x:c>
      <x:c r="D34" s="11" t="n">
        <x:v>10</x:v>
      </x:c>
      <x:c r="E34" s="11" t="n">
        <x:v>15</x:v>
      </x:c>
      <x:c r="F34" s="11" t="n">
        <x:v>20</x:v>
      </x:c>
      <x:c r="G34" s="11" t="n">
        <x:v>25</x:v>
      </x:c>
      <x:c r="H34" s="2"/>
      <x:c r="I34" s="12" t="str">
        <x:v>vendor workdays</x:v>
      </x:c>
      <x:c r="J34" s="2"/>
      <x:c r="K34" s="2"/>
      <x:c r="L34" s="2"/>
    </x:row>
    <x:row r="35" ht="23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C38" s="22" t="str">
        <x:v>Basis</x:v>
      </x:c>
      <x:c r="D38" s="24" t="str">
        <x:v>One approximately 30-minute pilot. One house property, yard, and van interiors. No standing series costs.</x:v>
      </x:c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C40" s="22" t="str">
        <x:v>Labor</x:v>
      </x:c>
      <x:c r="D40" s="24" t="str">
        <x:v>All tiers pay cast, crew, creative fees, prop costs, and specialist work. Zero-quantity roles are combined into paid roles listed in the scope column.</x:v>
      </x:c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C42" s="22" t="str">
        <x:v>Overtime</x:v>
      </x:c>
      <x:c r="D42" s="24" t="str">
        <x:v>Shoot labor uses the 8-hour base plus the planned daily overtime premium. Prep/ADR uses 8-hour sessions. Prep is scheduled outside a full five-day shoot week.</x:v>
      </x:c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C44" s="22" t="str">
        <x:v>Workweeks</x:v>
      </x:c>
      <x:c r="D44" s="24" t="str">
        <x:v>No sixth- or seventh-day work is assumed. More than five shoot days are split across workweeks. Night turnaround and meal breaks are scheduled, not bought out.</x:v>
      </x:c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C46" s="22" t="str">
        <x:v>Casting</x:v>
      </x:c>
      <x:c r="D46" s="24" t="str">
        <x:v>Adults aged 18+ play the four 17-year-olds and the viral-video participant. Infant and child cries use licensed sound or an adult performer.</x:v>
      </x:c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C48" s="22" t="str">
        <x:v>Union basis</x:v>
      </x:c>
      <x:c r="D48" s="24" t="str">
        <x:v>Micro, ultra-low, and low assume negotiated nonunion local hires. Production includes a higher cast rate and benefit reserve. Labels do not establish union contract eligibility.</x:v>
      </x:c>
      <x:c r="E48" s="2"/>
      <x:c r="F48" s="2"/>
      <x:c r="G48" s="2"/>
      <x:c r="H48" s="2"/>
      <x:c r="I48" s="2"/>
      <x:c r="J48" s="2"/>
      <x:c r="K48" s="2"/>
      <x:c r="L48" s="2"/>
    </x:row>
    <x:row r="49" ht="23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3" customHeight="1">
      <x:c r="C50" s="22" t="str">
        <x:v>Benefits</x:v>
      </x:c>
      <x:c r="D50" s="24" t="str">
        <x:v>Payroll loads are planning allowances. Employer taxes, payroll processing, and workers compensation are included. Actual contributions and actor terms require a payroll / union quote.</x:v>
      </x:c>
      <x:c r="E50" s="2"/>
      <x:c r="F50" s="2"/>
      <x:c r="G50" s="2"/>
      <x:c r="H50" s="2"/>
      <x:c r="I50" s="2"/>
      <x:c r="J50" s="2"/>
      <x:c r="K50" s="2"/>
      <x:c r="L50" s="2"/>
    </x:row>
    <x:row r="51" ht="23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3" customHeight="1">
      <x:c r="C52" s="22" t="str">
        <x:v>Sales tax</x:v>
      </x:c>
      <x:c r="D52" s="24" t="str">
        <x:v>9.75% reserve is applied only to marked pre-tax rentals and materials. Meals, picture vehicles, hotels, insurance, and vendor services are entered as all-in estimates. No exemption is assumed.</x:v>
      </x:c>
      <x:c r="E52" s="2"/>
      <x:c r="F52" s="2"/>
      <x:c r="G52" s="2"/>
      <x:c r="H52" s="2"/>
      <x:c r="I52" s="2"/>
      <x:c r="J52" s="2"/>
      <x:c r="K52" s="2"/>
      <x:c r="L52" s="2"/>
    </x:row>
    <x:row r="53" ht="23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3" customHeight="1">
      <x:c r="C54" s="22" t="str">
        <x:v>On-screen money</x:v>
      </x:c>
      <x:c r="D54" s="24" t="str">
        <x:v>Gina’s $100 payment uses five prop $20 bills. Prop acquisition is in Props. Real filming-location rent is separately budgeted by access day.</x:v>
      </x:c>
      <x:c r="E54" s="2"/>
      <x:c r="F54" s="2"/>
      <x:c r="G54" s="2"/>
      <x:c r="H54" s="2"/>
      <x:c r="I54" s="2"/>
      <x:c r="J54" s="2"/>
      <x:c r="K54" s="2"/>
      <x:c r="L54" s="2"/>
    </x:row>
    <x:row r="55" ht="23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23" customHeight="1">
      <x:c r="C56" s="22" t="str">
        <x:v>Location</x:v>
      </x:c>
      <x:c r="D56" s="24" t="str">
        <x:v>Use a sound, inspected property dressed to look abandoned. The joist, transformer, hatch, bars, and glass are scenic / effects elements.</x:v>
      </x:c>
      <x:c r="E56" s="2"/>
      <x:c r="F56" s="2"/>
      <x:c r="G56" s="2"/>
      <x:c r="H56" s="2"/>
      <x:c r="I56" s="2"/>
      <x:c r="J56" s="2"/>
      <x:c r="K56" s="2"/>
      <x:c r="L56" s="2"/>
    </x:row>
    <x:row r="57" ht="23" customHeight="1"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3" customHeight="1">
      <x:c r="C58" s="22" t="str">
        <x:v>Effects</x:v>
      </x:c>
      <x:c r="D58" s="24" t="str">
        <x:v>No live bats. Micro uses short licensed/composited elements, practical wings, shadows, and sound. Larger tiers fund more digital shots and refinements.</x:v>
      </x:c>
      <x:c r="E58" s="2"/>
      <x:c r="F58" s="2"/>
      <x:c r="G58" s="2"/>
      <x:c r="H58" s="2"/>
      <x:c r="I58" s="2"/>
      <x:c r="J58" s="2"/>
      <x:c r="K58" s="2"/>
      <x:c r="L58" s="2"/>
    </x:row>
    <x:row r="59" ht="23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3" customHeight="1">
      <x:c r="C60" s="22" t="str">
        <x:v>Music</x:v>
      </x:c>
      <x:c r="D60" s="24" t="str">
        <x:v>Composer allowance includes original 1950s-style radio music. No famous commercial recording is assumed.</x:v>
      </x:c>
      <x:c r="E60" s="2"/>
      <x:c r="F60" s="2"/>
      <x:c r="G60" s="2"/>
      <x:c r="H60" s="2"/>
      <x:c r="I60" s="2"/>
      <x:c r="J60" s="2"/>
      <x:c r="K60" s="2"/>
      <x:c r="L60" s="2"/>
    </x:row>
    <x:row r="61" ht="23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3" customHeight="1">
      <x:c r="C62" s="22" t="str">
        <x:v>Scope</x:v>
      </x:c>
      <x:c r="D62" s="24" t="str">
        <x:v>Includes preproduction, principal photography, picture and sound post, effects, insurance, delivery, launch materials, overhead, and contingency.</x:v>
      </x:c>
      <x:c r="E62" s="2"/>
      <x:c r="F62" s="2"/>
      <x:c r="G62" s="2"/>
      <x:c r="H62" s="2"/>
      <x:c r="I62" s="2"/>
      <x:c r="J62" s="2"/>
      <x:c r="K62" s="2"/>
      <x:c r="L62" s="2"/>
    </x:row>
    <x:row r="63" ht="23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3" customHeight="1">
      <x:c r="C64" s="22" t="str">
        <x:v>Excluded</x:v>
      </x:c>
      <x:c r="D64" s="24" t="str">
        <x:v>No star casting, series production, interest, broker/finder fees, paid advertising campaign, residuals triggered by future exploitation, or sales commissions.</x:v>
      </x:c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23" customHeight="1">
      <x:c r="C66" s="22" t="str">
        <x:v>Funding</x:v>
      </x:c>
      <x:c r="D66" s="24" t="str">
        <x:v>No grants, rebates, tax credits, sales revenue, scripted platform prize, resale proceeds, free equipment, or donated props reduce the cash budget.</x:v>
      </x:c>
      <x:c r="E66" s="2"/>
      <x:c r="F66" s="2"/>
      <x:c r="G66" s="2"/>
      <x:c r="H66" s="2"/>
      <x:c r="I66" s="2"/>
      <x:c r="J66" s="2"/>
      <x:c r="K66" s="2"/>
      <x:c r="L66" s="2"/>
    </x:row>
    <x:row r="67" ht="23" customHeight="1"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23" customHeight="1">
      <x:c r="C68" s="22" t="str">
        <x:v>Deposits</x:v>
      </x:c>
      <x:c r="D68" s="24" t="str">
        <x:v>Refundable deposits are shown separately from expenses. Peak cash equals the budget plus this recoverable float. Damage charges would use contingency.</x:v>
      </x:c>
      <x:c r="E68" s="2"/>
      <x:c r="F68" s="2"/>
      <x:c r="G68" s="2"/>
      <x:c r="H68" s="2"/>
      <x:c r="I68" s="2"/>
      <x:c r="J68" s="2"/>
      <x:c r="K68" s="2"/>
      <x:c r="L68" s="2"/>
    </x:row>
    <x:row r="69" ht="23" customHeight="1"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23" customHeight="1"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 ht="23" customHeight="1"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 ht="23" customHeight="1"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 ht="23" customHeight="1"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 ht="23" customHeight="1"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23" customHeight="1"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23" customHeight="1"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C3847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0" hidden="0" customWidth="1"/>
    <x:col min="4" max="4" width="41" hidden="0" customWidth="1"/>
    <x:col min="5" max="5" width="9" hidden="0" customWidth="1"/>
    <x:col min="6" max="6" width="10" hidden="0" customWidth="1"/>
    <x:col min="7" max="7" width="13" hidden="0" customWidth="1"/>
    <x:col min="8" max="8" width="13" hidden="0" customWidth="1"/>
    <x:col min="9" max="9" width="12" hidden="0" customWidth="1"/>
    <x:col min="10" max="10" width="13" hidden="0" customWidth="1"/>
    <x:col min="11" max="11" width="15" hidden="0" customWidth="1"/>
    <x:col min="12" max="12" width="3" hidden="0" customWidth="1"/>
    <x:col min="13" max="13" width="58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C2" s="3" t="str">
        <x:v>666 Challenge — Micro-budget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C4" s="5" t="str">
        <x:v>USD. Quantities and rates are editable. Base pay, overtime, payroll loads, and tax are visible.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2" customHeight="1">
      <x:c r="C6" s="33" t="str">
        <x:v>Account</x:v>
      </x:c>
      <x:c r="D6" s="33" t="str">
        <x:v>Item</x:v>
      </x:c>
      <x:c r="E6" s="33" t="str">
        <x:v>Qty</x:v>
      </x:c>
      <x:c r="F6" s="33" t="str">
        <x:v>Days / units</x:v>
      </x:c>
      <x:c r="G6" s="33" t="str">
        <x:v>Base rate</x:v>
      </x:c>
      <x:c r="H6" s="33" t="str">
        <x:v>Base cost</x:v>
      </x:c>
      <x:c r="I6" s="33" t="str">
        <x:v>Overtime</x:v>
      </x:c>
      <x:c r="J6" s="33" t="str">
        <x:v>Payroll / tax</x:v>
      </x:c>
      <x:c r="K6" s="33" t="str">
        <x:v>Cash cost</x:v>
      </x:c>
      <x:c r="L6" s="2"/>
      <x:c r="M6" s="33" t="str">
        <x:v>Scope</x:v>
      </x:c>
    </x:row>
    <x:row r="7" ht="23" customHeight="1">
      <x:c r="C7" s="2"/>
      <x:c r="D7" s="2"/>
      <x:c r="E7" s="34"/>
      <x:c r="F7" s="34"/>
      <x:c r="G7" s="34"/>
      <x:c r="H7" s="34"/>
      <x:c r="I7" s="34"/>
      <x:c r="J7" s="34"/>
      <x:c r="K7" s="34"/>
      <x:c r="L7" s="2"/>
      <x:c r="M7" s="2"/>
    </x:row>
    <x:row r="8" ht="25" customHeight="1">
      <x:c r="C8" s="37" t="str">
        <x:v>100  Development and producing</x:v>
      </x:c>
      <x:c r="D8" s="37"/>
      <x:c r="E8" s="38"/>
      <x:c r="F8" s="38"/>
      <x:c r="G8" s="38"/>
      <x:c r="H8" s="38"/>
      <x:c r="I8" s="38"/>
      <x:c r="J8" s="38"/>
      <x:c r="K8" s="38"/>
      <x:c r="L8" s="2"/>
      <x:c r="M8" s="2"/>
    </x:row>
    <x:row r="9" ht="23" customHeight="1">
      <x:c r="C9" s="2" t="str">
        <x:v>100-01</x:v>
      </x:c>
      <x:c r="D9" s="2" t="str">
        <x:v>Screenplay license / writing fee</x:v>
      </x:c>
      <x:c r="E9" s="11" t="n">
        <x:v>1</x:v>
      </x:c>
      <x:c r="F9" s="11" t="n">
        <x:v>1</x:v>
      </x:c>
      <x:c r="G9" s="20" t="n">
        <x:v>750</x:v>
      </x:c>
      <x:c r="H9" s="41" t="n">
        <x:f>ROUND(E9*F9*G9,2)</x:f>
        <x:v>750</x:v>
      </x:c>
      <x:c r="I9" s="41" t="n">
        <x:f>0</x:f>
        <x:v>0</x:v>
      </x:c>
      <x:c r="J9" s="41" t="n">
        <x:f>0</x:f>
        <x:v>0</x:v>
      </x:c>
      <x:c r="K9" s="41" t="n">
        <x:f>SUM(H9:J9)</x:f>
        <x:v>750</x:v>
      </x:c>
      <x:c r="L9" s="2"/>
      <x:c r="M9" s="12" t="str">
        <x:v>Negotiated rights / writing payment</x:v>
      </x:c>
    </x:row>
    <x:row r="10" ht="23" customHeight="1">
      <x:c r="C10" s="27" t="str">
        <x:v>100-02</x:v>
      </x:c>
      <x:c r="D10" s="27" t="str">
        <x:v>Producer fee</x:v>
      </x:c>
      <x:c r="E10" s="11" t="n">
        <x:v>1</x:v>
      </x:c>
      <x:c r="F10" s="11" t="n">
        <x:v>1</x:v>
      </x:c>
      <x:c r="G10" s="20" t="n">
        <x:v>1500</x:v>
      </x:c>
      <x:c r="H10" s="41" t="n">
        <x:f>ROUND(E10*F10*G10,2)</x:f>
        <x:v>1500</x:v>
      </x:c>
      <x:c r="I10" s="41" t="n">
        <x:f>0</x:f>
        <x:v>0</x:v>
      </x:c>
      <x:c r="J10" s="41" t="n">
        <x:f>0</x:f>
        <x:v>0</x:v>
      </x:c>
      <x:c r="K10" s="41" t="n">
        <x:f>SUM(H10:J10)</x:f>
        <x:v>1500</x:v>
      </x:c>
      <x:c r="L10" s="2"/>
      <x:c r="M10" s="12" t="str">
        <x:v>Micro also covers PM / coordination</x:v>
      </x:c>
    </x:row>
    <x:row r="11" ht="23" customHeight="1">
      <x:c r="C11" s="2" t="str">
        <x:v>100-03</x:v>
      </x:c>
      <x:c r="D11" s="2" t="str">
        <x:v>Director fee</x:v>
      </x:c>
      <x:c r="E11" s="11" t="n">
        <x:v>1</x:v>
      </x:c>
      <x:c r="F11" s="11" t="n">
        <x:v>1</x:v>
      </x:c>
      <x:c r="G11" s="20" t="n">
        <x:v>2000</x:v>
      </x:c>
      <x:c r="H11" s="41" t="n">
        <x:f>ROUND(E11*F11*G11,2)</x:f>
        <x:v>2000</x:v>
      </x:c>
      <x:c r="I11" s="41" t="n">
        <x:f>0</x:f>
        <x:v>0</x:v>
      </x:c>
      <x:c r="J11" s="41" t="n">
        <x:f>0</x:f>
        <x:v>0</x:v>
      </x:c>
      <x:c r="K11" s="41" t="n">
        <x:f>SUM(H11:J11)</x:f>
        <x:v>2000</x:v>
      </x:c>
      <x:c r="L11" s="2"/>
      <x:c r="M11" s="12" t="str">
        <x:v>Project fee. No star or guild deal assumed</x:v>
      </x:c>
    </x:row>
    <x:row r="12" ht="23" customHeight="1">
      <x:c r="C12" s="27" t="str">
        <x:v>100-04</x:v>
      </x:c>
      <x:c r="D12" s="27" t="str">
        <x:v>Casting and auditions</x:v>
      </x:c>
      <x:c r="E12" s="11" t="n">
        <x:v>1</x:v>
      </x:c>
      <x:c r="F12" s="11" t="n">
        <x:v>1</x:v>
      </x:c>
      <x:c r="G12" s="20" t="n">
        <x:v>150</x:v>
      </x:c>
      <x:c r="H12" s="41" t="n">
        <x:f>ROUND(E12*F12*G12,2)</x:f>
        <x:v>150</x:v>
      </x:c>
      <x:c r="I12" s="41" t="n">
        <x:f>0</x:f>
        <x:v>0</x:v>
      </x:c>
      <x:c r="J12" s="41" t="n">
        <x:f>0</x:f>
        <x:v>0</x:v>
      </x:c>
      <x:c r="K12" s="41" t="n">
        <x:f>SUM(H12:J12)</x:f>
        <x:v>150</x:v>
      </x:c>
      <x:c r="L12" s="2"/>
      <x:c r="M12" s="12" t="str">
        <x:v>Local casting, audition space / coordination</x:v>
      </x:c>
    </x:row>
    <x:row r="13" ht="23" customHeight="1">
      <x:c r="C13" s="2" t="str">
        <x:v>100-05</x:v>
      </x:c>
      <x:c r="D13" s="2" t="str">
        <x:v>Contracts and production accounting</x:v>
      </x:c>
      <x:c r="E13" s="11" t="n">
        <x:v>1</x:v>
      </x:c>
      <x:c r="F13" s="11" t="n">
        <x:v>1</x:v>
      </x:c>
      <x:c r="G13" s="20" t="n">
        <x:v>350</x:v>
      </x:c>
      <x:c r="H13" s="41" t="n">
        <x:f>ROUND(E13*F13*G13,2)</x:f>
        <x:v>350</x:v>
      </x:c>
      <x:c r="I13" s="41" t="n">
        <x:f>0</x:f>
        <x:v>0</x:v>
      </x:c>
      <x:c r="J13" s="41" t="n">
        <x:f>0</x:f>
        <x:v>0</x:v>
      </x:c>
      <x:c r="K13" s="41" t="n">
        <x:f>SUM(H13:J13)</x:f>
        <x:v>350</x:v>
      </x:c>
      <x:c r="L13" s="2"/>
      <x:c r="M13" s="12" t="str">
        <x:v>Rights, location release, and project books</x:v>
      </x:c>
    </x:row>
    <x:row r="14" ht="23" customHeight="1">
      <x:c r="C14" s="30"/>
      <x:c r="D14" s="30" t="str">
        <x:v>Development and producing subtotal</x:v>
      </x:c>
      <x:c r="E14" s="43"/>
      <x:c r="F14" s="43"/>
      <x:c r="G14" s="43"/>
      <x:c r="H14" s="44" t="n">
        <x:f>SUM(H9:H13)</x:f>
        <x:v>4750</x:v>
      </x:c>
      <x:c r="I14" s="44" t="n">
        <x:f>SUM(I9:I13)</x:f>
        <x:v>0</x:v>
      </x:c>
      <x:c r="J14" s="44" t="n">
        <x:f>SUM(J9:J13)</x:f>
        <x:v>0</x:v>
      </x:c>
      <x:c r="K14" s="44" t="n">
        <x:f>SUM(K9:K13)</x:f>
        <x:v>4750</x:v>
      </x:c>
      <x:c r="L14" s="2"/>
      <x:c r="M14" s="2"/>
    </x:row>
    <x:row r="15" ht="23" customHeight="1">
      <x:c r="C15" s="2"/>
      <x:c r="D15" s="2"/>
      <x:c r="E15" s="34"/>
      <x:c r="F15" s="34"/>
      <x:c r="G15" s="34"/>
      <x:c r="H15" s="34"/>
      <x:c r="I15" s="34"/>
      <x:c r="J15" s="34"/>
      <x:c r="K15" s="34"/>
      <x:c r="L15" s="2"/>
      <x:c r="M15" s="2"/>
    </x:row>
    <x:row r="16" ht="25" customHeight="1">
      <x:c r="C16" s="37" t="str">
        <x:v>200  Cast</x:v>
      </x:c>
      <x:c r="D16" s="37"/>
      <x:c r="E16" s="38"/>
      <x:c r="F16" s="38"/>
      <x:c r="G16" s="38"/>
      <x:c r="H16" s="38"/>
      <x:c r="I16" s="38"/>
      <x:c r="J16" s="38"/>
      <x:c r="K16" s="38"/>
      <x:c r="L16" s="2"/>
      <x:c r="M16" s="2"/>
    </x:row>
    <x:row r="17" ht="23" customHeight="1">
      <x:c r="C17" s="2" t="str">
        <x:v>200-01</x:v>
      </x:c>
      <x:c r="D17" s="2" t="str">
        <x:v>Will — photography</x:v>
      </x:c>
      <x:c r="E17" s="11" t="n">
        <x:v>1</x:v>
      </x:c>
      <x:c r="F17" s="45" t="n">
        <x:f>'Assumptions'!D25</x:f>
        <x:v>3</x:v>
      </x:c>
      <x:c r="G17" s="20" t="n">
        <x:v>175</x:v>
      </x:c>
      <x:c r="H17" s="41" t="n">
        <x:f>ROUND(E17*F17*G17,2)</x:f>
        <x:v>525</x:v>
      </x:c>
      <x:c r="I17" s="46" t="n">
        <x:f>ROUND(H17*'Assumptions'!D17,2)</x:f>
        <x:v>196.88</x:v>
      </x:c>
      <x:c r="J17" s="46" t="n">
        <x:f>ROUND(SUM(H17:I17)*'Assumptions'!D19,2)</x:f>
        <x:v>129.94</x:v>
      </x:c>
      <x:c r="K17" s="41" t="n">
        <x:f>SUM(H17:J17)</x:f>
        <x:v>851.8199999999999</x:v>
      </x:c>
      <x:c r="L17" s="2"/>
      <x:c r="M17" s="12" t="str">
        <x:v>Adult lead. 8-hour base rate</x:v>
      </x:c>
    </x:row>
    <x:row r="18" ht="23" customHeight="1">
      <x:c r="C18" s="27" t="str">
        <x:v>200-02</x:v>
      </x:c>
      <x:c r="D18" s="27" t="str">
        <x:v>Gina — photography</x:v>
      </x:c>
      <x:c r="E18" s="11" t="n">
        <x:v>1</x:v>
      </x:c>
      <x:c r="F18" s="45" t="n">
        <x:f>'Assumptions'!D26</x:f>
        <x:v>3</x:v>
      </x:c>
      <x:c r="G18" s="20" t="n">
        <x:v>175</x:v>
      </x:c>
      <x:c r="H18" s="41" t="n">
        <x:f>ROUND(E18*F18*G18,2)</x:f>
        <x:v>525</x:v>
      </x:c>
      <x:c r="I18" s="46" t="n">
        <x:f>ROUND(H18*'Assumptions'!D17,2)</x:f>
        <x:v>196.88</x:v>
      </x:c>
      <x:c r="J18" s="46" t="n">
        <x:f>ROUND(SUM(H18:I18)*'Assumptions'!D19,2)</x:f>
        <x:v>129.94</x:v>
      </x:c>
      <x:c r="K18" s="41" t="n">
        <x:f>SUM(H18:J18)</x:f>
        <x:v>851.8199999999999</x:v>
      </x:c>
      <x:c r="L18" s="2"/>
      <x:c r="M18" s="12" t="str">
        <x:v>Adult lead. 8-hour base rate</x:v>
      </x:c>
    </x:row>
    <x:row r="19" ht="23" customHeight="1">
      <x:c r="C19" s="2" t="str">
        <x:v>200-03</x:v>
      </x:c>
      <x:c r="D19" s="2" t="str">
        <x:v>Odell — photography</x:v>
      </x:c>
      <x:c r="E19" s="11" t="n">
        <x:v>1</x:v>
      </x:c>
      <x:c r="F19" s="45" t="n">
        <x:f>'Assumptions'!D27</x:f>
        <x:v>2</x:v>
      </x:c>
      <x:c r="G19" s="20" t="n">
        <x:v>175</x:v>
      </x:c>
      <x:c r="H19" s="41" t="n">
        <x:f>ROUND(E19*F19*G19,2)</x:f>
        <x:v>350</x:v>
      </x:c>
      <x:c r="I19" s="46" t="n">
        <x:f>ROUND(H19*'Assumptions'!D17,2)</x:f>
        <x:v>131.25</x:v>
      </x:c>
      <x:c r="J19" s="46" t="n">
        <x:f>ROUND(SUM(H19:I19)*'Assumptions'!D19,2)</x:f>
        <x:v>86.63</x:v>
      </x:c>
      <x:c r="K19" s="41" t="n">
        <x:f>SUM(H19:J19)</x:f>
        <x:v>567.88</x:v>
      </x:c>
      <x:c r="L19" s="2"/>
      <x:c r="M19" s="12" t="str">
        <x:v>Limited calls and assisted transport</x:v>
      </x:c>
    </x:row>
    <x:row r="20" ht="23" customHeight="1">
      <x:c r="C20" s="27" t="str">
        <x:v>200-04</x:v>
      </x:c>
      <x:c r="D20" s="27" t="str">
        <x:v>Jeff — 1958 photography</x:v>
      </x:c>
      <x:c r="E20" s="11" t="n">
        <x:v>1</x:v>
      </x:c>
      <x:c r="F20" s="45" t="n">
        <x:f>'Assumptions'!D28</x:f>
        <x:v>1</x:v>
      </x:c>
      <x:c r="G20" s="20" t="n">
        <x:v>150</x:v>
      </x:c>
      <x:c r="H20" s="41" t="n">
        <x:f>ROUND(E20*F20*G20,2)</x:f>
        <x:v>150</x:v>
      </x:c>
      <x:c r="I20" s="46" t="n">
        <x:f>ROUND(H20*'Assumptions'!D17,2)</x:f>
        <x:v>56.25</x:v>
      </x:c>
      <x:c r="J20" s="46" t="n">
        <x:f>ROUND(SUM(H20:I20)*'Assumptions'!D19,2)</x:f>
        <x:v>37.13</x:v>
      </x:c>
      <x:c r="K20" s="41" t="n">
        <x:f>SUM(H20:J20)</x:f>
        <x:v>243.38</x:v>
      </x:c>
      <x:c r="L20" s="2"/>
      <x:c r="M20" s="12" t="str">
        <x:v>18+ performer. Voice copies during call</x:v>
      </x:c>
    </x:row>
    <x:row r="21" ht="23" customHeight="1">
      <x:c r="C21" s="2" t="str">
        <x:v>200-05</x:v>
      </x:c>
      <x:c r="D21" s="2" t="str">
        <x:v>Andy — 1958 photography</x:v>
      </x:c>
      <x:c r="E21" s="11" t="n">
        <x:v>1</x:v>
      </x:c>
      <x:c r="F21" s="45" t="n">
        <x:f>'Assumptions'!D28</x:f>
        <x:v>1</x:v>
      </x:c>
      <x:c r="G21" s="20" t="n">
        <x:v>150</x:v>
      </x:c>
      <x:c r="H21" s="41" t="n">
        <x:f>ROUND(E21*F21*G21,2)</x:f>
        <x:v>150</x:v>
      </x:c>
      <x:c r="I21" s="46" t="n">
        <x:f>ROUND(H21*'Assumptions'!D17,2)</x:f>
        <x:v>56.25</x:v>
      </x:c>
      <x:c r="J21" s="46" t="n">
        <x:f>ROUND(SUM(H21:I21)*'Assumptions'!D19,2)</x:f>
        <x:v>37.13</x:v>
      </x:c>
      <x:c r="K21" s="41" t="n">
        <x:f>SUM(H21:J21)</x:f>
        <x:v>243.38</x:v>
      </x:c>
      <x:c r="L21" s="2"/>
      <x:c r="M21" s="12" t="str">
        <x:v>18+ performer. Voice copies during call</x:v>
      </x:c>
    </x:row>
    <x:row r="22" ht="23" customHeight="1">
      <x:c r="C22" s="27" t="str">
        <x:v>200-06</x:v>
      </x:c>
      <x:c r="D22" s="27" t="str">
        <x:v>Tim — 1958 photography</x:v>
      </x:c>
      <x:c r="E22" s="11" t="n">
        <x:v>1</x:v>
      </x:c>
      <x:c r="F22" s="45" t="n">
        <x:f>'Assumptions'!D28</x:f>
        <x:v>1</x:v>
      </x:c>
      <x:c r="G22" s="20" t="n">
        <x:v>150</x:v>
      </x:c>
      <x:c r="H22" s="41" t="n">
        <x:f>ROUND(E22*F22*G22,2)</x:f>
        <x:v>150</x:v>
      </x:c>
      <x:c r="I22" s="46" t="n">
        <x:f>ROUND(H22*'Assumptions'!D17,2)</x:f>
        <x:v>56.25</x:v>
      </x:c>
      <x:c r="J22" s="46" t="n">
        <x:f>ROUND(SUM(H22:I22)*'Assumptions'!D19,2)</x:f>
        <x:v>37.13</x:v>
      </x:c>
      <x:c r="K22" s="41" t="n">
        <x:f>SUM(H22:J22)</x:f>
        <x:v>243.38</x:v>
      </x:c>
      <x:c r="L22" s="2"/>
      <x:c r="M22" s="12" t="str">
        <x:v>18+ performer. Voice copies during call</x:v>
      </x:c>
    </x:row>
    <x:row r="23" ht="23" customHeight="1">
      <x:c r="C23" s="2" t="str">
        <x:v>200-07</x:v>
      </x:c>
      <x:c r="D23" s="2" t="str">
        <x:v>Bill — featured non-speaking</x:v>
      </x:c>
      <x:c r="E23" s="11" t="n">
        <x:v>1</x:v>
      </x:c>
      <x:c r="F23" s="45" t="n">
        <x:f>'Assumptions'!D28</x:f>
        <x:v>1</x:v>
      </x:c>
      <x:c r="G23" s="20" t="n">
        <x:v>125</x:v>
      </x:c>
      <x:c r="H23" s="41" t="n">
        <x:f>ROUND(E23*F23*G23,2)</x:f>
        <x:v>125</x:v>
      </x:c>
      <x:c r="I23" s="46" t="n">
        <x:f>ROUND(H23*'Assumptions'!D17,2)</x:f>
        <x:v>46.88</x:v>
      </x:c>
      <x:c r="J23" s="46" t="n">
        <x:f>ROUND(SUM(H23:I23)*'Assumptions'!D19,2)</x:f>
        <x:v>30.94</x:v>
      </x:c>
      <x:c r="K23" s="41" t="n">
        <x:f>SUM(H23:J23)</x:f>
        <x:v>202.82</x:v>
      </x:c>
      <x:c r="L23" s="2"/>
      <x:c r="M23" s="12" t="str">
        <x:v>18+ performer; no scripted dialogue</x:v>
      </x:c>
    </x:row>
    <x:row r="24" ht="23" customHeight="1">
      <x:c r="C24" s="27" t="str">
        <x:v>200-08</x:v>
      </x:c>
      <x:c r="D24" s="27" t="str">
        <x:v>Creature / hand performer</x:v>
      </x:c>
      <x:c r="E24" s="11" t="n">
        <x:v>1</x:v>
      </x:c>
      <x:c r="F24" s="45" t="n">
        <x:f>'Assumptions'!D29</x:f>
        <x:v>1</x:v>
      </x:c>
      <x:c r="G24" s="20" t="n">
        <x:v>200</x:v>
      </x:c>
      <x:c r="H24" s="41" t="n">
        <x:f>ROUND(E24*F24*G24,2)</x:f>
        <x:v>200</x:v>
      </x:c>
      <x:c r="I24" s="46" t="n">
        <x:f>ROUND(H24*'Assumptions'!D17,2)</x:f>
        <x:v>75</x:v>
      </x:c>
      <x:c r="J24" s="46" t="n">
        <x:f>ROUND(SUM(H24:I24)*'Assumptions'!D19,2)</x:f>
        <x:v>49.5</x:v>
      </x:c>
      <x:c r="K24" s="41" t="n">
        <x:f>SUM(H24:J24)</x:f>
        <x:v>324.5</x:v>
      </x:c>
      <x:c r="L24" s="2"/>
      <x:c r="M24" s="12" t="str">
        <x:v>Practical touch / silhouette work</x:v>
      </x:c>
    </x:row>
    <x:row r="25" ht="23" customHeight="1">
      <x:c r="C25" s="2" t="str">
        <x:v>200-09</x:v>
      </x:c>
      <x:c r="D25" s="2" t="str">
        <x:v>Darlene — phone voice session</x:v>
      </x:c>
      <x:c r="E25" s="11" t="n">
        <x:v>1</x:v>
      </x:c>
      <x:c r="F25" s="11" t="n">
        <x:v>1</x:v>
      </x:c>
      <x:c r="G25" s="20" t="n">
        <x:v>125</x:v>
      </x:c>
      <x:c r="H25" s="41" t="n">
        <x:f>ROUND(E25*F25*G25,2)</x:f>
        <x:v>125</x:v>
      </x:c>
      <x:c r="I25" s="41" t="n">
        <x:f>0</x:f>
        <x:v>0</x:v>
      </x:c>
      <x:c r="J25" s="46" t="n">
        <x:f>ROUND(SUM(H25:I25)*'Assumptions'!D19,2)</x:f>
        <x:v>22.5</x:v>
      </x:c>
      <x:c r="K25" s="41" t="n">
        <x:f>SUM(H25:J25)</x:f>
        <x:v>147.5</x:v>
      </x:c>
      <x:c r="L25" s="2"/>
      <x:c r="M25" s="12" t="str">
        <x:v>Single 8-hour booked session allowance</x:v>
      </x:c>
    </x:row>
    <x:row r="26" ht="23" customHeight="1">
      <x:c r="C26" s="27" t="str">
        <x:v>200-10</x:v>
      </x:c>
      <x:c r="D26" s="27" t="str">
        <x:v>Will / Gina rehearsal and ADR</x:v>
      </x:c>
      <x:c r="E26" s="11" t="n">
        <x:v>2</x:v>
      </x:c>
      <x:c r="F26" s="45" t="n">
        <x:f>'Assumptions'!D30</x:f>
        <x:v>1</x:v>
      </x:c>
      <x:c r="G26" s="20" t="n">
        <x:v>150</x:v>
      </x:c>
      <x:c r="H26" s="41" t="n">
        <x:f>ROUND(E26*F26*G26,2)</x:f>
        <x:v>300</x:v>
      </x:c>
      <x:c r="I26" s="41" t="n">
        <x:f>0</x:f>
        <x:v>0</x:v>
      </x:c>
      <x:c r="J26" s="46" t="n">
        <x:f>ROUND(SUM(H26:I26)*'Assumptions'!D19,2)</x:f>
        <x:v>54</x:v>
      </x:c>
      <x:c r="K26" s="41" t="n">
        <x:f>SUM(H26:J26)</x:f>
        <x:v>354</x:v>
      </x:c>
      <x:c r="L26" s="2"/>
      <x:c r="M26" s="12" t="str">
        <x:v>Paid sessions; no duplicate voice actors</x:v>
      </x:c>
    </x:row>
    <x:row r="27" ht="23" customHeight="1">
      <x:c r="C27" s="2" t="str">
        <x:v>200-11</x:v>
      </x:c>
      <x:c r="D27" s="2" t="str">
        <x:v>Viral clip adult performer</x:v>
      </x:c>
      <x:c r="E27" s="11" t="n">
        <x:v>1</x:v>
      </x:c>
      <x:c r="F27" s="11" t="n">
        <x:v>1</x:v>
      </x:c>
      <x:c r="G27" s="20" t="n">
        <x:v>150</x:v>
      </x:c>
      <x:c r="H27" s="41" t="n">
        <x:f>ROUND(E27*F27*G27,2)</x:f>
        <x:v>150</x:v>
      </x:c>
      <x:c r="I27" s="46" t="n">
        <x:f>ROUND(H27*'Assumptions'!D17,2)</x:f>
        <x:v>56.25</x:v>
      </x:c>
      <x:c r="J27" s="46" t="n">
        <x:f>ROUND(SUM(H27:I27)*'Assumptions'!D19,2)</x:f>
        <x:v>37.13</x:v>
      </x:c>
      <x:c r="K27" s="41" t="n">
        <x:f>SUM(H27:J27)</x:f>
        <x:v>243.38</x:v>
      </x:c>
      <x:c r="L27" s="2"/>
      <x:c r="M27" s="12" t="str">
        <x:v>18+ performer. Controlled window sequence</x:v>
      </x:c>
    </x:row>
    <x:row r="28" ht="23" customHeight="1">
      <x:c r="C28" s="27" t="str">
        <x:v>200-12</x:v>
      </x:c>
      <x:c r="D28" s="27" t="str">
        <x:v>Cast travel-day fees</x:v>
      </x:c>
      <x:c r="E28" s="11" t="n">
        <x:v>0</x:v>
      </x:c>
      <x:c r="F28" s="11" t="n">
        <x:v>1</x:v>
      </x:c>
      <x:c r="G28" s="20" t="n">
        <x:v>175</x:v>
      </x:c>
      <x:c r="H28" s="41" t="n">
        <x:f>ROUND(E28*F28*G28,2)</x:f>
        <x:v>0</x:v>
      </x:c>
      <x:c r="I28" s="41" t="n">
        <x:f>0</x:f>
        <x:v>0</x:v>
      </x:c>
      <x:c r="J28" s="46" t="n">
        <x:f>ROUND(SUM(H28:I28)*'Assumptions'!D19,2)</x:f>
        <x:v>0</x:v>
      </x:c>
      <x:c r="K28" s="41" t="n">
        <x:f>SUM(H28:J28)</x:f>
        <x:v>0</x:v>
      </x:c>
      <x:c r="L28" s="2"/>
      <x:c r="M28" s="12" t="str">
        <x:v>Local hires in first two options</x:v>
      </x:c>
    </x:row>
    <x:row r="29" ht="23" customHeight="1">
      <x:c r="C29" s="30"/>
      <x:c r="D29" s="30" t="str">
        <x:v>Cast subtotal</x:v>
      </x:c>
      <x:c r="E29" s="43"/>
      <x:c r="F29" s="43"/>
      <x:c r="G29" s="43"/>
      <x:c r="H29" s="44" t="n">
        <x:f>SUM(H17:H28)</x:f>
        <x:v>2750</x:v>
      </x:c>
      <x:c r="I29" s="44" t="n">
        <x:f>SUM(I17:I28)</x:f>
        <x:v>871.89</x:v>
      </x:c>
      <x:c r="J29" s="44" t="n">
        <x:f>SUM(J17:J28)</x:f>
        <x:v>651.9699999999999</x:v>
      </x:c>
      <x:c r="K29" s="44" t="n">
        <x:f>SUM(K17:K28)</x:f>
        <x:v>4273.860000000001</x:v>
      </x:c>
      <x:c r="L29" s="2"/>
      <x:c r="M29" s="2"/>
    </x:row>
    <x:row r="30" ht="23" customHeight="1">
      <x:c r="C30" s="2"/>
      <x:c r="D30" s="2"/>
      <x:c r="E30" s="34"/>
      <x:c r="F30" s="34"/>
      <x:c r="G30" s="34"/>
      <x:c r="H30" s="34"/>
      <x:c r="I30" s="34"/>
      <x:c r="J30" s="34"/>
      <x:c r="K30" s="34"/>
      <x:c r="L30" s="2"/>
      <x:c r="M30" s="2"/>
    </x:row>
    <x:row r="31" ht="25" customHeight="1">
      <x:c r="C31" s="37" t="str">
        <x:v>300  Production crew</x:v>
      </x:c>
      <x:c r="D31" s="37"/>
      <x:c r="E31" s="38"/>
      <x:c r="F31" s="38"/>
      <x:c r="G31" s="38"/>
      <x:c r="H31" s="38"/>
      <x:c r="I31" s="38"/>
      <x:c r="J31" s="38"/>
      <x:c r="K31" s="38"/>
      <x:c r="L31" s="2"/>
      <x:c r="M31" s="2"/>
    </x:row>
    <x:row r="32" ht="23" customHeight="1">
      <x:c r="C32" s="2" t="str">
        <x:v>300-01</x:v>
      </x:c>
      <x:c r="D32" s="2" t="str">
        <x:v>Production manager</x:v>
      </x:c>
      <x:c r="E32" s="11" t="n">
        <x:v>0</x:v>
      </x:c>
      <x:c r="F32" s="45" t="n">
        <x:f>'Assumptions'!D7</x:f>
        <x:v>4</x:v>
      </x:c>
      <x:c r="G32" s="20" t="n">
        <x:v>175</x:v>
      </x:c>
      <x:c r="H32" s="41" t="n">
        <x:f>ROUND(E32*F32*G32,2)</x:f>
        <x:v>0</x:v>
      </x:c>
      <x:c r="I32" s="46" t="n">
        <x:f>ROUND(H32*'Assumptions'!D17,2)</x:f>
        <x:v>0</x:v>
      </x:c>
      <x:c r="J32" s="46" t="n">
        <x:f>ROUND(SUM(H32:I32)*'Assumptions'!D18,2)</x:f>
        <x:v>0</x:v>
      </x:c>
      <x:c r="K32" s="41" t="n">
        <x:f>SUM(H32:J32)</x:f>
        <x:v>0</x:v>
      </x:c>
      <x:c r="L32" s="2"/>
      <x:c r="M32" s="12" t="str">
        <x:v>Micro duties covered in producer fee</x:v>
      </x:c>
    </x:row>
    <x:row r="33" ht="23" customHeight="1">
      <x:c r="C33" s="27" t="str">
        <x:v>300-02</x:v>
      </x:c>
      <x:c r="D33" s="27" t="str">
        <x:v>Production coordinator</x:v>
      </x:c>
      <x:c r="E33" s="11" t="n">
        <x:v>0</x:v>
      </x:c>
      <x:c r="F33" s="45" t="n">
        <x:f>'Assumptions'!D7</x:f>
        <x:v>4</x:v>
      </x:c>
      <x:c r="G33" s="20" t="n">
        <x:v>150</x:v>
      </x:c>
      <x:c r="H33" s="41" t="n">
        <x:f>ROUND(E33*F33*G33,2)</x:f>
        <x:v>0</x:v>
      </x:c>
      <x:c r="I33" s="46" t="n">
        <x:f>ROUND(H33*'Assumptions'!D17,2)</x:f>
        <x:v>0</x:v>
      </x:c>
      <x:c r="J33" s="46" t="n">
        <x:f>ROUND(SUM(H33:I33)*'Assumptions'!D18,2)</x:f>
        <x:v>0</x:v>
      </x:c>
      <x:c r="K33" s="41" t="n">
        <x:f>SUM(H33:J33)</x:f>
        <x:v>0</x:v>
      </x:c>
      <x:c r="L33" s="2"/>
      <x:c r="M33" s="12" t="str">
        <x:v>Combined with producer / PM in smaller tiers</x:v>
      </x:c>
    </x:row>
    <x:row r="34" ht="23" customHeight="1">
      <x:c r="C34" s="2" t="str">
        <x:v>300-03</x:v>
      </x:c>
      <x:c r="D34" s="2" t="str">
        <x:v>1st assistant director</x:v>
      </x:c>
      <x:c r="E34" s="11" t="n">
        <x:v>1</x:v>
      </x:c>
      <x:c r="F34" s="45" t="n">
        <x:f>'Assumptions'!D7</x:f>
        <x:v>4</x:v>
      </x:c>
      <x:c r="G34" s="20" t="n">
        <x:v>175</x:v>
      </x:c>
      <x:c r="H34" s="41" t="n">
        <x:f>ROUND(E34*F34*G34,2)</x:f>
        <x:v>700</x:v>
      </x:c>
      <x:c r="I34" s="46" t="n">
        <x:f>ROUND(H34*'Assumptions'!D17,2)</x:f>
        <x:v>262.5</x:v>
      </x:c>
      <x:c r="J34" s="46" t="n">
        <x:f>ROUND(SUM(H34:I34)*'Assumptions'!D18,2)</x:f>
        <x:v>173.25</x:v>
      </x:c>
      <x:c r="K34" s="41" t="n">
        <x:f>SUM(H34:J34)</x:f>
        <x:v>1135.75</x:v>
      </x:c>
      <x:c r="L34" s="2"/>
      <x:c r="M34" s="12" t="str">
        <x:v>Scheduling, safe calls, and set coordination</x:v>
      </x:c>
    </x:row>
    <x:row r="35" ht="23" customHeight="1">
      <x:c r="C35" s="27" t="str">
        <x:v>300-04</x:v>
      </x:c>
      <x:c r="D35" s="27" t="str">
        <x:v>2nd assistant director</x:v>
      </x:c>
      <x:c r="E35" s="11" t="n">
        <x:v>0</x:v>
      </x:c>
      <x:c r="F35" s="45" t="n">
        <x:f>'Assumptions'!D7</x:f>
        <x:v>4</x:v>
      </x:c>
      <x:c r="G35" s="20" t="n">
        <x:v>150</x:v>
      </x:c>
      <x:c r="H35" s="41" t="n">
        <x:f>ROUND(E35*F35*G35,2)</x:f>
        <x:v>0</x:v>
      </x:c>
      <x:c r="I35" s="46" t="n">
        <x:f>ROUND(H35*'Assumptions'!D17,2)</x:f>
        <x:v>0</x:v>
      </x:c>
      <x:c r="J35" s="46" t="n">
        <x:f>ROUND(SUM(H35:I35)*'Assumptions'!D18,2)</x:f>
        <x:v>0</x:v>
      </x:c>
      <x:c r="K35" s="41" t="n">
        <x:f>SUM(H35:J35)</x:f>
        <x:v>0</x:v>
      </x:c>
      <x:c r="L35" s="2"/>
      <x:c r="M35" s="12" t="str">
        <x:v>Combined with 1st AD / PA in small tiers</x:v>
      </x:c>
    </x:row>
    <x:row r="36" ht="23" customHeight="1">
      <x:c r="C36" s="2" t="str">
        <x:v>300-05</x:v>
      </x:c>
      <x:c r="D36" s="2" t="str">
        <x:v>Script supervisor</x:v>
      </x:c>
      <x:c r="E36" s="11" t="n">
        <x:v>1</x:v>
      </x:c>
      <x:c r="F36" s="45" t="n">
        <x:f>'Assumptions'!D7</x:f>
        <x:v>4</x:v>
      </x:c>
      <x:c r="G36" s="20" t="n">
        <x:v>150</x:v>
      </x:c>
      <x:c r="H36" s="41" t="n">
        <x:f>ROUND(E36*F36*G36,2)</x:f>
        <x:v>600</x:v>
      </x:c>
      <x:c r="I36" s="46" t="n">
        <x:f>ROUND(H36*'Assumptions'!D17,2)</x:f>
        <x:v>225</x:v>
      </x:c>
      <x:c r="J36" s="46" t="n">
        <x:f>ROUND(SUM(H36:I36)*'Assumptions'!D18,2)</x:f>
        <x:v>148.5</x:v>
      </x:c>
      <x:c r="K36" s="41" t="n">
        <x:f>SUM(H36:J36)</x:f>
        <x:v>973.5</x:v>
      </x:c>
      <x:c r="L36" s="2"/>
      <x:c r="M36" s="12" t="str">
        <x:v>Continuity, time displays, and voice changes</x:v>
      </x:c>
    </x:row>
    <x:row r="37" ht="23" customHeight="1">
      <x:c r="C37" s="27" t="str">
        <x:v>300-06</x:v>
      </x:c>
      <x:c r="D37" s="27" t="str">
        <x:v>Director of photography</x:v>
      </x:c>
      <x:c r="E37" s="11" t="n">
        <x:v>1</x:v>
      </x:c>
      <x:c r="F37" s="45" t="n">
        <x:f>'Assumptions'!D7</x:f>
        <x:v>4</x:v>
      </x:c>
      <x:c r="G37" s="20" t="n">
        <x:v>300</x:v>
      </x:c>
      <x:c r="H37" s="41" t="n">
        <x:f>ROUND(E37*F37*G37,2)</x:f>
        <x:v>1200</x:v>
      </x:c>
      <x:c r="I37" s="46" t="n">
        <x:f>ROUND(H37*'Assumptions'!D17,2)</x:f>
        <x:v>450</x:v>
      </x:c>
      <x:c r="J37" s="46" t="n">
        <x:f>ROUND(SUM(H37:I37)*'Assumptions'!D18,2)</x:f>
        <x:v>297</x:v>
      </x:c>
      <x:c r="K37" s="41" t="n">
        <x:f>SUM(H37:J37)</x:f>
        <x:v>1947</x:v>
      </x:c>
      <x:c r="L37" s="2"/>
      <x:c r="M37" s="12" t="str">
        <x:v>Micro / ultra / low also operate camera</x:v>
      </x:c>
    </x:row>
    <x:row r="38" ht="23" customHeight="1">
      <x:c r="C38" s="2" t="str">
        <x:v>300-07</x:v>
      </x:c>
      <x:c r="D38" s="2" t="str">
        <x:v>Additional camera operator</x:v>
      </x:c>
      <x:c r="E38" s="11" t="n">
        <x:v>0</x:v>
      </x:c>
      <x:c r="F38" s="45" t="n">
        <x:f>'Assumptions'!D7</x:f>
        <x:v>4</x:v>
      </x:c>
      <x:c r="G38" s="20" t="n">
        <x:v>200</x:v>
      </x:c>
      <x:c r="H38" s="41" t="n">
        <x:f>ROUND(E38*F38*G38,2)</x:f>
        <x:v>0</x:v>
      </x:c>
      <x:c r="I38" s="46" t="n">
        <x:f>ROUND(H38*'Assumptions'!D17,2)</x:f>
        <x:v>0</x:v>
      </x:c>
      <x:c r="J38" s="46" t="n">
        <x:f>ROUND(SUM(H38:I38)*'Assumptions'!D18,2)</x:f>
        <x:v>0</x:v>
      </x:c>
      <x:c r="K38" s="41" t="n">
        <x:f>SUM(H38:J38)</x:f>
        <x:v>0</x:v>
      </x:c>
      <x:c r="L38" s="2"/>
      <x:c r="M38" s="12" t="str">
        <x:v>Second camera in company plan</x:v>
      </x:c>
    </x:row>
    <x:row r="39" ht="23" customHeight="1">
      <x:c r="C39" s="27" t="str">
        <x:v>300-08</x:v>
      </x:c>
      <x:c r="D39" s="27" t="str">
        <x:v>1st AC / focus puller</x:v>
      </x:c>
      <x:c r="E39" s="11" t="n">
        <x:v>1</x:v>
      </x:c>
      <x:c r="F39" s="45" t="n">
        <x:f>'Assumptions'!D7</x:f>
        <x:v>4</x:v>
      </x:c>
      <x:c r="G39" s="20" t="n">
        <x:v>150</x:v>
      </x:c>
      <x:c r="H39" s="41" t="n">
        <x:f>ROUND(E39*F39*G39,2)</x:f>
        <x:v>600</x:v>
      </x:c>
      <x:c r="I39" s="46" t="n">
        <x:f>ROUND(H39*'Assumptions'!D17,2)</x:f>
        <x:v>225</x:v>
      </x:c>
      <x:c r="J39" s="46" t="n">
        <x:f>ROUND(SUM(H39:I39)*'Assumptions'!D18,2)</x:f>
        <x:v>148.5</x:v>
      </x:c>
      <x:c r="K39" s="41" t="n">
        <x:f>SUM(H39:J39)</x:f>
        <x:v>973.5</x:v>
      </x:c>
      <x:c r="L39" s="2"/>
      <x:c r="M39" s="12" t="str">
        <x:v>Micro also handles controlled media backup</x:v>
      </x:c>
    </x:row>
    <x:row r="40" ht="23" customHeight="1">
      <x:c r="C40" s="2" t="str">
        <x:v>300-09</x:v>
      </x:c>
      <x:c r="D40" s="2" t="str">
        <x:v>2nd AC / data utility</x:v>
      </x:c>
      <x:c r="E40" s="11" t="n">
        <x:v>0</x:v>
      </x:c>
      <x:c r="F40" s="45" t="n">
        <x:f>'Assumptions'!D7</x:f>
        <x:v>4</x:v>
      </x:c>
      <x:c r="G40" s="20" t="n">
        <x:v>125</x:v>
      </x:c>
      <x:c r="H40" s="41" t="n">
        <x:f>ROUND(E40*F40*G40,2)</x:f>
        <x:v>0</x:v>
      </x:c>
      <x:c r="I40" s="46" t="n">
        <x:f>ROUND(H40*'Assumptions'!D17,2)</x:f>
        <x:v>0</x:v>
      </x:c>
      <x:c r="J40" s="46" t="n">
        <x:f>ROUND(SUM(H40:I40)*'Assumptions'!D18,2)</x:f>
        <x:v>0</x:v>
      </x:c>
      <x:c r="K40" s="41" t="n">
        <x:f>SUM(H40:J40)</x:f>
        <x:v>0</x:v>
      </x:c>
      <x:c r="L40" s="2"/>
      <x:c r="M40" s="12" t="str">
        <x:v>Micro data work remains inside AC call</x:v>
      </x:c>
    </x:row>
    <x:row r="41" ht="23" customHeight="1">
      <x:c r="C41" s="27" t="str">
        <x:v>300-10</x:v>
      </x:c>
      <x:c r="D41" s="27" t="str">
        <x:v>Gaffer</x:v>
      </x:c>
      <x:c r="E41" s="11" t="n">
        <x:v>1</x:v>
      </x:c>
      <x:c r="F41" s="45" t="n">
        <x:f>'Assumptions'!D7</x:f>
        <x:v>4</x:v>
      </x:c>
      <x:c r="G41" s="20" t="n">
        <x:v>200</x:v>
      </x:c>
      <x:c r="H41" s="41" t="n">
        <x:f>ROUND(E41*F41*G41,2)</x:f>
        <x:v>800</x:v>
      </x:c>
      <x:c r="I41" s="46" t="n">
        <x:f>ROUND(H41*'Assumptions'!D17,2)</x:f>
        <x:v>300</x:v>
      </x:c>
      <x:c r="J41" s="46" t="n">
        <x:f>ROUND(SUM(H41:I41)*'Assumptions'!D18,2)</x:f>
        <x:v>198</x:v>
      </x:c>
      <x:c r="K41" s="41" t="n">
        <x:f>SUM(H41:J41)</x:f>
        <x:v>1298</x:v>
      </x:c>
      <x:c r="L41" s="2"/>
      <x:c r="M41" s="12" t="str">
        <x:v>Night work and controlled practical outages</x:v>
      </x:c>
    </x:row>
    <x:row r="42" ht="23" customHeight="1">
      <x:c r="C42" s="2" t="str">
        <x:v>300-11</x:v>
      </x:c>
      <x:c r="D42" s="2" t="str">
        <x:v>Electricians</x:v>
      </x:c>
      <x:c r="E42" s="11" t="n">
        <x:v>0</x:v>
      </x:c>
      <x:c r="F42" s="45" t="n">
        <x:f>'Assumptions'!D7</x:f>
        <x:v>4</x:v>
      </x:c>
      <x:c r="G42" s="20" t="n">
        <x:v>150</x:v>
      </x:c>
      <x:c r="H42" s="41" t="n">
        <x:f>ROUND(E42*F42*G42,2)</x:f>
        <x:v>0</x:v>
      </x:c>
      <x:c r="I42" s="46" t="n">
        <x:f>ROUND(H42*'Assumptions'!D17,2)</x:f>
        <x:v>0</x:v>
      </x:c>
      <x:c r="J42" s="46" t="n">
        <x:f>ROUND(SUM(H42:I42)*'Assumptions'!D18,2)</x:f>
        <x:v>0</x:v>
      </x:c>
      <x:c r="K42" s="41" t="n">
        <x:f>SUM(H42:J42)</x:f>
        <x:v>0</x:v>
      </x:c>
      <x:c r="L42" s="2"/>
      <x:c r="M42" s="12" t="str">
        <x:v>Micro gaffer uses small battery package</x:v>
      </x:c>
    </x:row>
    <x:row r="43" ht="23" customHeight="1">
      <x:c r="C43" s="27" t="str">
        <x:v>300-12</x:v>
      </x:c>
      <x:c r="D43" s="27" t="str">
        <x:v>Key grip</x:v>
      </x:c>
      <x:c r="E43" s="11" t="n">
        <x:v>1</x:v>
      </x:c>
      <x:c r="F43" s="45" t="n">
        <x:f>'Assumptions'!D7</x:f>
        <x:v>4</x:v>
      </x:c>
      <x:c r="G43" s="20" t="n">
        <x:v>150</x:v>
      </x:c>
      <x:c r="H43" s="41" t="n">
        <x:f>ROUND(E43*F43*G43,2)</x:f>
        <x:v>600</x:v>
      </x:c>
      <x:c r="I43" s="46" t="n">
        <x:f>ROUND(H43*'Assumptions'!D17,2)</x:f>
        <x:v>225</x:v>
      </x:c>
      <x:c r="J43" s="46" t="n">
        <x:f>ROUND(SUM(H43:I43)*'Assumptions'!D18,2)</x:f>
        <x:v>148.5</x:v>
      </x:c>
      <x:c r="K43" s="41" t="n">
        <x:f>SUM(H43:J43)</x:f>
        <x:v>973.5</x:v>
      </x:c>
      <x:c r="L43" s="2"/>
      <x:c r="M43" s="12" t="str">
        <x:v>Rigging, blackout, and equipment support</x:v>
      </x:c>
    </x:row>
    <x:row r="44" ht="23" customHeight="1">
      <x:c r="C44" s="2" t="str">
        <x:v>300-13</x:v>
      </x:c>
      <x:c r="D44" s="2" t="str">
        <x:v>Additional grips</x:v>
      </x:c>
      <x:c r="E44" s="11" t="n">
        <x:v>0</x:v>
      </x:c>
      <x:c r="F44" s="45" t="n">
        <x:f>'Assumptions'!D7</x:f>
        <x:v>4</x:v>
      </x:c>
      <x:c r="G44" s="20" t="n">
        <x:v>125</x:v>
      </x:c>
      <x:c r="H44" s="41" t="n">
        <x:f>ROUND(E44*F44*G44,2)</x:f>
        <x:v>0</x:v>
      </x:c>
      <x:c r="I44" s="46" t="n">
        <x:f>ROUND(H44*'Assumptions'!D17,2)</x:f>
        <x:v>0</x:v>
      </x:c>
      <x:c r="J44" s="46" t="n">
        <x:f>ROUND(SUM(H44:I44)*'Assumptions'!D18,2)</x:f>
        <x:v>0</x:v>
      </x:c>
      <x:c r="K44" s="41" t="n">
        <x:f>SUM(H44:J44)</x:f>
        <x:v>0</x:v>
      </x:c>
      <x:c r="L44" s="2"/>
      <x:c r="M44" s="12" t="str">
        <x:v>Key grip handles micro / ultra package</x:v>
      </x:c>
    </x:row>
    <x:row r="45" ht="23" customHeight="1">
      <x:c r="C45" s="27" t="str">
        <x:v>300-14</x:v>
      </x:c>
      <x:c r="D45" s="27" t="str">
        <x:v>Production sound mixer</x:v>
      </x:c>
      <x:c r="E45" s="11" t="n">
        <x:v>1</x:v>
      </x:c>
      <x:c r="F45" s="45" t="n">
        <x:f>'Assumptions'!D7</x:f>
        <x:v>4</x:v>
      </x:c>
      <x:c r="G45" s="20" t="n">
        <x:v>300</x:v>
      </x:c>
      <x:c r="H45" s="41" t="n">
        <x:f>ROUND(E45*F45*G45,2)</x:f>
        <x:v>1200</x:v>
      </x:c>
      <x:c r="I45" s="46" t="n">
        <x:f>ROUND(H45*'Assumptions'!D17,2)</x:f>
        <x:v>450</x:v>
      </x:c>
      <x:c r="J45" s="46" t="n">
        <x:f>ROUND(SUM(H45:I45)*'Assumptions'!D18,2)</x:f>
        <x:v>297</x:v>
      </x:c>
      <x:c r="K45" s="41" t="n">
        <x:f>SUM(H45:J45)</x:f>
        <x:v>1947</x:v>
      </x:c>
      <x:c r="L45" s="2"/>
      <x:c r="M45" s="12" t="str">
        <x:v>Micro boom / mixing combined</x:v>
      </x:c>
    </x:row>
    <x:row r="46" ht="23" customHeight="1">
      <x:c r="C46" s="2" t="str">
        <x:v>300-15</x:v>
      </x:c>
      <x:c r="D46" s="2" t="str">
        <x:v>Boom / sound utility</x:v>
      </x:c>
      <x:c r="E46" s="11" t="n">
        <x:v>0</x:v>
      </x:c>
      <x:c r="F46" s="45" t="n">
        <x:f>'Assumptions'!D7</x:f>
        <x:v>4</x:v>
      </x:c>
      <x:c r="G46" s="20" t="n">
        <x:v>150</x:v>
      </x:c>
      <x:c r="H46" s="41" t="n">
        <x:f>ROUND(E46*F46*G46,2)</x:f>
        <x:v>0</x:v>
      </x:c>
      <x:c r="I46" s="46" t="n">
        <x:f>ROUND(H46*'Assumptions'!D17,2)</x:f>
        <x:v>0</x:v>
      </x:c>
      <x:c r="J46" s="46" t="n">
        <x:f>ROUND(SUM(H46:I46)*'Assumptions'!D18,2)</x:f>
        <x:v>0</x:v>
      </x:c>
      <x:c r="K46" s="41" t="n">
        <x:f>SUM(H46:J46)</x:f>
        <x:v>0</x:v>
      </x:c>
      <x:c r="L46" s="2"/>
      <x:c r="M46" s="12" t="str">
        <x:v>Separate boom from ultra-low upward</x:v>
      </x:c>
    </x:row>
    <x:row r="47" ht="23" customHeight="1">
      <x:c r="C47" s="27" t="str">
        <x:v>300-16</x:v>
      </x:c>
      <x:c r="D47" s="27" t="str">
        <x:v>Production designer / art lead</x:v>
      </x:c>
      <x:c r="E47" s="11" t="n">
        <x:v>1</x:v>
      </x:c>
      <x:c r="F47" s="45" t="n">
        <x:f>'Assumptions'!D7</x:f>
        <x:v>4</x:v>
      </x:c>
      <x:c r="G47" s="20" t="n">
        <x:v>175</x:v>
      </x:c>
      <x:c r="H47" s="41" t="n">
        <x:f>ROUND(E47*F47*G47,2)</x:f>
        <x:v>700</x:v>
      </x:c>
      <x:c r="I47" s="46" t="n">
        <x:f>ROUND(H47*'Assumptions'!D17,2)</x:f>
        <x:v>262.5</x:v>
      </x:c>
      <x:c r="J47" s="46" t="n">
        <x:f>ROUND(SUM(H47:I47)*'Assumptions'!D18,2)</x:f>
        <x:v>173.25</x:v>
      </x:c>
      <x:c r="K47" s="41" t="n">
        <x:f>SUM(H47:J47)</x:f>
        <x:v>1135.75</x:v>
      </x:c>
      <x:c r="L47" s="2"/>
      <x:c r="M47" s="12" t="str">
        <x:v>Micro includes on-set props / dressing</x:v>
      </x:c>
    </x:row>
    <x:row r="48" ht="23" customHeight="1">
      <x:c r="C48" s="2" t="str">
        <x:v>300-17</x:v>
      </x:c>
      <x:c r="D48" s="2" t="str">
        <x:v>Props / set dressing assistant</x:v>
      </x:c>
      <x:c r="E48" s="11" t="n">
        <x:v>0</x:v>
      </x:c>
      <x:c r="F48" s="45" t="n">
        <x:f>'Assumptions'!D7</x:f>
        <x:v>4</x:v>
      </x:c>
      <x:c r="G48" s="20" t="n">
        <x:v>125</x:v>
      </x:c>
      <x:c r="H48" s="41" t="n">
        <x:f>ROUND(E48*F48*G48,2)</x:f>
        <x:v>0</x:v>
      </x:c>
      <x:c r="I48" s="46" t="n">
        <x:f>ROUND(H48*'Assumptions'!D17,2)</x:f>
        <x:v>0</x:v>
      </x:c>
      <x:c r="J48" s="46" t="n">
        <x:f>ROUND(SUM(H48:I48)*'Assumptions'!D18,2)</x:f>
        <x:v>0</x:v>
      </x:c>
      <x:c r="K48" s="41" t="n">
        <x:f>SUM(H48:J48)</x:f>
        <x:v>0</x:v>
      </x:c>
      <x:c r="L48" s="2"/>
      <x:c r="M48" s="12" t="str">
        <x:v>Combined into paid art lead in small plans</x:v>
      </x:c>
    </x:row>
    <x:row r="49" ht="23" customHeight="1">
      <x:c r="C49" s="27" t="str">
        <x:v>300-18</x:v>
      </x:c>
      <x:c r="D49" s="27" t="str">
        <x:v>Wardrobe / HMU lead</x:v>
      </x:c>
      <x:c r="E49" s="11" t="n">
        <x:v>1</x:v>
      </x:c>
      <x:c r="F49" s="45" t="n">
        <x:f>'Assumptions'!D7</x:f>
        <x:v>4</x:v>
      </x:c>
      <x:c r="G49" s="20" t="n">
        <x:v>200</x:v>
      </x:c>
      <x:c r="H49" s="41" t="n">
        <x:f>ROUND(E49*F49*G49,2)</x:f>
        <x:v>800</x:v>
      </x:c>
      <x:c r="I49" s="46" t="n">
        <x:f>ROUND(H49*'Assumptions'!D17,2)</x:f>
        <x:v>300</x:v>
      </x:c>
      <x:c r="J49" s="46" t="n">
        <x:f>ROUND(SUM(H49:I49)*'Assumptions'!D18,2)</x:f>
        <x:v>198</x:v>
      </x:c>
      <x:c r="K49" s="41" t="n">
        <x:f>SUM(H49:J49)</x:f>
        <x:v>1298</x:v>
      </x:c>
      <x:c r="L49" s="2"/>
      <x:c r="M49" s="12" t="str">
        <x:v>Micro combines wardrobe and basic makeup</x:v>
      </x:c>
    </x:row>
    <x:row r="50" ht="23" customHeight="1">
      <x:c r="C50" s="2" t="str">
        <x:v>300-19</x:v>
      </x:c>
      <x:c r="D50" s="2" t="str">
        <x:v>Additional wardrobe / makeup</x:v>
      </x:c>
      <x:c r="E50" s="11" t="n">
        <x:v>0</x:v>
      </x:c>
      <x:c r="F50" s="45" t="n">
        <x:f>'Assumptions'!D7</x:f>
        <x:v>4</x:v>
      </x:c>
      <x:c r="G50" s="20" t="n">
        <x:v>150</x:v>
      </x:c>
      <x:c r="H50" s="41" t="n">
        <x:f>ROUND(E50*F50*G50,2)</x:f>
        <x:v>0</x:v>
      </x:c>
      <x:c r="I50" s="46" t="n">
        <x:f>ROUND(H50*'Assumptions'!D17,2)</x:f>
        <x:v>0</x:v>
      </x:c>
      <x:c r="J50" s="46" t="n">
        <x:f>ROUND(SUM(H50:I50)*'Assumptions'!D18,2)</x:f>
        <x:v>0</x:v>
      </x:c>
      <x:c r="K50" s="41" t="n">
        <x:f>SUM(H50:J50)</x:f>
        <x:v>0</x:v>
      </x:c>
      <x:c r="L50" s="2"/>
      <x:c r="M50" s="12" t="str">
        <x:v>Company separates wardrobe and makeup</x:v>
      </x:c>
    </x:row>
    <x:row r="51" ht="23" customHeight="1">
      <x:c r="C51" s="27" t="str">
        <x:v>300-20</x:v>
      </x:c>
      <x:c r="D51" s="27" t="str">
        <x:v>Production assistants</x:v>
      </x:c>
      <x:c r="E51" s="11" t="n">
        <x:v>2</x:v>
      </x:c>
      <x:c r="F51" s="45" t="n">
        <x:f>'Assumptions'!D7</x:f>
        <x:v>4</x:v>
      </x:c>
      <x:c r="G51" s="20" t="n">
        <x:v>125</x:v>
      </x:c>
      <x:c r="H51" s="41" t="n">
        <x:f>ROUND(E51*F51*G51,2)</x:f>
        <x:v>1000</x:v>
      </x:c>
      <x:c r="I51" s="46" t="n">
        <x:f>ROUND(H51*'Assumptions'!D17,2)</x:f>
        <x:v>375</x:v>
      </x:c>
      <x:c r="J51" s="46" t="n">
        <x:f>ROUND(SUM(H51:I51)*'Assumptions'!D18,2)</x:f>
        <x:v>247.5</x:v>
      </x:c>
      <x:c r="K51" s="41" t="n">
        <x:f>SUM(H51:J51)</x:f>
        <x:v>1622.5</x:v>
      </x:c>
      <x:c r="L51" s="2"/>
      <x:c r="M51" s="12" t="str">
        <x:v>Paid PAs. No volunteer staffing</x:v>
      </x:c>
    </x:row>
    <x:row r="52" ht="23" customHeight="1">
      <x:c r="C52" s="2" t="str">
        <x:v>300-21</x:v>
      </x:c>
      <x:c r="D52" s="2" t="str">
        <x:v>Set medic</x:v>
      </x:c>
      <x:c r="E52" s="11" t="n">
        <x:v>1</x:v>
      </x:c>
      <x:c r="F52" s="45" t="n">
        <x:f>'Assumptions'!D7</x:f>
        <x:v>4</x:v>
      </x:c>
      <x:c r="G52" s="20" t="n">
        <x:v>225</x:v>
      </x:c>
      <x:c r="H52" s="41" t="n">
        <x:f>ROUND(E52*F52*G52,2)</x:f>
        <x:v>900</x:v>
      </x:c>
      <x:c r="I52" s="46" t="n">
        <x:f>ROUND(H52*'Assumptions'!D17,2)</x:f>
        <x:v>337.5</x:v>
      </x:c>
      <x:c r="J52" s="46" t="n">
        <x:f>ROUND(SUM(H52:I52)*'Assumptions'!D18,2)</x:f>
        <x:v>222.75</x:v>
      </x:c>
      <x:c r="K52" s="41" t="n">
        <x:f>SUM(H52:J52)</x:f>
        <x:v>1460.25</x:v>
      </x:c>
      <x:c r="L52" s="2"/>
      <x:c r="M52" s="12" t="str">
        <x:v>Booked for all photography days</x:v>
      </x:c>
    </x:row>
    <x:row r="53" ht="23" customHeight="1">
      <x:c r="C53" s="27" t="str">
        <x:v>300-22</x:v>
      </x:c>
      <x:c r="D53" s="27" t="str">
        <x:v>Production management prep</x:v>
      </x:c>
      <x:c r="E53" s="11" t="n">
        <x:v>0</x:v>
      </x:c>
      <x:c r="F53" s="45" t="n">
        <x:f>'Assumptions'!D8</x:f>
        <x:v>2</x:v>
      </x:c>
      <x:c r="G53" s="20" t="n">
        <x:v>175</x:v>
      </x:c>
      <x:c r="H53" s="41" t="n">
        <x:f>ROUND(E53*F53*G53,2)</x:f>
        <x:v>0</x:v>
      </x:c>
      <x:c r="I53" s="41" t="n">
        <x:f>0</x:f>
        <x:v>0</x:v>
      </x:c>
      <x:c r="J53" s="46" t="n">
        <x:f>ROUND(SUM(H53:I53)*'Assumptions'!D18,2)</x:f>
        <x:v>0</x:v>
      </x:c>
      <x:c r="K53" s="41" t="n">
        <x:f>SUM(H53:J53)</x:f>
        <x:v>0</x:v>
      </x:c>
      <x:c r="L53" s="2"/>
      <x:c r="M53" s="12" t="str">
        <x:v>Micro prep coordination is in producer fee</x:v>
      </x:c>
    </x:row>
    <x:row r="54" ht="23" customHeight="1">
      <x:c r="C54" s="2" t="str">
        <x:v>300-23</x:v>
      </x:c>
      <x:c r="D54" s="2" t="str">
        <x:v>1st AD prep / scheduling</x:v>
      </x:c>
      <x:c r="E54" s="11" t="n">
        <x:v>1</x:v>
      </x:c>
      <x:c r="F54" s="11" t="n">
        <x:v>1</x:v>
      </x:c>
      <x:c r="G54" s="20" t="n">
        <x:v>175</x:v>
      </x:c>
      <x:c r="H54" s="41" t="n">
        <x:f>ROUND(E54*F54*G54,2)</x:f>
        <x:v>175</x:v>
      </x:c>
      <x:c r="I54" s="41" t="n">
        <x:f>0</x:f>
        <x:v>0</x:v>
      </x:c>
      <x:c r="J54" s="46" t="n">
        <x:f>ROUND(SUM(H54:I54)*'Assumptions'!D18,2)</x:f>
        <x:v>31.5</x:v>
      </x:c>
      <x:c r="K54" s="41" t="n">
        <x:f>SUM(H54:J54)</x:f>
        <x:v>206.5</x:v>
      </x:c>
      <x:c r="L54" s="2"/>
      <x:c r="M54" s="12" t="str">
        <x:v>Eight-hour paid prep calls</x:v>
      </x:c>
    </x:row>
    <x:row r="55" ht="23" customHeight="1">
      <x:c r="C55" s="27" t="str">
        <x:v>300-24</x:v>
      </x:c>
      <x:c r="D55" s="27" t="str">
        <x:v>Art lead design / sourcing prep</x:v>
      </x:c>
      <x:c r="E55" s="11" t="n">
        <x:v>1</x:v>
      </x:c>
      <x:c r="F55" s="45" t="n">
        <x:f>'Assumptions'!D8</x:f>
        <x:v>2</x:v>
      </x:c>
      <x:c r="G55" s="20" t="n">
        <x:v>175</x:v>
      </x:c>
      <x:c r="H55" s="41" t="n">
        <x:f>ROUND(E55*F55*G55,2)</x:f>
        <x:v>350</x:v>
      </x:c>
      <x:c r="I55" s="41" t="n">
        <x:f>0</x:f>
        <x:v>0</x:v>
      </x:c>
      <x:c r="J55" s="46" t="n">
        <x:f>ROUND(SUM(H55:I55)*'Assumptions'!D18,2)</x:f>
        <x:v>63</x:v>
      </x:c>
      <x:c r="K55" s="41" t="n">
        <x:f>SUM(H55:J55)</x:f>
        <x:v>413</x:v>
      </x:c>
      <x:c r="L55" s="2"/>
      <x:c r="M55" s="12" t="str">
        <x:v>Separate from shoot-day art lead and builders</x:v>
      </x:c>
    </x:row>
    <x:row r="56" ht="23" customHeight="1">
      <x:c r="C56" s="2" t="str">
        <x:v>300-25</x:v>
      </x:c>
      <x:c r="D56" s="2" t="str">
        <x:v>Camera / lighting prep support</x:v>
      </x:c>
      <x:c r="E56" s="11" t="n">
        <x:v>1</x:v>
      </x:c>
      <x:c r="F56" s="11" t="n">
        <x:v>1</x:v>
      </x:c>
      <x:c r="G56" s="20" t="n">
        <x:v>150</x:v>
      </x:c>
      <x:c r="H56" s="41" t="n">
        <x:f>ROUND(E56*F56*G56,2)</x:f>
        <x:v>150</x:v>
      </x:c>
      <x:c r="I56" s="41" t="n">
        <x:f>0</x:f>
        <x:v>0</x:v>
      </x:c>
      <x:c r="J56" s="46" t="n">
        <x:f>ROUND(SUM(H56:I56)*'Assumptions'!D18,2)</x:f>
        <x:v>27</x:v>
      </x:c>
      <x:c r="K56" s="41" t="n">
        <x:f>SUM(H56:J56)</x:f>
        <x:v>177</x:v>
      </x:c>
      <x:c r="L56" s="2"/>
      <x:c r="M56" s="12" t="str">
        <x:v>AC / lighting support. DP prep separate</x:v>
      </x:c>
    </x:row>
    <x:row r="57" ht="23" customHeight="1">
      <x:c r="C57" s="27" t="str">
        <x:v>300-26</x:v>
      </x:c>
      <x:c r="D57" s="27" t="str">
        <x:v>Script / continuity prep</x:v>
      </x:c>
      <x:c r="E57" s="11" t="n">
        <x:v>1</x:v>
      </x:c>
      <x:c r="F57" s="11" t="n">
        <x:v>1</x:v>
      </x:c>
      <x:c r="G57" s="20" t="n">
        <x:v>150</x:v>
      </x:c>
      <x:c r="H57" s="41" t="n">
        <x:f>ROUND(E57*F57*G57,2)</x:f>
        <x:v>150</x:v>
      </x:c>
      <x:c r="I57" s="41" t="n">
        <x:f>0</x:f>
        <x:v>0</x:v>
      </x:c>
      <x:c r="J57" s="46" t="n">
        <x:f>ROUND(SUM(H57:I57)*'Assumptions'!D18,2)</x:f>
        <x:v>27</x:v>
      </x:c>
      <x:c r="K57" s="41" t="n">
        <x:f>SUM(H57:J57)</x:f>
        <x:v>177</x:v>
      </x:c>
      <x:c r="L57" s="2"/>
      <x:c r="M57" s="12" t="str">
        <x:v>Time displays, practical props, and script continuity</x:v>
      </x:c>
    </x:row>
    <x:row r="58" ht="23" customHeight="1">
      <x:c r="C58" s="2" t="str">
        <x:v>300-27</x:v>
      </x:c>
      <x:c r="D58" s="2" t="str">
        <x:v>Art build / prep crew</x:v>
      </x:c>
      <x:c r="E58" s="11" t="n">
        <x:v>2</x:v>
      </x:c>
      <x:c r="F58" s="45" t="n">
        <x:f>'Assumptions'!D8</x:f>
        <x:v>2</x:v>
      </x:c>
      <x:c r="G58" s="20" t="n">
        <x:v>150</x:v>
      </x:c>
      <x:c r="H58" s="41" t="n">
        <x:f>ROUND(E58*F58*G58,2)</x:f>
        <x:v>600</x:v>
      </x:c>
      <x:c r="I58" s="41" t="n">
        <x:f>0</x:f>
        <x:v>0</x:v>
      </x:c>
      <x:c r="J58" s="46" t="n">
        <x:f>ROUND(SUM(H58:I58)*'Assumptions'!D18,2)</x:f>
        <x:v>108</x:v>
      </x:c>
      <x:c r="K58" s="41" t="n">
        <x:f>SUM(H58:J58)</x:f>
        <x:v>708</x:v>
      </x:c>
      <x:c r="L58" s="2"/>
      <x:c r="M58" s="12" t="str">
        <x:v>Materials in Props. Eight-hour prep calls</x:v>
      </x:c>
    </x:row>
    <x:row r="59" ht="23" customHeight="1">
      <x:c r="C59" s="27" t="str">
        <x:v>300-28</x:v>
      </x:c>
      <x:c r="D59" s="27" t="str">
        <x:v>DP / camera prep</x:v>
      </x:c>
      <x:c r="E59" s="11" t="n">
        <x:v>1</x:v>
      </x:c>
      <x:c r="F59" s="11" t="n">
        <x:v>1</x:v>
      </x:c>
      <x:c r="G59" s="20" t="n">
        <x:v>300</x:v>
      </x:c>
      <x:c r="H59" s="41" t="n">
        <x:f>ROUND(E59*F59*G59,2)</x:f>
        <x:v>300</x:v>
      </x:c>
      <x:c r="I59" s="41" t="n">
        <x:f>0</x:f>
        <x:v>0</x:v>
      </x:c>
      <x:c r="J59" s="46" t="n">
        <x:f>ROUND(SUM(H59:I59)*'Assumptions'!D18,2)</x:f>
        <x:v>54</x:v>
      </x:c>
      <x:c r="K59" s="41" t="n">
        <x:f>SUM(H59:J59)</x:f>
        <x:v>354</x:v>
      </x:c>
      <x:c r="L59" s="2"/>
      <x:c r="M59" s="12" t="str">
        <x:v>Camera and night-vision tests</x:v>
      </x:c>
    </x:row>
    <x:row r="60" ht="23" customHeight="1">
      <x:c r="C60" s="2" t="str">
        <x:v>300-29</x:v>
      </x:c>
      <x:c r="D60" s="2" t="str">
        <x:v>Makeup / wardrobe tests</x:v>
      </x:c>
      <x:c r="E60" s="11" t="n">
        <x:v>1</x:v>
      </x:c>
      <x:c r="F60" s="11" t="n">
        <x:v>1</x:v>
      </x:c>
      <x:c r="G60" s="20" t="n">
        <x:v>200</x:v>
      </x:c>
      <x:c r="H60" s="41" t="n">
        <x:f>ROUND(E60*F60*G60,2)</x:f>
        <x:v>200</x:v>
      </x:c>
      <x:c r="I60" s="41" t="n">
        <x:f>0</x:f>
        <x:v>0</x:v>
      </x:c>
      <x:c r="J60" s="46" t="n">
        <x:f>ROUND(SUM(H60:I60)*'Assumptions'!D18,2)</x:f>
        <x:v>36</x:v>
      </x:c>
      <x:c r="K60" s="41" t="n">
        <x:f>SUM(H60:J60)</x:f>
        <x:v>236</x:v>
      </x:c>
      <x:c r="L60" s="2"/>
      <x:c r="M60" s="12" t="str">
        <x:v>Blood, creature-contact, and fittings</x:v>
      </x:c>
    </x:row>
    <x:row r="61" ht="23" customHeight="1">
      <x:c r="C61" s="27" t="str">
        <x:v>300-30</x:v>
      </x:c>
      <x:c r="D61" s="27" t="str">
        <x:v>Strike / restoration crew</x:v>
      </x:c>
      <x:c r="E61" s="11" t="n">
        <x:v>2</x:v>
      </x:c>
      <x:c r="F61" s="45" t="n">
        <x:f>'Assumptions'!D9</x:f>
        <x:v>1</x:v>
      </x:c>
      <x:c r="G61" s="20" t="n">
        <x:v>150</x:v>
      </x:c>
      <x:c r="H61" s="41" t="n">
        <x:f>ROUND(E61*F61*G61,2)</x:f>
        <x:v>300</x:v>
      </x:c>
      <x:c r="I61" s="41" t="n">
        <x:f>0</x:f>
        <x:v>0</x:v>
      </x:c>
      <x:c r="J61" s="46" t="n">
        <x:f>ROUND(SUM(H61:I61)*'Assumptions'!D18,2)</x:f>
        <x:v>54</x:v>
      </x:c>
      <x:c r="K61" s="41" t="n">
        <x:f>SUM(H61:J61)</x:f>
        <x:v>354</x:v>
      </x:c>
      <x:c r="L61" s="2"/>
      <x:c r="M61" s="12" t="str">
        <x:v>Paid labor distinct from cleaning vendor</x:v>
      </x:c>
    </x:row>
    <x:row r="62" ht="23" customHeight="1">
      <x:c r="C62" s="30"/>
      <x:c r="D62" s="30" t="str">
        <x:v>Production crew subtotal</x:v>
      </x:c>
      <x:c r="E62" s="43"/>
      <x:c r="F62" s="43"/>
      <x:c r="G62" s="43"/>
      <x:c r="H62" s="44" t="n">
        <x:f>SUM(H32:H61)</x:f>
        <x:v>11325</x:v>
      </x:c>
      <x:c r="I62" s="44" t="n">
        <x:f>SUM(I32:I61)</x:f>
        <x:v>3412.5</x:v>
      </x:c>
      <x:c r="J62" s="44" t="n">
        <x:f>SUM(J32:J61)</x:f>
        <x:v>2652.75</x:v>
      </x:c>
      <x:c r="K62" s="44" t="n">
        <x:f>SUM(K32:K61)</x:f>
        <x:v>17390.25</x:v>
      </x:c>
      <x:c r="L62" s="2"/>
      <x:c r="M62" s="2"/>
    </x:row>
    <x:row r="63" ht="23" customHeight="1">
      <x:c r="C63" s="2"/>
      <x:c r="D63" s="2"/>
      <x:c r="E63" s="34"/>
      <x:c r="F63" s="34"/>
      <x:c r="G63" s="34"/>
      <x:c r="H63" s="34"/>
      <x:c r="I63" s="34"/>
      <x:c r="J63" s="34"/>
      <x:c r="K63" s="34"/>
      <x:c r="L63" s="2"/>
      <x:c r="M63" s="2"/>
    </x:row>
    <x:row r="64" ht="25" customHeight="1">
      <x:c r="C64" s="37" t="str">
        <x:v>400  Production equipment</x:v>
      </x:c>
      <x:c r="D64" s="37"/>
      <x:c r="E64" s="38"/>
      <x:c r="F64" s="38"/>
      <x:c r="G64" s="38"/>
      <x:c r="H64" s="38"/>
      <x:c r="I64" s="38"/>
      <x:c r="J64" s="38"/>
      <x:c r="K64" s="38"/>
      <x:c r="L64" s="2"/>
      <x:c r="M64" s="2"/>
    </x:row>
    <x:row r="65" ht="23" customHeight="1">
      <x:c r="C65" s="2" t="str">
        <x:v>400-01</x:v>
      </x:c>
      <x:c r="D65" s="2" t="str">
        <x:v>Production camera body</x:v>
      </x:c>
      <x:c r="E65" s="45" t="n">
        <x:f>'Assumptions'!D33</x:f>
        <x:v>1</x:v>
      </x:c>
      <x:c r="F65" s="45" t="n">
        <x:f>'Assumptions'!D10</x:f>
        <x:v>1</x:v>
      </x:c>
      <x:c r="G65" s="20" t="n">
        <x:v>390</x:v>
      </x:c>
      <x:c r="H65" s="41" t="n">
        <x:f>ROUND(E65*F65*G65,2)</x:f>
        <x:v>390</x:v>
      </x:c>
      <x:c r="I65" s="41" t="n">
        <x:f>0</x:f>
        <x:v>0</x:v>
      </x:c>
      <x:c r="J65" s="46" t="n">
        <x:f>ROUND(H65*'Assumptions'!D20,2)</x:f>
        <x:v>38.03</x:v>
      </x:c>
      <x:c r="K65" s="41" t="n">
        <x:f>SUM(H65:J65)</x:f>
        <x:v>428.03</x:v>
      </x:c>
      <x:c r="L65" s="2"/>
      <x:c r="M65" s="12" t="str">
        <x:v>Weekly hire. Micro FX6 body benchmark S02</x:v>
      </x:c>
    </x:row>
    <x:row r="66" ht="23" customHeight="1">
      <x:c r="C66" s="27" t="str">
        <x:v>400-02</x:v>
      </x:c>
      <x:c r="D66" s="27" t="str">
        <x:v>Lenses / filters package</x:v>
      </x:c>
      <x:c r="E66" s="11" t="n">
        <x:v>1</x:v>
      </x:c>
      <x:c r="F66" s="45" t="n">
        <x:f>'Assumptions'!D10</x:f>
        <x:v>1</x:v>
      </x:c>
      <x:c r="G66" s="20" t="n">
        <x:v>150</x:v>
      </x:c>
      <x:c r="H66" s="41" t="n">
        <x:f>ROUND(E66*F66*G66,2)</x:f>
        <x:v>150</x:v>
      </x:c>
      <x:c r="I66" s="41" t="n">
        <x:f>0</x:f>
        <x:v>0</x:v>
      </x:c>
      <x:c r="J66" s="46" t="n">
        <x:f>ROUND(H66*'Assumptions'!D20,2)</x:f>
        <x:v>14.63</x:v>
      </x:c>
      <x:c r="K66" s="41" t="n">
        <x:f>SUM(H66:J66)</x:f>
        <x:v>164.63</x:v>
      </x:c>
      <x:c r="L66" s="2"/>
      <x:c r="M66" s="12" t="str">
        <x:v>Separate from camera body</x:v>
      </x:c>
    </x:row>
    <x:row r="67" ht="23" customHeight="1">
      <x:c r="C67" s="2" t="str">
        <x:v>400-03</x:v>
      </x:c>
      <x:c r="D67" s="2" t="str">
        <x:v>Lighting / grip package</x:v>
      </x:c>
      <x:c r="E67" s="11" t="n">
        <x:v>1</x:v>
      </x:c>
      <x:c r="F67" s="45" t="n">
        <x:f>'Assumptions'!D10</x:f>
        <x:v>1</x:v>
      </x:c>
      <x:c r="G67" s="20" t="n">
        <x:v>400</x:v>
      </x:c>
      <x:c r="H67" s="41" t="n">
        <x:f>ROUND(E67*F67*G67,2)</x:f>
        <x:v>400</x:v>
      </x:c>
      <x:c r="I67" s="41" t="n">
        <x:f>0</x:f>
        <x:v>0</x:v>
      </x:c>
      <x:c r="J67" s="46" t="n">
        <x:f>ROUND(H67*'Assumptions'!D20,2)</x:f>
        <x:v>39</x:v>
      </x:c>
      <x:c r="K67" s="41" t="n">
        <x:f>SUM(H67:J67)</x:f>
        <x:v>439</x:v>
      </x:c>
      <x:c r="L67" s="2"/>
      <x:c r="M67" s="12" t="str">
        <x:v>Blackout and night exterior coverage</x:v>
      </x:c>
    </x:row>
    <x:row r="68" ht="23" customHeight="1">
      <x:c r="C68" s="27" t="str">
        <x:v>400-04</x:v>
      </x:c>
      <x:c r="D68" s="27" t="str">
        <x:v>Production audio kit</x:v>
      </x:c>
      <x:c r="E68" s="11" t="n">
        <x:v>1</x:v>
      </x:c>
      <x:c r="F68" s="45" t="n">
        <x:f>'Assumptions'!D10</x:f>
        <x:v>1</x:v>
      </x:c>
      <x:c r="G68" s="20" t="n">
        <x:v>200</x:v>
      </x:c>
      <x:c r="H68" s="41" t="n">
        <x:f>ROUND(E68*F68*G68,2)</x:f>
        <x:v>200</x:v>
      </x:c>
      <x:c r="I68" s="41" t="n">
        <x:f>0</x:f>
        <x:v>0</x:v>
      </x:c>
      <x:c r="J68" s="46" t="n">
        <x:f>ROUND(H68*'Assumptions'!D20,2)</x:f>
        <x:v>19.5</x:v>
      </x:c>
      <x:c r="K68" s="41" t="n">
        <x:f>SUM(H68:J68)</x:f>
        <x:v>219.5</x:v>
      </x:c>
      <x:c r="L68" s="2"/>
      <x:c r="M68" s="12" t="str">
        <x:v>Recorder, boom, radio mics, and timecode</x:v>
      </x:c>
    </x:row>
    <x:row r="69" ht="23" customHeight="1">
      <x:c r="C69" s="2" t="str">
        <x:v>400-05</x:v>
      </x:c>
      <x:c r="D69" s="2" t="str">
        <x:v>Production monitoring / wireless</x:v>
      </x:c>
      <x:c r="E69" s="11" t="n">
        <x:v>1</x:v>
      </x:c>
      <x:c r="F69" s="45" t="n">
        <x:f>'Assumptions'!D10</x:f>
        <x:v>1</x:v>
      </x:c>
      <x:c r="G69" s="20" t="n">
        <x:v>50</x:v>
      </x:c>
      <x:c r="H69" s="41" t="n">
        <x:f>ROUND(E69*F69*G69,2)</x:f>
        <x:v>50</x:v>
      </x:c>
      <x:c r="I69" s="41" t="n">
        <x:f>0</x:f>
        <x:v>0</x:v>
      </x:c>
      <x:c r="J69" s="46" t="n">
        <x:f>ROUND(H69*'Assumptions'!D20,2)</x:f>
        <x:v>4.88</x:v>
      </x:c>
      <x:c r="K69" s="41" t="n">
        <x:f>SUM(H69:J69)</x:f>
        <x:v>54.88</x:v>
      </x:c>
      <x:c r="L69" s="2"/>
      <x:c r="M69" s="12" t="str">
        <x:v>Separate from on-screen van monitors</x:v>
      </x:c>
    </x:row>
    <x:row r="70" ht="23" customHeight="1">
      <x:c r="C70" s="27" t="str">
        <x:v>400-06</x:v>
      </x:c>
      <x:c r="D70" s="27" t="str">
        <x:v>Battery / generator / distribution</x:v>
      </x:c>
      <x:c r="E70" s="11" t="n">
        <x:v>1</x:v>
      </x:c>
      <x:c r="F70" s="45" t="n">
        <x:f>'Assumptions'!D10</x:f>
        <x:v>1</x:v>
      </x:c>
      <x:c r="G70" s="20" t="n">
        <x:v>150</x:v>
      </x:c>
      <x:c r="H70" s="41" t="n">
        <x:f>ROUND(E70*F70*G70,2)</x:f>
        <x:v>150</x:v>
      </x:c>
      <x:c r="I70" s="41" t="n">
        <x:f>0</x:f>
        <x:v>0</x:v>
      </x:c>
      <x:c r="J70" s="46" t="n">
        <x:f>ROUND(H70*'Assumptions'!D20,2)</x:f>
        <x:v>14.63</x:v>
      </x:c>
      <x:c r="K70" s="41" t="n">
        <x:f>SUM(H70:J70)</x:f>
        <x:v>164.63</x:v>
      </x:c>
      <x:c r="L70" s="2"/>
      <x:c r="M70" s="12" t="str">
        <x:v>Safe power package; no live scenic transformer</x:v>
      </x:c>
    </x:row>
    <x:row r="71" ht="23" customHeight="1">
      <x:c r="C71" s="2" t="str">
        <x:v>400-07</x:v>
      </x:c>
      <x:c r="D71" s="2" t="str">
        <x:v>Media / backup drives</x:v>
      </x:c>
      <x:c r="E71" s="11" t="n">
        <x:v>1</x:v>
      </x:c>
      <x:c r="F71" s="11" t="n">
        <x:v>1</x:v>
      </x:c>
      <x:c r="G71" s="20" t="n">
        <x:v>200</x:v>
      </x:c>
      <x:c r="H71" s="41" t="n">
        <x:f>ROUND(E71*F71*G71,2)</x:f>
        <x:v>200</x:v>
      </x:c>
      <x:c r="I71" s="41" t="n">
        <x:f>0</x:f>
        <x:v>0</x:v>
      </x:c>
      <x:c r="J71" s="46" t="n">
        <x:f>ROUND(H71*'Assumptions'!D20,2)</x:f>
        <x:v>19.5</x:v>
      </x:c>
      <x:c r="K71" s="41" t="n">
        <x:f>SUM(H71:J71)</x:f>
        <x:v>219.5</x:v>
      </x:c>
      <x:c r="L71" s="2"/>
      <x:c r="M71" s="12" t="str">
        <x:v>Storage purchase with redundant backups</x:v>
      </x:c>
    </x:row>
    <x:row r="72" ht="23" customHeight="1">
      <x:c r="C72" s="27" t="str">
        <x:v>400-08</x:v>
      </x:c>
      <x:c r="D72" s="27" t="str">
        <x:v>Equipment freight / checkout</x:v>
      </x:c>
      <x:c r="E72" s="11" t="n">
        <x:v>1</x:v>
      </x:c>
      <x:c r="F72" s="11" t="n">
        <x:v>1</x:v>
      </x:c>
      <x:c r="G72" s="20" t="n">
        <x:v>200</x:v>
      </x:c>
      <x:c r="H72" s="41" t="n">
        <x:f>ROUND(E72*F72*G72,2)</x:f>
        <x:v>200</x:v>
      </x:c>
      <x:c r="I72" s="41" t="n">
        <x:f>0</x:f>
        <x:v>0</x:v>
      </x:c>
      <x:c r="J72" s="41" t="n">
        <x:f>0</x:f>
        <x:v>0</x:v>
      </x:c>
      <x:c r="K72" s="41" t="n">
        <x:f>SUM(H72:J72)</x:f>
        <x:v>200</x:v>
      </x:c>
      <x:c r="L72" s="2"/>
      <x:c r="M72" s="12" t="str">
        <x:v>All-in delivery / shipping and collection allowance</x:v>
      </x:c>
    </x:row>
    <x:row r="73" ht="23" customHeight="1">
      <x:c r="C73" s="30"/>
      <x:c r="D73" s="30" t="str">
        <x:v>Production equipment subtotal</x:v>
      </x:c>
      <x:c r="E73" s="43"/>
      <x:c r="F73" s="43"/>
      <x:c r="G73" s="43"/>
      <x:c r="H73" s="44" t="n">
        <x:f>SUM(H65:H72)</x:f>
        <x:v>1740</x:v>
      </x:c>
      <x:c r="I73" s="44" t="n">
        <x:f>SUM(I65:I72)</x:f>
        <x:v>0</x:v>
      </x:c>
      <x:c r="J73" s="44" t="n">
        <x:f>SUM(J65:J72)</x:f>
        <x:v>150.17</x:v>
      </x:c>
      <x:c r="K73" s="44" t="n">
        <x:f>SUM(K65:K72)</x:f>
        <x:v>1890.17</x:v>
      </x:c>
      <x:c r="L73" s="2"/>
      <x:c r="M73" s="2"/>
    </x:row>
    <x:row r="74" ht="23" customHeight="1">
      <x:c r="C74" s="2"/>
      <x:c r="D74" s="2"/>
      <x:c r="E74" s="34"/>
      <x:c r="F74" s="34"/>
      <x:c r="G74" s="34"/>
      <x:c r="H74" s="34"/>
      <x:c r="I74" s="34"/>
      <x:c r="J74" s="34"/>
      <x:c r="K74" s="34"/>
      <x:c r="L74" s="2"/>
      <x:c r="M74" s="2"/>
    </x:row>
    <x:row r="75" ht="25" customHeight="1">
      <x:c r="C75" s="37" t="str">
        <x:v>500  Locations and facilities</x:v>
      </x:c>
      <x:c r="D75" s="37"/>
      <x:c r="E75" s="38"/>
      <x:c r="F75" s="38"/>
      <x:c r="G75" s="38"/>
      <x:c r="H75" s="38"/>
      <x:c r="I75" s="38"/>
      <x:c r="J75" s="38"/>
      <x:c r="K75" s="38"/>
      <x:c r="L75" s="2"/>
      <x:c r="M75" s="2"/>
    </x:row>
    <x:row r="76" ht="23" customHeight="1">
      <x:c r="C76" s="2" t="str">
        <x:v>500-01</x:v>
      </x:c>
      <x:c r="D76" s="2" t="str">
        <x:v>House property access</x:v>
      </x:c>
      <x:c r="E76" s="11" t="n">
        <x:v>1</x:v>
      </x:c>
      <x:c r="F76" s="45" t="n">
        <x:f>'Assumptions'!D7+'Assumptions'!D8+'Assumptions'!D9</x:f>
        <x:v>7</x:v>
      </x:c>
      <x:c r="G76" s="20" t="n">
        <x:v>225</x:v>
      </x:c>
      <x:c r="H76" s="41" t="n">
        <x:f>ROUND(E76*F76*G76,2)</x:f>
        <x:v>1575</x:v>
      </x:c>
      <x:c r="I76" s="41" t="n">
        <x:f>0</x:f>
        <x:v>0</x:v>
      </x:c>
      <x:c r="J76" s="41" t="n">
        <x:f>0</x:f>
        <x:v>0</x:v>
      </x:c>
      <x:c r="K76" s="41" t="n">
        <x:f>SUM(H76:J76)</x:f>
        <x:v>1575</x:v>
      </x:c>
      <x:c r="L76" s="2"/>
      <x:c r="M76" s="12" t="str">
        <x:v>Shoot + prep + strike days, all-in rent</x:v>
      </x:c>
    </x:row>
    <x:row r="77" ht="23" customHeight="1">
      <x:c r="C77" s="27" t="str">
        <x:v>500-02</x:v>
      </x:c>
      <x:c r="D77" s="27" t="str">
        <x:v>Location inspection / practical tests</x:v>
      </x:c>
      <x:c r="E77" s="11" t="n">
        <x:v>1</x:v>
      </x:c>
      <x:c r="F77" s="11" t="n">
        <x:v>1</x:v>
      </x:c>
      <x:c r="G77" s="20" t="n">
        <x:v>250</x:v>
      </x:c>
      <x:c r="H77" s="41" t="n">
        <x:f>ROUND(E77*F77*G77,2)</x:f>
        <x:v>250</x:v>
      </x:c>
      <x:c r="I77" s="41" t="n">
        <x:f>0</x:f>
        <x:v>0</x:v>
      </x:c>
      <x:c r="J77" s="41" t="n">
        <x:f>0</x:f>
        <x:v>0</x:v>
      </x:c>
      <x:c r="K77" s="41" t="n">
        <x:f>SUM(H77:J77)</x:f>
        <x:v>250</x:v>
      </x:c>
      <x:c r="L77" s="2"/>
      <x:c r="M77" s="12" t="str">
        <x:v>Sound building dressed to appear abandoned</x:v>
      </x:c>
    </x:row>
    <x:row r="78" ht="23" customHeight="1">
      <x:c r="C78" s="2" t="str">
        <x:v>500-03</x:v>
      </x:c>
      <x:c r="D78" s="2" t="str">
        <x:v>Utilities and final cleaning</x:v>
      </x:c>
      <x:c r="E78" s="11" t="n">
        <x:v>1</x:v>
      </x:c>
      <x:c r="F78" s="11" t="n">
        <x:v>1</x:v>
      </x:c>
      <x:c r="G78" s="20" t="n">
        <x:v>200</x:v>
      </x:c>
      <x:c r="H78" s="41" t="n">
        <x:f>ROUND(E78*F78*G78,2)</x:f>
        <x:v>200</x:v>
      </x:c>
      <x:c r="I78" s="41" t="n">
        <x:f>0</x:f>
        <x:v>0</x:v>
      </x:c>
      <x:c r="J78" s="41" t="n">
        <x:f>0</x:f>
        <x:v>0</x:v>
      </x:c>
      <x:c r="K78" s="41" t="n">
        <x:f>SUM(H78:J78)</x:f>
        <x:v>200</x:v>
      </x:c>
      <x:c r="L78" s="2"/>
      <x:c r="M78" s="12" t="str">
        <x:v>Utilities and cleaning service; materials separate</x:v>
      </x:c>
    </x:row>
    <x:row r="79" ht="23" customHeight="1">
      <x:c r="C79" s="27" t="str">
        <x:v>500-04</x:v>
      </x:c>
      <x:c r="D79" s="27" t="str">
        <x:v>Permissions / neighbors / holds</x:v>
      </x:c>
      <x:c r="E79" s="11" t="n">
        <x:v>1</x:v>
      </x:c>
      <x:c r="F79" s="11" t="n">
        <x:v>1</x:v>
      </x:c>
      <x:c r="G79" s="20" t="n">
        <x:v>150</x:v>
      </x:c>
      <x:c r="H79" s="41" t="n">
        <x:f>ROUND(E79*F79*G79,2)</x:f>
        <x:v>150</x:v>
      </x:c>
      <x:c r="I79" s="41" t="n">
        <x:f>0</x:f>
        <x:v>0</x:v>
      </x:c>
      <x:c r="J79" s="41" t="n">
        <x:f>0</x:f>
        <x:v>0</x:v>
      </x:c>
      <x:c r="K79" s="41" t="n">
        <x:f>SUM(H79:J79)</x:f>
        <x:v>150</x:v>
      </x:c>
      <x:c r="L79" s="2"/>
      <x:c r="M79" s="12" t="str">
        <x:v>Private property and night-use allowance</x:v>
      </x:c>
    </x:row>
    <x:row r="80" ht="23" customHeight="1">
      <x:c r="C80" s="2" t="str">
        <x:v>500-05</x:v>
      </x:c>
      <x:c r="D80" s="2" t="str">
        <x:v>Restrooms / basecamp</x:v>
      </x:c>
      <x:c r="E80" s="11" t="n">
        <x:v>1</x:v>
      </x:c>
      <x:c r="F80" s="45" t="n">
        <x:f>'Assumptions'!D10</x:f>
        <x:v>1</x:v>
      </x:c>
      <x:c r="G80" s="20" t="n">
        <x:v>175</x:v>
      </x:c>
      <x:c r="H80" s="41" t="n">
        <x:f>ROUND(E80*F80*G80,2)</x:f>
        <x:v>175</x:v>
      </x:c>
      <x:c r="I80" s="41" t="n">
        <x:f>0</x:f>
        <x:v>0</x:v>
      </x:c>
      <x:c r="J80" s="41" t="n">
        <x:f>0</x:f>
        <x:v>0</x:v>
      </x:c>
      <x:c r="K80" s="41" t="n">
        <x:f>SUM(H80:J80)</x:f>
        <x:v>175</x:v>
      </x:c>
      <x:c r="L80" s="2"/>
      <x:c r="M80" s="12" t="str">
        <x:v>All-in weekly allowance</x:v>
      </x:c>
    </x:row>
    <x:row r="81" ht="23" customHeight="1">
      <x:c r="C81" s="27" t="str">
        <x:v>500-06</x:v>
      </x:c>
      <x:c r="D81" s="27" t="str">
        <x:v>After-hours security</x:v>
      </x:c>
      <x:c r="E81" s="11" t="n">
        <x:v>1</x:v>
      </x:c>
      <x:c r="F81" s="45" t="n">
        <x:f>'Assumptions'!D11</x:f>
        <x:v>2</x:v>
      </x:c>
      <x:c r="G81" s="20" t="n">
        <x:v>100</x:v>
      </x:c>
      <x:c r="H81" s="41" t="n">
        <x:f>ROUND(E81*F81*G81,2)</x:f>
        <x:v>200</x:v>
      </x:c>
      <x:c r="I81" s="41" t="n">
        <x:f>0</x:f>
        <x:v>0</x:v>
      </x:c>
      <x:c r="J81" s="41" t="n">
        <x:f>0</x:f>
        <x:v>0</x:v>
      </x:c>
      <x:c r="K81" s="41" t="n">
        <x:f>SUM(H81:J81)</x:f>
        <x:v>200</x:v>
      </x:c>
      <x:c r="L81" s="2"/>
      <x:c r="M81" s="12" t="str">
        <x:v>Specialist / vendor all-in overnight allowance</x:v>
      </x:c>
    </x:row>
    <x:row r="82" ht="23" customHeight="1">
      <x:c r="C82" s="30"/>
      <x:c r="D82" s="30" t="str">
        <x:v>Locations and facilities subtotal</x:v>
      </x:c>
      <x:c r="E82" s="43"/>
      <x:c r="F82" s="43"/>
      <x:c r="G82" s="43"/>
      <x:c r="H82" s="44" t="n">
        <x:f>SUM(H76:H81)</x:f>
        <x:v>2550</x:v>
      </x:c>
      <x:c r="I82" s="44" t="n">
        <x:f>SUM(I76:I81)</x:f>
        <x:v>0</x:v>
      </x:c>
      <x:c r="J82" s="44" t="n">
        <x:f>SUM(J76:J81)</x:f>
        <x:v>0</x:v>
      </x:c>
      <x:c r="K82" s="44" t="n">
        <x:f>SUM(K76:K81)</x:f>
        <x:v>2550</x:v>
      </x:c>
      <x:c r="L82" s="2"/>
      <x:c r="M82" s="2"/>
    </x:row>
    <x:row r="83" ht="23" customHeight="1">
      <x:c r="C83" s="2"/>
      <x:c r="D83" s="2"/>
      <x:c r="E83" s="34"/>
      <x:c r="F83" s="34"/>
      <x:c r="G83" s="34"/>
      <x:c r="H83" s="34"/>
      <x:c r="I83" s="34"/>
      <x:c r="J83" s="34"/>
      <x:c r="K83" s="34"/>
      <x:c r="L83" s="2"/>
      <x:c r="M83" s="2"/>
    </x:row>
    <x:row r="84" ht="25" customHeight="1">
      <x:c r="C84" s="37" t="str">
        <x:v>600  Props, wardrobe, and art materials</x:v>
      </x:c>
      <x:c r="D84" s="37"/>
      <x:c r="E84" s="38"/>
      <x:c r="F84" s="38"/>
      <x:c r="G84" s="38"/>
      <x:c r="H84" s="38"/>
      <x:c r="I84" s="38"/>
      <x:c r="J84" s="38"/>
      <x:c r="K84" s="38"/>
      <x:c r="L84" s="2"/>
      <x:c r="M84" s="2"/>
    </x:row>
    <x:row r="85" ht="23" customHeight="1">
      <x:c r="C85" s="2" t="str">
        <x:v>600-01</x:v>
      </x:c>
      <x:c r="D85" s="2" t="str">
        <x:v>Props materials / rentals</x:v>
      </x:c>
      <x:c r="E85" s="11" t="n">
        <x:v>1</x:v>
      </x:c>
      <x:c r="F85" s="11" t="n">
        <x:v>1</x:v>
      </x:c>
      <x:c r="G85" s="47" t="n">
        <x:f>'Props'!K45</x:f>
        <x:v>1231</x:v>
      </x:c>
      <x:c r="H85" s="41" t="n">
        <x:f>ROUND(E85*F85*G85,2)</x:f>
        <x:v>1231</x:v>
      </x:c>
      <x:c r="I85" s="41" t="n">
        <x:f>0</x:f>
        <x:v>0</x:v>
      </x:c>
      <x:c r="J85" s="46" t="n">
        <x:f>ROUND(H85*'Assumptions'!D20,2)</x:f>
        <x:v>120.02</x:v>
      </x:c>
      <x:c r="K85" s="41" t="n">
        <x:f>SUM(H85:J85)</x:f>
        <x:v>1351.02</x:v>
      </x:c>
      <x:c r="L85" s="2"/>
      <x:c r="M85" s="12" t="str">
        <x:v>Detailed, paid item list on Props tab</x:v>
      </x:c>
    </x:row>
    <x:row r="86" ht="23" customHeight="1">
      <x:c r="C86" s="27" t="str">
        <x:v>600-02</x:v>
      </x:c>
      <x:c r="D86" s="27" t="str">
        <x:v>Wardrobe materials / rentals</x:v>
      </x:c>
      <x:c r="E86" s="11" t="n">
        <x:v>1</x:v>
      </x:c>
      <x:c r="F86" s="11" t="n">
        <x:v>1</x:v>
      </x:c>
      <x:c r="G86" s="47" t="n">
        <x:f>'Props'!K46</x:f>
        <x:v>355</x:v>
      </x:c>
      <x:c r="H86" s="41" t="n">
        <x:f>ROUND(E86*F86*G86,2)</x:f>
        <x:v>355</x:v>
      </x:c>
      <x:c r="I86" s="41" t="n">
        <x:f>0</x:f>
        <x:v>0</x:v>
      </x:c>
      <x:c r="J86" s="46" t="n">
        <x:f>ROUND(H86*'Assumptions'!D20,2)</x:f>
        <x:v>34.61</x:v>
      </x:c>
      <x:c r="K86" s="41" t="n">
        <x:f>SUM(H86:J86)</x:f>
        <x:v>389.61</x:v>
      </x:c>
      <x:c r="L86" s="2"/>
      <x:c r="M86" s="12" t="str">
        <x:v>Detailed, paid item list on Props tab</x:v>
      </x:c>
    </x:row>
    <x:row r="87" ht="23" customHeight="1">
      <x:c r="C87" s="2" t="str">
        <x:v>600-03</x:v>
      </x:c>
      <x:c r="D87" s="2" t="str">
        <x:v>Art materials / rentals</x:v>
      </x:c>
      <x:c r="E87" s="11" t="n">
        <x:v>1</x:v>
      </x:c>
      <x:c r="F87" s="11" t="n">
        <x:v>1</x:v>
      </x:c>
      <x:c r="G87" s="47" t="n">
        <x:f>'Props'!K47</x:f>
        <x:v>530</x:v>
      </x:c>
      <x:c r="H87" s="41" t="n">
        <x:f>ROUND(E87*F87*G87,2)</x:f>
        <x:v>530</x:v>
      </x:c>
      <x:c r="I87" s="41" t="n">
        <x:f>0</x:f>
        <x:v>0</x:v>
      </x:c>
      <x:c r="J87" s="46" t="n">
        <x:f>ROUND(H87*'Assumptions'!D20,2)</x:f>
        <x:v>51.68</x:v>
      </x:c>
      <x:c r="K87" s="41" t="n">
        <x:f>SUM(H87:J87)</x:f>
        <x:v>581.68</x:v>
      </x:c>
      <x:c r="L87" s="2"/>
      <x:c r="M87" s="12" t="str">
        <x:v>Detailed, paid item list on Props tab</x:v>
      </x:c>
    </x:row>
    <x:row r="88" ht="23" customHeight="1">
      <x:c r="C88" s="30"/>
      <x:c r="D88" s="30" t="str">
        <x:v>Props, wardrobe, and art materials subtotal</x:v>
      </x:c>
      <x:c r="E88" s="43"/>
      <x:c r="F88" s="43"/>
      <x:c r="G88" s="43"/>
      <x:c r="H88" s="44" t="n">
        <x:f>SUM(H85:H87)</x:f>
        <x:v>2116</x:v>
      </x:c>
      <x:c r="I88" s="44" t="n">
        <x:f>SUM(I85:I87)</x:f>
        <x:v>0</x:v>
      </x:c>
      <x:c r="J88" s="44" t="n">
        <x:f>SUM(J85:J87)</x:f>
        <x:v>206.31</x:v>
      </x:c>
      <x:c r="K88" s="44" t="n">
        <x:f>SUM(K85:K87)</x:f>
        <x:v>2322.31</x:v>
      </x:c>
      <x:c r="L88" s="2"/>
      <x:c r="M88" s="2"/>
    </x:row>
    <x:row r="89" ht="23" customHeight="1">
      <x:c r="C89" s="2"/>
      <x:c r="D89" s="2"/>
      <x:c r="E89" s="34"/>
      <x:c r="F89" s="34"/>
      <x:c r="G89" s="34"/>
      <x:c r="H89" s="34"/>
      <x:c r="I89" s="34"/>
      <x:c r="J89" s="34"/>
      <x:c r="K89" s="34"/>
      <x:c r="L89" s="2"/>
      <x:c r="M89" s="2"/>
    </x:row>
    <x:row r="90" ht="25" customHeight="1">
      <x:c r="C90" s="37" t="str">
        <x:v>700  Practical effects and action</x:v>
      </x:c>
      <x:c r="D90" s="37"/>
      <x:c r="E90" s="38"/>
      <x:c r="F90" s="38"/>
      <x:c r="G90" s="38"/>
      <x:c r="H90" s="38"/>
      <x:c r="I90" s="38"/>
      <x:c r="J90" s="38"/>
      <x:c r="K90" s="38"/>
      <x:c r="L90" s="2"/>
      <x:c r="M90" s="2"/>
    </x:row>
    <x:row r="91" ht="23" customHeight="1">
      <x:c r="C91" s="2" t="str">
        <x:v>700-01</x:v>
      </x:c>
      <x:c r="D91" s="2" t="str">
        <x:v>Practical effects materials</x:v>
      </x:c>
      <x:c r="E91" s="11" t="n">
        <x:v>1</x:v>
      </x:c>
      <x:c r="F91" s="11" t="n">
        <x:v>1</x:v>
      </x:c>
      <x:c r="G91" s="47" t="n">
        <x:f>'Props'!K48</x:f>
        <x:v>645</x:v>
      </x:c>
      <x:c r="H91" s="41" t="n">
        <x:f>ROUND(E91*F91*G91,2)</x:f>
        <x:v>645</x:v>
      </x:c>
      <x:c r="I91" s="41" t="n">
        <x:f>0</x:f>
        <x:v>0</x:v>
      </x:c>
      <x:c r="J91" s="46" t="n">
        <x:f>ROUND(H91*'Assumptions'!D20,2)</x:f>
        <x:v>62.89</x:v>
      </x:c>
      <x:c r="K91" s="41" t="n">
        <x:f>SUM(H91:J91)</x:f>
        <x:v>707.89</x:v>
      </x:c>
      <x:c r="L91" s="2"/>
      <x:c r="M91" s="12" t="str">
        <x:v>Hatch, glass resets, creature hands, and blood</x:v>
      </x:c>
    </x:row>
    <x:row r="92" ht="23" customHeight="1">
      <x:c r="C92" s="27" t="str">
        <x:v>700-02</x:v>
      </x:c>
      <x:c r="D92" s="27" t="str">
        <x:v>Stunt coordinator / rehearsal</x:v>
      </x:c>
      <x:c r="E92" s="11" t="n">
        <x:v>1</x:v>
      </x:c>
      <x:c r="F92" s="11" t="n">
        <x:v>2</x:v>
      </x:c>
      <x:c r="G92" s="20" t="n">
        <x:v>350</x:v>
      </x:c>
      <x:c r="H92" s="41" t="n">
        <x:f>ROUND(E92*F92*G92,2)</x:f>
        <x:v>700</x:v>
      </x:c>
      <x:c r="I92" s="46" t="n">
        <x:f>ROUND(H92*'Assumptions'!D17,2)</x:f>
        <x:v>262.5</x:v>
      </x:c>
      <x:c r="J92" s="46" t="n">
        <x:f>ROUND(SUM(H92:I92)*'Assumptions'!D18,2)</x:f>
        <x:v>173.25</x:v>
      </x:c>
      <x:c r="K92" s="41" t="n">
        <x:f>SUM(H92:J92)</x:f>
        <x:v>1135.75</x:v>
      </x:c>
      <x:c r="L92" s="2"/>
      <x:c r="M92" s="12" t="str">
        <x:v>Glass punch, window escape, falls, throat contact</x:v>
      </x:c>
    </x:row>
    <x:row r="93" ht="23" customHeight="1">
      <x:c r="C93" s="2" t="str">
        <x:v>700-03</x:v>
      </x:c>
      <x:c r="D93" s="2" t="str">
        <x:v>Stunt / insert double</x:v>
      </x:c>
      <x:c r="E93" s="11" t="n">
        <x:v>1</x:v>
      </x:c>
      <x:c r="F93" s="11" t="n">
        <x:v>1</x:v>
      </x:c>
      <x:c r="G93" s="20" t="n">
        <x:v>250</x:v>
      </x:c>
      <x:c r="H93" s="41" t="n">
        <x:f>ROUND(E93*F93*G93,2)</x:f>
        <x:v>250</x:v>
      </x:c>
      <x:c r="I93" s="46" t="n">
        <x:f>ROUND(H93*'Assumptions'!D17,2)</x:f>
        <x:v>93.75</x:v>
      </x:c>
      <x:c r="J93" s="46" t="n">
        <x:f>ROUND(SUM(H93:I93)*'Assumptions'!D19,2)</x:f>
        <x:v>61.88</x:v>
      </x:c>
      <x:c r="K93" s="41" t="n">
        <x:f>SUM(H93:J93)</x:f>
        <x:v>405.63</x:v>
      </x:c>
      <x:c r="L93" s="2"/>
      <x:c r="M93" s="12" t="str">
        <x:v>Separate controlled hand / action doubles</x:v>
      </x:c>
    </x:row>
    <x:row r="94" ht="23" customHeight="1">
      <x:c r="C94" s="27" t="str">
        <x:v>700-04</x:v>
      </x:c>
      <x:c r="D94" s="27" t="str">
        <x:v>On-set practical effects technician</x:v>
      </x:c>
      <x:c r="E94" s="11" t="n">
        <x:v>1</x:v>
      </x:c>
      <x:c r="F94" s="45" t="n">
        <x:f>'Assumptions'!D32</x:f>
        <x:v>1</x:v>
      </x:c>
      <x:c r="G94" s="20" t="n">
        <x:v>250</x:v>
      </x:c>
      <x:c r="H94" s="41" t="n">
        <x:f>ROUND(E94*F94*G94,2)</x:f>
        <x:v>250</x:v>
      </x:c>
      <x:c r="I94" s="46" t="n">
        <x:f>ROUND(H94*'Assumptions'!D17,2)</x:f>
        <x:v>93.75</x:v>
      </x:c>
      <x:c r="J94" s="46" t="n">
        <x:f>ROUND(SUM(H94:I94)*'Assumptions'!D18,2)</x:f>
        <x:v>61.88</x:v>
      </x:c>
      <x:c r="K94" s="41" t="n">
        <x:f>SUM(H94:J94)</x:f>
        <x:v>405.63</x:v>
      </x:c>
      <x:c r="L94" s="2"/>
      <x:c r="M94" s="12" t="str">
        <x:v>Controlled nail release, flicker, and resets</x:v>
      </x:c>
    </x:row>
    <x:row r="95" ht="23" customHeight="1">
      <x:c r="C95" s="2" t="str">
        <x:v>700-05</x:v>
      </x:c>
      <x:c r="D95" s="2" t="str">
        <x:v>Creature appliance artist</x:v>
      </x:c>
      <x:c r="E95" s="11" t="n">
        <x:v>1</x:v>
      </x:c>
      <x:c r="F95" s="45" t="n">
        <x:f>'Assumptions'!D32</x:f>
        <x:v>1</x:v>
      </x:c>
      <x:c r="G95" s="20" t="n">
        <x:v>250</x:v>
      </x:c>
      <x:c r="H95" s="41" t="n">
        <x:f>ROUND(E95*F95*G95,2)</x:f>
        <x:v>250</x:v>
      </x:c>
      <x:c r="I95" s="46" t="n">
        <x:f>ROUND(H95*'Assumptions'!D17,2)</x:f>
        <x:v>93.75</x:v>
      </x:c>
      <x:c r="J95" s="46" t="n">
        <x:f>ROUND(SUM(H95:I95)*'Assumptions'!D18,2)</x:f>
        <x:v>61.88</x:v>
      </x:c>
      <x:c r="K95" s="41" t="n">
        <x:f>SUM(H95:J95)</x:f>
        <x:v>405.63</x:v>
      </x:c>
      <x:c r="L95" s="2"/>
      <x:c r="M95" s="12" t="str">
        <x:v>Application / removal and contact continuity</x:v>
      </x:c>
    </x:row>
    <x:row r="96" ht="23" customHeight="1">
      <x:c r="C96" s="27" t="str">
        <x:v>700-06</x:v>
      </x:c>
      <x:c r="D96" s="27" t="str">
        <x:v>Effects rig fabrication / tests</x:v>
      </x:c>
      <x:c r="E96" s="11" t="n">
        <x:v>1</x:v>
      </x:c>
      <x:c r="F96" s="11" t="n">
        <x:v>1</x:v>
      </x:c>
      <x:c r="G96" s="20" t="n">
        <x:v>300</x:v>
      </x:c>
      <x:c r="H96" s="41" t="n">
        <x:f>ROUND(E96*F96*G96,2)</x:f>
        <x:v>300</x:v>
      </x:c>
      <x:c r="I96" s="41" t="n">
        <x:f>0</x:f>
        <x:v>0</x:v>
      </x:c>
      <x:c r="J96" s="41" t="n">
        <x:f>0</x:f>
        <x:v>0</x:v>
      </x:c>
      <x:c r="K96" s="41" t="n">
        <x:f>SUM(H96:J96)</x:f>
        <x:v>300</x:v>
      </x:c>
      <x:c r="L96" s="2"/>
      <x:c r="M96" s="12" t="str">
        <x:v>Specialist labor. Materials and set crew separate</x:v>
      </x:c>
    </x:row>
    <x:row r="97" ht="23" customHeight="1">
      <x:c r="C97" s="30"/>
      <x:c r="D97" s="30" t="str">
        <x:v>Practical effects and action subtotal</x:v>
      </x:c>
      <x:c r="E97" s="43"/>
      <x:c r="F97" s="43"/>
      <x:c r="G97" s="43"/>
      <x:c r="H97" s="44" t="n">
        <x:f>SUM(H91:H96)</x:f>
        <x:v>2395</x:v>
      </x:c>
      <x:c r="I97" s="44" t="n">
        <x:f>SUM(I91:I96)</x:f>
        <x:v>543.75</x:v>
      </x:c>
      <x:c r="J97" s="44" t="n">
        <x:f>SUM(J91:J96)</x:f>
        <x:v>421.78</x:v>
      </x:c>
      <x:c r="K97" s="44" t="n">
        <x:f>SUM(K91:K96)</x:f>
        <x:v>3360.53</x:v>
      </x:c>
      <x:c r="L97" s="2"/>
      <x:c r="M97" s="2"/>
    </x:row>
    <x:row r="98" ht="23" customHeight="1">
      <x:c r="C98" s="2"/>
      <x:c r="D98" s="2"/>
      <x:c r="E98" s="34"/>
      <x:c r="F98" s="34"/>
      <x:c r="G98" s="34"/>
      <x:c r="H98" s="34"/>
      <x:c r="I98" s="34"/>
      <x:c r="J98" s="34"/>
      <x:c r="K98" s="34"/>
      <x:c r="L98" s="2"/>
      <x:c r="M98" s="2"/>
    </x:row>
    <x:row r="99" ht="25" customHeight="1">
      <x:c r="C99" s="37" t="str">
        <x:v>800  Vehicles, transport, and travel</x:v>
      </x:c>
      <x:c r="D99" s="37"/>
      <x:c r="E99" s="38"/>
      <x:c r="F99" s="38"/>
      <x:c r="G99" s="38"/>
      <x:c r="H99" s="38"/>
      <x:c r="I99" s="38"/>
      <x:c r="J99" s="38"/>
      <x:c r="K99" s="38"/>
      <x:c r="L99" s="2"/>
      <x:c r="M99" s="2"/>
    </x:row>
    <x:row r="100" ht="23" customHeight="1">
      <x:c r="C100" s="2" t="str">
        <x:v>800-01</x:v>
      </x:c>
      <x:c r="D100" s="2" t="str">
        <x:v>Podcast picture van</x:v>
      </x:c>
      <x:c r="E100" s="11" t="n">
        <x:v>1</x:v>
      </x:c>
      <x:c r="F100" s="45" t="n">
        <x:f>'Assumptions'!D10</x:f>
        <x:v>1</x:v>
      </x:c>
      <x:c r="G100" s="20" t="n">
        <x:v>450</x:v>
      </x:c>
      <x:c r="H100" s="41" t="n">
        <x:f>ROUND(E100*F100*G100,2)</x:f>
        <x:v>450</x:v>
      </x:c>
      <x:c r="I100" s="41" t="n">
        <x:f>0</x:f>
        <x:v>0</x:v>
      </x:c>
      <x:c r="J100" s="41" t="n">
        <x:f>0</x:f>
        <x:v>0</x:v>
      </x:c>
      <x:c r="K100" s="41" t="n">
        <x:f>SUM(H100:J100)</x:f>
        <x:v>450</x:v>
      </x:c>
      <x:c r="L100" s="2"/>
      <x:c r="M100" s="12" t="str">
        <x:v>Paid hire / owner-use fee, all-in per week</x:v>
      </x:c>
    </x:row>
    <x:row r="101" ht="23" customHeight="1">
      <x:c r="C101" s="27" t="str">
        <x:v>800-02</x:v>
      </x:c>
      <x:c r="D101" s="27" t="str">
        <x:v>1958 black Ford convertible</x:v>
      </x:c>
      <x:c r="E101" s="11" t="n">
        <x:v>1</x:v>
      </x:c>
      <x:c r="F101" s="11" t="n">
        <x:v>1</x:v>
      </x:c>
      <x:c r="G101" s="20" t="n">
        <x:v>350</x:v>
      </x:c>
      <x:c r="H101" s="41" t="n">
        <x:f>ROUND(E101*F101*G101,2)</x:f>
        <x:v>350</x:v>
      </x:c>
      <x:c r="I101" s="41" t="n">
        <x:f>0</x:f>
        <x:v>0</x:v>
      </x:c>
      <x:c r="J101" s="41" t="n">
        <x:f>0</x:f>
        <x:v>0</x:v>
      </x:c>
      <x:c r="K101" s="41" t="n">
        <x:f>SUM(H101:J101)</x:f>
        <x:v>350</x:v>
      </x:c>
      <x:c r="L101" s="2"/>
      <x:c r="M101" s="12" t="str">
        <x:v>Picture-car day hire, owner attendance priced below</x:v>
      </x:c>
    </x:row>
    <x:row r="102" ht="23" customHeight="1">
      <x:c r="C102" s="2" t="str">
        <x:v>800-03</x:v>
      </x:c>
      <x:c r="D102" s="2" t="str">
        <x:v>Odell picture farm truck</x:v>
      </x:c>
      <x:c r="E102" s="11" t="n">
        <x:v>1</x:v>
      </x:c>
      <x:c r="F102" s="11" t="n">
        <x:v>2</x:v>
      </x:c>
      <x:c r="G102" s="20" t="n">
        <x:v>125</x:v>
      </x:c>
      <x:c r="H102" s="41" t="n">
        <x:f>ROUND(E102*F102*G102,2)</x:f>
        <x:v>250</x:v>
      </x:c>
      <x:c r="I102" s="41" t="n">
        <x:f>0</x:f>
        <x:v>0</x:v>
      </x:c>
      <x:c r="J102" s="41" t="n">
        <x:f>0</x:f>
        <x:v>0</x:v>
      </x:c>
      <x:c r="K102" s="41" t="n">
        <x:f>SUM(H102:J102)</x:f>
        <x:v>250</x:v>
      </x:c>
      <x:c r="L102" s="2"/>
      <x:c r="M102" s="12" t="str">
        <x:v>Paid picture vehicle days, all-in</x:v>
      </x:c>
    </x:row>
    <x:row r="103" ht="23" customHeight="1">
      <x:c r="C103" s="27" t="str">
        <x:v>800-04</x:v>
      </x:c>
      <x:c r="D103" s="27" t="str">
        <x:v>Picture-car delivery / owner support</x:v>
      </x:c>
      <x:c r="E103" s="11" t="n">
        <x:v>1</x:v>
      </x:c>
      <x:c r="F103" s="11" t="n">
        <x:v>1</x:v>
      </x:c>
      <x:c r="G103" s="20" t="n">
        <x:v>200</x:v>
      </x:c>
      <x:c r="H103" s="41" t="n">
        <x:f>ROUND(E103*F103*G103,2)</x:f>
        <x:v>200</x:v>
      </x:c>
      <x:c r="I103" s="41" t="n">
        <x:f>0</x:f>
        <x:v>0</x:v>
      </x:c>
      <x:c r="J103" s="41" t="n">
        <x:f>0</x:f>
        <x:v>0</x:v>
      </x:c>
      <x:c r="K103" s="41" t="n">
        <x:f>SUM(H103:J103)</x:f>
        <x:v>200</x:v>
      </x:c>
      <x:c r="L103" s="2"/>
      <x:c r="M103" s="12" t="str">
        <x:v>Period-car transport and attendance</x:v>
      </x:c>
    </x:row>
    <x:row r="104" ht="23" customHeight="1">
      <x:c r="C104" s="2" t="str">
        <x:v>800-05</x:v>
      </x:c>
      <x:c r="D104" s="2" t="str">
        <x:v>Production vehicles / fuel / parking</x:v>
      </x:c>
      <x:c r="E104" s="11" t="n">
        <x:v>1</x:v>
      </x:c>
      <x:c r="F104" s="45" t="n">
        <x:f>'Assumptions'!D7</x:f>
        <x:v>4</x:v>
      </x:c>
      <x:c r="G104" s="20" t="n">
        <x:v>75</x:v>
      </x:c>
      <x:c r="H104" s="41" t="n">
        <x:f>ROUND(E104*F104*G104,2)</x:f>
        <x:v>300</x:v>
      </x:c>
      <x:c r="I104" s="41" t="n">
        <x:f>0</x:f>
        <x:v>0</x:v>
      </x:c>
      <x:c r="J104" s="41" t="n">
        <x:f>0</x:f>
        <x:v>0</x:v>
      </x:c>
      <x:c r="K104" s="41" t="n">
        <x:f>SUM(H104:J104)</x:f>
        <x:v>300</x:v>
      </x:c>
      <x:c r="L104" s="2"/>
      <x:c r="M104" s="12" t="str">
        <x:v>Production transport, excluding picture rentals</x:v>
      </x:c>
    </x:row>
    <x:row r="105" ht="23" customHeight="1">
      <x:c r="C105" s="27" t="str">
        <x:v>800-06</x:v>
      </x:c>
      <x:c r="D105" s="27" t="str">
        <x:v>Late-wrap crew transport</x:v>
      </x:c>
      <x:c r="E105" s="11" t="n">
        <x:v>1</x:v>
      </x:c>
      <x:c r="F105" s="45" t="n">
        <x:f>'Assumptions'!D11</x:f>
        <x:v>2</x:v>
      </x:c>
      <x:c r="G105" s="20" t="n">
        <x:v>100</x:v>
      </x:c>
      <x:c r="H105" s="41" t="n">
        <x:f>ROUND(E105*F105*G105,2)</x:f>
        <x:v>200</x:v>
      </x:c>
      <x:c r="I105" s="41" t="n">
        <x:f>0</x:f>
        <x:v>0</x:v>
      </x:c>
      <x:c r="J105" s="41" t="n">
        <x:f>0</x:f>
        <x:v>0</x:v>
      </x:c>
      <x:c r="K105" s="41" t="n">
        <x:f>SUM(H105:J105)</x:f>
        <x:v>200</x:v>
      </x:c>
      <x:c r="L105" s="2"/>
      <x:c r="M105" s="12" t="str">
        <x:v>Safe rides / shuttle allowance</x:v>
      </x:c>
    </x:row>
    <x:row r="106" ht="23" customHeight="1">
      <x:c r="C106" s="2" t="str">
        <x:v>800-07</x:v>
      </x:c>
      <x:c r="D106" s="2" t="str">
        <x:v>Hotel room-nights</x:v>
      </x:c>
      <x:c r="E106" s="11" t="n">
        <x:v>0</x:v>
      </x:c>
      <x:c r="F106" s="11" t="n">
        <x:v>1</x:v>
      </x:c>
      <x:c r="G106" s="20" t="n">
        <x:v>125</x:v>
      </x:c>
      <x:c r="H106" s="41" t="n">
        <x:f>ROUND(E106*F106*G106,2)</x:f>
        <x:v>0</x:v>
      </x:c>
      <x:c r="I106" s="41" t="n">
        <x:f>0</x:f>
        <x:v>0</x:v>
      </x:c>
      <x:c r="J106" s="41" t="n">
        <x:f>0</x:f>
        <x:v>0</x:v>
      </x:c>
      <x:c r="K106" s="41" t="n">
        <x:f>SUM(H106:J106)</x:f>
        <x:v>0</x:v>
      </x:c>
      <x:c r="L106" s="2"/>
      <x:c r="M106" s="12" t="str">
        <x:v>Local first tier. All-in room estimates</x:v>
      </x:c>
    </x:row>
    <x:row r="107" ht="23" customHeight="1">
      <x:c r="C107" s="27" t="str">
        <x:v>800-08</x:v>
      </x:c>
      <x:c r="D107" s="27" t="str">
        <x:v>Travel per diem</x:v>
      </x:c>
      <x:c r="E107" s="11" t="n">
        <x:v>0</x:v>
      </x:c>
      <x:c r="F107" s="11" t="n">
        <x:v>1</x:v>
      </x:c>
      <x:c r="G107" s="20" t="n">
        <x:v>60</x:v>
      </x:c>
      <x:c r="H107" s="41" t="n">
        <x:f>ROUND(E107*F107*G107,2)</x:f>
        <x:v>0</x:v>
      </x:c>
      <x:c r="I107" s="41" t="n">
        <x:f>0</x:f>
        <x:v>0</x:v>
      </x:c>
      <x:c r="J107" s="41" t="n">
        <x:f>0</x:f>
        <x:v>0</x:v>
      </x:c>
      <x:c r="K107" s="41" t="n">
        <x:f>SUM(H107:J107)</x:f>
        <x:v>0</x:v>
      </x:c>
      <x:c r="L107" s="2"/>
      <x:c r="M107" s="12" t="str">
        <x:v>Travel days only; shoot-day catering separate</x:v>
      </x:c>
    </x:row>
    <x:row r="108" ht="23" customHeight="1">
      <x:c r="C108" s="2" t="str">
        <x:v>800-09</x:v>
      </x:c>
      <x:c r="D108" s="2" t="str">
        <x:v>Round-trip airfares</x:v>
      </x:c>
      <x:c r="E108" s="11" t="n">
        <x:v>0</x:v>
      </x:c>
      <x:c r="F108" s="11" t="n">
        <x:v>1</x:v>
      </x:c>
      <x:c r="G108" s="20" t="n">
        <x:v>450</x:v>
      </x:c>
      <x:c r="H108" s="41" t="n">
        <x:f>ROUND(E108*F108*G108,2)</x:f>
        <x:v>0</x:v>
      </x:c>
      <x:c r="I108" s="41" t="n">
        <x:f>0</x:f>
        <x:v>0</x:v>
      </x:c>
      <x:c r="J108" s="41" t="n">
        <x:f>0</x:f>
        <x:v>0</x:v>
      </x:c>
      <x:c r="K108" s="41" t="n">
        <x:f>SUM(H108:J108)</x:f>
        <x:v>0</x:v>
      </x:c>
      <x:c r="L108" s="2"/>
      <x:c r="M108" s="12" t="str">
        <x:v>Limited specialist / talent travel</x:v>
      </x:c>
    </x:row>
    <x:row r="109" ht="23" customHeight="1">
      <x:c r="C109" s="30"/>
      <x:c r="D109" s="30" t="str">
        <x:v>Vehicles, transport, and travel subtotal</x:v>
      </x:c>
      <x:c r="E109" s="43"/>
      <x:c r="F109" s="43"/>
      <x:c r="G109" s="43"/>
      <x:c r="H109" s="44" t="n">
        <x:f>SUM(H100:H108)</x:f>
        <x:v>1750</x:v>
      </x:c>
      <x:c r="I109" s="44" t="n">
        <x:f>SUM(I100:I108)</x:f>
        <x:v>0</x:v>
      </x:c>
      <x:c r="J109" s="44" t="n">
        <x:f>SUM(J100:J108)</x:f>
        <x:v>0</x:v>
      </x:c>
      <x:c r="K109" s="44" t="n">
        <x:f>SUM(K100:K108)</x:f>
        <x:v>1750</x:v>
      </x:c>
      <x:c r="L109" s="2"/>
      <x:c r="M109" s="2"/>
    </x:row>
    <x:row r="110" ht="23" customHeight="1">
      <x:c r="C110" s="2"/>
      <x:c r="D110" s="2"/>
      <x:c r="E110" s="34"/>
      <x:c r="F110" s="34"/>
      <x:c r="G110" s="34"/>
      <x:c r="H110" s="34"/>
      <x:c r="I110" s="34"/>
      <x:c r="J110" s="34"/>
      <x:c r="K110" s="34"/>
      <x:c r="L110" s="2"/>
      <x:c r="M110" s="2"/>
    </x:row>
    <x:row r="111" ht="25" customHeight="1">
      <x:c r="C111" s="37" t="str">
        <x:v>900  Meals and on-set welfare</x:v>
      </x:c>
      <x:c r="D111" s="37"/>
      <x:c r="E111" s="38"/>
      <x:c r="F111" s="38"/>
      <x:c r="G111" s="38"/>
      <x:c r="H111" s="38"/>
      <x:c r="I111" s="38"/>
      <x:c r="J111" s="38"/>
      <x:c r="K111" s="38"/>
      <x:c r="L111" s="2"/>
      <x:c r="M111" s="2"/>
    </x:row>
    <x:row r="112" ht="23" customHeight="1">
      <x:c r="C112" s="2" t="str">
        <x:v>900-01</x:v>
      </x:c>
      <x:c r="D112" s="2" t="str">
        <x:v>Hot meals</x:v>
      </x:c>
      <x:c r="E112" s="45" t="n">
        <x:f>'Assumptions'!D12</x:f>
        <x:v>22</x:v>
      </x:c>
      <x:c r="F112" s="45" t="n">
        <x:f>'Assumptions'!D7</x:f>
        <x:v>4</x:v>
      </x:c>
      <x:c r="G112" s="20" t="n">
        <x:v>18</x:v>
      </x:c>
      <x:c r="H112" s="41" t="n">
        <x:f>ROUND(E112*F112*G112,2)</x:f>
        <x:v>1584</x:v>
      </x:c>
      <x:c r="I112" s="41" t="n">
        <x:f>0</x:f>
        <x:v>0</x:v>
      </x:c>
      <x:c r="J112" s="41" t="n">
        <x:f>0</x:f>
        <x:v>0</x:v>
      </x:c>
      <x:c r="K112" s="41" t="n">
        <x:f>SUM(H112:J112)</x:f>
        <x:v>1584</x:v>
      </x:c>
      <x:c r="L112" s="2"/>
      <x:c r="M112" s="12" t="str">
        <x:v>All-in meal / catering delivery cost</x:v>
      </x:c>
    </x:row>
    <x:row r="113" ht="23" customHeight="1">
      <x:c r="C113" s="27" t="str">
        <x:v>900-02</x:v>
      </x:c>
      <x:c r="D113" s="27" t="str">
        <x:v>Craft service / water</x:v>
      </x:c>
      <x:c r="E113" s="45" t="n">
        <x:f>'Assumptions'!D12</x:f>
        <x:v>22</x:v>
      </x:c>
      <x:c r="F113" s="45" t="n">
        <x:f>'Assumptions'!D7</x:f>
        <x:v>4</x:v>
      </x:c>
      <x:c r="G113" s="20" t="n">
        <x:v>6</x:v>
      </x:c>
      <x:c r="H113" s="41" t="n">
        <x:f>ROUND(E113*F113*G113,2)</x:f>
        <x:v>528</x:v>
      </x:c>
      <x:c r="I113" s="41" t="n">
        <x:f>0</x:f>
        <x:v>0</x:v>
      </x:c>
      <x:c r="J113" s="41" t="n">
        <x:f>0</x:f>
        <x:v>0</x:v>
      </x:c>
      <x:c r="K113" s="41" t="n">
        <x:f>SUM(H113:J113)</x:f>
        <x:v>528</x:v>
      </x:c>
      <x:c r="L113" s="2"/>
      <x:c r="M113" s="12" t="str">
        <x:v>Separate snacks, hot drinks, and hydration</x:v>
      </x:c>
    </x:row>
    <x:row r="114" ht="23" customHeight="1">
      <x:c r="C114" s="2" t="str">
        <x:v>900-03</x:v>
      </x:c>
      <x:c r="D114" s="2" t="str">
        <x:v>Night meal / late-wrap food</x:v>
      </x:c>
      <x:c r="E114" s="45" t="n">
        <x:f>'Assumptions'!D12</x:f>
        <x:v>22</x:v>
      </x:c>
      <x:c r="F114" s="45" t="n">
        <x:f>'Assumptions'!D11</x:f>
        <x:v>2</x:v>
      </x:c>
      <x:c r="G114" s="20" t="n">
        <x:v>12</x:v>
      </x:c>
      <x:c r="H114" s="41" t="n">
        <x:f>ROUND(E114*F114*G114,2)</x:f>
        <x:v>528</x:v>
      </x:c>
      <x:c r="I114" s="41" t="n">
        <x:f>0</x:f>
        <x:v>0</x:v>
      </x:c>
      <x:c r="J114" s="41" t="n">
        <x:f>0</x:f>
        <x:v>0</x:v>
      </x:c>
      <x:c r="K114" s="41" t="n">
        <x:f>SUM(H114:J114)</x:f>
        <x:v>528</x:v>
      </x:c>
      <x:c r="L114" s="2"/>
      <x:c r="M114" s="12" t="str">
        <x:v>Second meal allowance on overnight calls</x:v>
      </x:c>
    </x:row>
    <x:row r="115" ht="23" customHeight="1">
      <x:c r="C115" s="27" t="str">
        <x:v>900-04</x:v>
      </x:c>
      <x:c r="D115" s="27" t="str">
        <x:v>Prep / strike food and water</x:v>
      </x:c>
      <x:c r="E115" s="11" t="n">
        <x:v>4</x:v>
      </x:c>
      <x:c r="F115" s="45" t="n">
        <x:f>'Assumptions'!D8+'Assumptions'!D9</x:f>
        <x:v>3</x:v>
      </x:c>
      <x:c r="G115" s="20" t="n">
        <x:v>18</x:v>
      </x:c>
      <x:c r="H115" s="41" t="n">
        <x:f>ROUND(E115*F115*G115,2)</x:f>
        <x:v>216</x:v>
      </x:c>
      <x:c r="I115" s="41" t="n">
        <x:f>0</x:f>
        <x:v>0</x:v>
      </x:c>
      <x:c r="J115" s="41" t="n">
        <x:f>0</x:f>
        <x:v>0</x:v>
      </x:c>
      <x:c r="K115" s="41" t="n">
        <x:f>SUM(H115:J115)</x:f>
        <x:v>216</x:v>
      </x:c>
      <x:c r="L115" s="2"/>
      <x:c r="M115" s="12" t="str">
        <x:v>All-in meals and water for smaller off-camera calls</x:v>
      </x:c>
    </x:row>
    <x:row r="116" ht="23" customHeight="1">
      <x:c r="C116" s="2" t="str">
        <x:v>900-05</x:v>
      </x:c>
      <x:c r="D116" s="2" t="str">
        <x:v>Medical / welfare consumables</x:v>
      </x:c>
      <x:c r="E116" s="11" t="n">
        <x:v>1</x:v>
      </x:c>
      <x:c r="F116" s="11" t="n">
        <x:v>1</x:v>
      </x:c>
      <x:c r="G116" s="20" t="n">
        <x:v>125</x:v>
      </x:c>
      <x:c r="H116" s="41" t="n">
        <x:f>ROUND(E116*F116*G116,2)</x:f>
        <x:v>125</x:v>
      </x:c>
      <x:c r="I116" s="41" t="n">
        <x:f>0</x:f>
        <x:v>0</x:v>
      </x:c>
      <x:c r="J116" s="46" t="n">
        <x:f>ROUND(H116*'Assumptions'!D20,2)</x:f>
        <x:v>12.19</x:v>
      </x:c>
      <x:c r="K116" s="41" t="n">
        <x:f>SUM(H116:J116)</x:f>
        <x:v>137.19</x:v>
      </x:c>
      <x:c r="L116" s="2"/>
      <x:c r="M116" s="12" t="str">
        <x:v>Real set supplies; story first-aid kit in Props</x:v>
      </x:c>
    </x:row>
    <x:row r="117" ht="23" customHeight="1">
      <x:c r="C117" s="30"/>
      <x:c r="D117" s="30" t="str">
        <x:v>Meals and on-set welfare subtotal</x:v>
      </x:c>
      <x:c r="E117" s="43"/>
      <x:c r="F117" s="43"/>
      <x:c r="G117" s="43"/>
      <x:c r="H117" s="44" t="n">
        <x:f>SUM(H112:H116)</x:f>
        <x:v>2981</x:v>
      </x:c>
      <x:c r="I117" s="44" t="n">
        <x:f>SUM(I112:I116)</x:f>
        <x:v>0</x:v>
      </x:c>
      <x:c r="J117" s="44" t="n">
        <x:f>SUM(J112:J116)</x:f>
        <x:v>12.19</x:v>
      </x:c>
      <x:c r="K117" s="44" t="n">
        <x:f>SUM(K112:K116)</x:f>
        <x:v>2993.19</x:v>
      </x:c>
      <x:c r="L117" s="2"/>
      <x:c r="M117" s="2"/>
    </x:row>
    <x:row r="118" ht="23" customHeight="1">
      <x:c r="C118" s="2"/>
      <x:c r="D118" s="2"/>
      <x:c r="E118" s="34"/>
      <x:c r="F118" s="34"/>
      <x:c r="G118" s="34"/>
      <x:c r="H118" s="34"/>
      <x:c r="I118" s="34"/>
      <x:c r="J118" s="34"/>
      <x:c r="K118" s="34"/>
      <x:c r="L118" s="2"/>
      <x:c r="M118" s="2"/>
    </x:row>
    <x:row r="119" ht="25" customHeight="1">
      <x:c r="C119" s="37" t="str">
        <x:v>1000  Picture editing and finish</x:v>
      </x:c>
      <x:c r="D119" s="37"/>
      <x:c r="E119" s="38"/>
      <x:c r="F119" s="38"/>
      <x:c r="G119" s="38"/>
      <x:c r="H119" s="38"/>
      <x:c r="I119" s="38"/>
      <x:c r="J119" s="38"/>
      <x:c r="K119" s="38"/>
      <x:c r="L119" s="2"/>
      <x:c r="M119" s="2"/>
    </x:row>
    <x:row r="120" ht="23" customHeight="1">
      <x:c r="C120" s="2" t="str">
        <x:v>1000-01</x:v>
      </x:c>
      <x:c r="D120" s="2" t="str">
        <x:v>Picture editor</x:v>
      </x:c>
      <x:c r="E120" s="11" t="n">
        <x:v>1</x:v>
      </x:c>
      <x:c r="F120" s="45" t="n">
        <x:f>'Assumptions'!D34</x:f>
        <x:v>10</x:v>
      </x:c>
      <x:c r="G120" s="20" t="n">
        <x:v>200</x:v>
      </x:c>
      <x:c r="H120" s="41" t="n">
        <x:f>ROUND(E120*F120*G120,2)</x:f>
        <x:v>2000</x:v>
      </x:c>
      <x:c r="I120" s="41" t="n">
        <x:f>0</x:f>
        <x:v>0</x:v>
      </x:c>
      <x:c r="J120" s="41" t="n">
        <x:f>0</x:f>
        <x:v>0</x:v>
      </x:c>
      <x:c r="K120" s="41" t="n">
        <x:f>SUM(H120:J120)</x:f>
        <x:v>2000</x:v>
      </x:c>
      <x:c r="L120" s="2"/>
      <x:c r="M120" s="12" t="str">
        <x:v>Vendor workdays, inclusive of vendor burden</x:v>
      </x:c>
    </x:row>
    <x:row r="121" ht="23" customHeight="1">
      <x:c r="C121" s="27" t="str">
        <x:v>1000-02</x:v>
      </x:c>
      <x:c r="D121" s="27" t="str">
        <x:v>Assistant edit / ingest / turnover</x:v>
      </x:c>
      <x:c r="E121" s="11" t="n">
        <x:v>1</x:v>
      </x:c>
      <x:c r="F121" s="11" t="n">
        <x:v>2</x:v>
      </x:c>
      <x:c r="G121" s="20" t="n">
        <x:v>150</x:v>
      </x:c>
      <x:c r="H121" s="41" t="n">
        <x:f>ROUND(E121*F121*G121,2)</x:f>
        <x:v>300</x:v>
      </x:c>
      <x:c r="I121" s="41" t="n">
        <x:f>0</x:f>
        <x:v>0</x:v>
      </x:c>
      <x:c r="J121" s="41" t="n">
        <x:f>0</x:f>
        <x:v>0</x:v>
      </x:c>
      <x:c r="K121" s="41" t="n">
        <x:f>SUM(H121:J121)</x:f>
        <x:v>300</x:v>
      </x:c>
      <x:c r="L121" s="2"/>
      <x:c r="M121" s="12" t="str">
        <x:v>Media organization, sync, and turnovers</x:v>
      </x:c>
    </x:row>
    <x:row r="122" ht="23" customHeight="1">
      <x:c r="C122" s="2" t="str">
        <x:v>1000-03</x:v>
      </x:c>
      <x:c r="D122" s="2" t="str">
        <x:v>Color / online conform</x:v>
      </x:c>
      <x:c r="E122" s="11" t="n">
        <x:v>1</x:v>
      </x:c>
      <x:c r="F122" s="11" t="n">
        <x:v>2</x:v>
      </x:c>
      <x:c r="G122" s="20" t="n">
        <x:v>300</x:v>
      </x:c>
      <x:c r="H122" s="41" t="n">
        <x:f>ROUND(E122*F122*G122,2)</x:f>
        <x:v>600</x:v>
      </x:c>
      <x:c r="I122" s="41" t="n">
        <x:f>0</x:f>
        <x:v>0</x:v>
      </x:c>
      <x:c r="J122" s="41" t="n">
        <x:f>0</x:f>
        <x:v>0</x:v>
      </x:c>
      <x:c r="K122" s="41" t="n">
        <x:f>SUM(H122:J122)</x:f>
        <x:v>600</x:v>
      </x:c>
      <x:c r="L122" s="2"/>
      <x:c r="M122" s="12" t="str">
        <x:v>Night continuity and broadcast finish</x:v>
      </x:c>
    </x:row>
    <x:row r="123" ht="23" customHeight="1">
      <x:c r="C123" s="27" t="str">
        <x:v>1000-04</x:v>
      </x:c>
      <x:c r="D123" s="27" t="str">
        <x:v>Captions / credits / QC / masters</x:v>
      </x:c>
      <x:c r="E123" s="11" t="n">
        <x:v>1</x:v>
      </x:c>
      <x:c r="F123" s="11" t="n">
        <x:v>1</x:v>
      </x:c>
      <x:c r="G123" s="20" t="n">
        <x:v>350</x:v>
      </x:c>
      <x:c r="H123" s="41" t="n">
        <x:f>ROUND(E123*F123*G123,2)</x:f>
        <x:v>350</x:v>
      </x:c>
      <x:c r="I123" s="41" t="n">
        <x:f>0</x:f>
        <x:v>0</x:v>
      </x:c>
      <x:c r="J123" s="41" t="n">
        <x:f>0</x:f>
        <x:v>0</x:v>
      </x:c>
      <x:c r="K123" s="41" t="n">
        <x:f>SUM(H123:J123)</x:f>
        <x:v>350</x:v>
      </x:c>
      <x:c r="L123" s="2"/>
      <x:c r="M123" s="12" t="str">
        <x:v>Caption files and technical delivery package</x:v>
      </x:c>
    </x:row>
    <x:row r="124" ht="23" customHeight="1">
      <x:c r="C124" s="30"/>
      <x:c r="D124" s="30" t="str">
        <x:v>Picture editing and finish subtotal</x:v>
      </x:c>
      <x:c r="E124" s="43"/>
      <x:c r="F124" s="43"/>
      <x:c r="G124" s="43"/>
      <x:c r="H124" s="44" t="n">
        <x:f>SUM(H120:H123)</x:f>
        <x:v>3250</x:v>
      </x:c>
      <x:c r="I124" s="44" t="n">
        <x:f>SUM(I120:I123)</x:f>
        <x:v>0</x:v>
      </x:c>
      <x:c r="J124" s="44" t="n">
        <x:f>SUM(J120:J123)</x:f>
        <x:v>0</x:v>
      </x:c>
      <x:c r="K124" s="44" t="n">
        <x:f>SUM(K120:K123)</x:f>
        <x:v>3250</x:v>
      </x:c>
      <x:c r="L124" s="2"/>
      <x:c r="M124" s="2"/>
    </x:row>
    <x:row r="125" ht="23" customHeight="1">
      <x:c r="C125" s="2"/>
      <x:c r="D125" s="2"/>
      <x:c r="E125" s="34"/>
      <x:c r="F125" s="34"/>
      <x:c r="G125" s="34"/>
      <x:c r="H125" s="34"/>
      <x:c r="I125" s="34"/>
      <x:c r="J125" s="34"/>
      <x:c r="K125" s="34"/>
      <x:c r="L125" s="2"/>
      <x:c r="M125" s="2"/>
    </x:row>
    <x:row r="126" ht="25" customHeight="1">
      <x:c r="C126" s="37" t="str">
        <x:v>1100  Sound and music</x:v>
      </x:c>
      <x:c r="D126" s="37"/>
      <x:c r="E126" s="38"/>
      <x:c r="F126" s="38"/>
      <x:c r="G126" s="38"/>
      <x:c r="H126" s="38"/>
      <x:c r="I126" s="38"/>
      <x:c r="J126" s="38"/>
      <x:c r="K126" s="38"/>
      <x:c r="L126" s="2"/>
      <x:c r="M126" s="2"/>
    </x:row>
    <x:row r="127" ht="23" customHeight="1">
      <x:c r="C127" s="2" t="str">
        <x:v>1100-01</x:v>
      </x:c>
      <x:c r="D127" s="2" t="str">
        <x:v>Sound design / horror environments</x:v>
      </x:c>
      <x:c r="E127" s="11" t="n">
        <x:v>1</x:v>
      </x:c>
      <x:c r="F127" s="11" t="n">
        <x:v>4</x:v>
      </x:c>
      <x:c r="G127" s="20" t="n">
        <x:v>225</x:v>
      </x:c>
      <x:c r="H127" s="41" t="n">
        <x:f>ROUND(E127*F127*G127,2)</x:f>
        <x:v>900</x:v>
      </x:c>
      <x:c r="I127" s="41" t="n">
        <x:f>0</x:f>
        <x:v>0</x:v>
      </x:c>
      <x:c r="J127" s="41" t="n">
        <x:f>0</x:f>
        <x:v>0</x:v>
      </x:c>
      <x:c r="K127" s="41" t="n">
        <x:f>SUM(H127:J127)</x:f>
        <x:v>900</x:v>
      </x:c>
      <x:c r="L127" s="2"/>
      <x:c r="M127" s="12" t="str">
        <x:v>Voices, breathing, house, bats, and location contrast</x:v>
      </x:c>
    </x:row>
    <x:row r="128" ht="23" customHeight="1">
      <x:c r="C128" s="27" t="str">
        <x:v>1100-02</x:v>
      </x:c>
      <x:c r="D128" s="27" t="str">
        <x:v>Dialogue edit / ADR cleanup</x:v>
      </x:c>
      <x:c r="E128" s="11" t="n">
        <x:v>1</x:v>
      </x:c>
      <x:c r="F128" s="11" t="n">
        <x:v>2</x:v>
      </x:c>
      <x:c r="G128" s="20" t="n">
        <x:v>200</x:v>
      </x:c>
      <x:c r="H128" s="41" t="n">
        <x:f>ROUND(E128*F128*G128,2)</x:f>
        <x:v>400</x:v>
      </x:c>
      <x:c r="I128" s="41" t="n">
        <x:f>0</x:f>
        <x:v>0</x:v>
      </x:c>
      <x:c r="J128" s="41" t="n">
        <x:f>0</x:f>
        <x:v>0</x:v>
      </x:c>
      <x:c r="K128" s="41" t="n">
        <x:f>SUM(H128:J128)</x:f>
        <x:v>400</x:v>
      </x:c>
      <x:c r="L128" s="2"/>
      <x:c r="M128" s="12" t="str">
        <x:v>Voice performance fees remain in Cast</x:v>
      </x:c>
    </x:row>
    <x:row r="129" ht="23" customHeight="1">
      <x:c r="C129" s="2" t="str">
        <x:v>1100-03</x:v>
      </x:c>
      <x:c r="D129" s="2" t="str">
        <x:v>Foley</x:v>
      </x:c>
      <x:c r="E129" s="11" t="n">
        <x:v>1</x:v>
      </x:c>
      <x:c r="F129" s="11" t="n">
        <x:v>1</x:v>
      </x:c>
      <x:c r="G129" s="20" t="n">
        <x:v>250</x:v>
      </x:c>
      <x:c r="H129" s="41" t="n">
        <x:f>ROUND(E129*F129*G129,2)</x:f>
        <x:v>250</x:v>
      </x:c>
      <x:c r="I129" s="41" t="n">
        <x:f>0</x:f>
        <x:v>0</x:v>
      </x:c>
      <x:c r="J129" s="41" t="n">
        <x:f>0</x:f>
        <x:v>0</x:v>
      </x:c>
      <x:c r="K129" s="41" t="n">
        <x:f>SUM(H129:J129)</x:f>
        <x:v>250</x:v>
      </x:c>
      <x:c r="L129" s="2"/>
      <x:c r="M129" s="12" t="str">
        <x:v>Footfalls, scratches, cloth, and prop handling</x:v>
      </x:c>
    </x:row>
    <x:row r="130" ht="23" customHeight="1">
      <x:c r="C130" s="27" t="str">
        <x:v>1100-04</x:v>
      </x:c>
      <x:c r="D130" s="27" t="str">
        <x:v>Final mix</x:v>
      </x:c>
      <x:c r="E130" s="11" t="n">
        <x:v>1</x:v>
      </x:c>
      <x:c r="F130" s="11" t="n">
        <x:v>1</x:v>
      </x:c>
      <x:c r="G130" s="20" t="n">
        <x:v>450</x:v>
      </x:c>
      <x:c r="H130" s="41" t="n">
        <x:f>ROUND(E130*F130*G130,2)</x:f>
        <x:v>450</x:v>
      </x:c>
      <x:c r="I130" s="41" t="n">
        <x:f>0</x:f>
        <x:v>0</x:v>
      </x:c>
      <x:c r="J130" s="41" t="n">
        <x:f>0</x:f>
        <x:v>0</x:v>
      </x:c>
      <x:c r="K130" s="41" t="n">
        <x:f>SUM(H130:J130)</x:f>
        <x:v>450</x:v>
      </x:c>
      <x:c r="L130" s="2"/>
      <x:c r="M130" s="12" t="str">
        <x:v>Stereo / multichannel delivery as required</x:v>
      </x:c>
    </x:row>
    <x:row r="131" ht="23" customHeight="1">
      <x:c r="C131" s="2" t="str">
        <x:v>1100-05</x:v>
      </x:c>
      <x:c r="D131" s="2" t="str">
        <x:v>ADR studio / recording facility</x:v>
      </x:c>
      <x:c r="E131" s="11" t="n">
        <x:v>1</x:v>
      </x:c>
      <x:c r="F131" s="11" t="n">
        <x:v>1</x:v>
      </x:c>
      <x:c r="G131" s="20" t="n">
        <x:v>125</x:v>
      </x:c>
      <x:c r="H131" s="41" t="n">
        <x:f>ROUND(E131*F131*G131,2)</x:f>
        <x:v>125</x:v>
      </x:c>
      <x:c r="I131" s="41" t="n">
        <x:f>0</x:f>
        <x:v>0</x:v>
      </x:c>
      <x:c r="J131" s="41" t="n">
        <x:f>0</x:f>
        <x:v>0</x:v>
      </x:c>
      <x:c r="K131" s="41" t="n">
        <x:f>SUM(H131:J131)</x:f>
        <x:v>125</x:v>
      </x:c>
      <x:c r="L131" s="2"/>
      <x:c r="M131" s="12" t="str">
        <x:v>Facility, not duplicate performer pay</x:v>
      </x:c>
    </x:row>
    <x:row r="132" ht="23" customHeight="1">
      <x:c r="C132" s="27" t="str">
        <x:v>1100-06</x:v>
      </x:c>
      <x:c r="D132" s="27" t="str">
        <x:v>Licensed infant / child / creature sound</x:v>
      </x:c>
      <x:c r="E132" s="11" t="n">
        <x:v>1</x:v>
      </x:c>
      <x:c r="F132" s="11" t="n">
        <x:v>1</x:v>
      </x:c>
      <x:c r="G132" s="20" t="n">
        <x:v>100</x:v>
      </x:c>
      <x:c r="H132" s="41" t="n">
        <x:f>ROUND(E132*F132*G132,2)</x:f>
        <x:v>100</x:v>
      </x:c>
      <x:c r="I132" s="41" t="n">
        <x:f>0</x:f>
        <x:v>0</x:v>
      </x:c>
      <x:c r="J132" s="41" t="n">
        <x:f>0</x:f>
        <x:v>0</x:v>
      </x:c>
      <x:c r="K132" s="41" t="n">
        <x:f>SUM(H132:J132)</x:f>
        <x:v>100</x:v>
      </x:c>
      <x:c r="L132" s="2"/>
      <x:c r="M132" s="12" t="str">
        <x:v>No infant or live-animal photography</x:v>
      </x:c>
    </x:row>
    <x:row r="133" ht="23" customHeight="1">
      <x:c r="C133" s="2" t="str">
        <x:v>1100-07</x:v>
      </x:c>
      <x:c r="D133" s="2" t="str">
        <x:v>Original score and radio cue</x:v>
      </x:c>
      <x:c r="E133" s="11" t="n">
        <x:v>1</x:v>
      </x:c>
      <x:c r="F133" s="11" t="n">
        <x:v>1</x:v>
      </x:c>
      <x:c r="G133" s="20" t="n">
        <x:v>650</x:v>
      </x:c>
      <x:c r="H133" s="41" t="n">
        <x:f>ROUND(E133*F133*G133,2)</x:f>
        <x:v>650</x:v>
      </x:c>
      <x:c r="I133" s="41" t="n">
        <x:f>0</x:f>
        <x:v>0</x:v>
      </x:c>
      <x:c r="J133" s="41" t="n">
        <x:f>0</x:f>
        <x:v>0</x:v>
      </x:c>
      <x:c r="K133" s="41" t="n">
        <x:f>SUM(H133:J133)</x:f>
        <x:v>650</x:v>
      </x:c>
      <x:c r="L133" s="2"/>
      <x:c r="M133" s="12" t="str">
        <x:v>Includes original 1950s-style AM cue</x:v>
      </x:c>
    </x:row>
    <x:row r="134" ht="23" customHeight="1">
      <x:c r="C134" s="27" t="str">
        <x:v>1100-08</x:v>
      </x:c>
      <x:c r="D134" s="27" t="str">
        <x:v>Additional music licenses</x:v>
      </x:c>
      <x:c r="E134" s="11" t="n">
        <x:v>1</x:v>
      </x:c>
      <x:c r="F134" s="11" t="n">
        <x:v>1</x:v>
      </x:c>
      <x:c r="G134" s="20" t="n">
        <x:v>100</x:v>
      </x:c>
      <x:c r="H134" s="41" t="n">
        <x:f>ROUND(E134*F134*G134,2)</x:f>
        <x:v>100</x:v>
      </x:c>
      <x:c r="I134" s="41" t="n">
        <x:f>0</x:f>
        <x:v>0</x:v>
      </x:c>
      <x:c r="J134" s="41" t="n">
        <x:f>0</x:f>
        <x:v>0</x:v>
      </x:c>
      <x:c r="K134" s="41" t="n">
        <x:f>SUM(H134:J134)</x:f>
        <x:v>100</x:v>
      </x:c>
      <x:c r="L134" s="2"/>
      <x:c r="M134" s="12" t="str">
        <x:v>No named commercial song / master assumed</x:v>
      </x:c>
    </x:row>
    <x:row r="135" ht="23" customHeight="1">
      <x:c r="C135" s="30"/>
      <x:c r="D135" s="30" t="str">
        <x:v>Sound and music subtotal</x:v>
      </x:c>
      <x:c r="E135" s="43"/>
      <x:c r="F135" s="43"/>
      <x:c r="G135" s="43"/>
      <x:c r="H135" s="44" t="n">
        <x:f>SUM(H127:H134)</x:f>
        <x:v>2975</x:v>
      </x:c>
      <x:c r="I135" s="44" t="n">
        <x:f>SUM(I127:I134)</x:f>
        <x:v>0</x:v>
      </x:c>
      <x:c r="J135" s="44" t="n">
        <x:f>SUM(J127:J134)</x:f>
        <x:v>0</x:v>
      </x:c>
      <x:c r="K135" s="44" t="n">
        <x:f>SUM(K127:K134)</x:f>
        <x:v>2975</x:v>
      </x:c>
      <x:c r="L135" s="2"/>
      <x:c r="M135" s="2"/>
    </x:row>
    <x:row r="136" ht="23" customHeight="1">
      <x:c r="C136" s="2"/>
      <x:c r="D136" s="2"/>
      <x:c r="E136" s="34"/>
      <x:c r="F136" s="34"/>
      <x:c r="G136" s="34"/>
      <x:c r="H136" s="34"/>
      <x:c r="I136" s="34"/>
      <x:c r="J136" s="34"/>
      <x:c r="K136" s="34"/>
      <x:c r="L136" s="2"/>
      <x:c r="M136" s="2"/>
    </x:row>
    <x:row r="137" ht="25" customHeight="1">
      <x:c r="C137" s="37" t="str">
        <x:v>1200  Visual effects and screen graphics</x:v>
      </x:c>
      <x:c r="D137" s="37"/>
      <x:c r="E137" s="38"/>
      <x:c r="F137" s="38"/>
      <x:c r="G137" s="38"/>
      <x:c r="H137" s="38"/>
      <x:c r="I137" s="38"/>
      <x:c r="J137" s="38"/>
      <x:c r="K137" s="38"/>
      <x:c r="L137" s="2"/>
      <x:c r="M137" s="2"/>
    </x:row>
    <x:row r="138" ht="23" customHeight="1">
      <x:c r="C138" s="2" t="str">
        <x:v>1200-01</x:v>
      </x:c>
      <x:c r="D138" s="2" t="str">
        <x:v>Bat swarm / wing composites</x:v>
      </x:c>
      <x:c r="E138" s="11" t="n">
        <x:v>1</x:v>
      </x:c>
      <x:c r="F138" s="45" t="n">
        <x:f>'Assumptions'!D31</x:f>
        <x:v>6</x:v>
      </x:c>
      <x:c r="G138" s="20" t="n">
        <x:v>150</x:v>
      </x:c>
      <x:c r="H138" s="41" t="n">
        <x:f>ROUND(E138*F138*G138,2)</x:f>
        <x:v>900</x:v>
      </x:c>
      <x:c r="I138" s="41" t="n">
        <x:f>0</x:f>
        <x:v>0</x:v>
      </x:c>
      <x:c r="J138" s="41" t="n">
        <x:f>0</x:f>
        <x:v>0</x:v>
      </x:c>
      <x:c r="K138" s="41" t="n">
        <x:f>SUM(H138:J138)</x:f>
        <x:v>900</x:v>
      </x:c>
      <x:c r="L138" s="2"/>
      <x:c r="M138" s="12" t="str">
        <x:v>Micro uses stock / shadows with short composites</x:v>
      </x:c>
    </x:row>
    <x:row r="139" ht="23" customHeight="1">
      <x:c r="C139" s="27" t="str">
        <x:v>1200-02</x:v>
      </x:c>
      <x:c r="D139" s="27" t="str">
        <x:v>Attic eyes / camera-rush shots</x:v>
      </x:c>
      <x:c r="E139" s="11" t="n">
        <x:v>1</x:v>
      </x:c>
      <x:c r="F139" s="11" t="n">
        <x:v>2</x:v>
      </x:c>
      <x:c r="G139" s="20" t="n">
        <x:v>150</x:v>
      </x:c>
      <x:c r="H139" s="41" t="n">
        <x:f>ROUND(E139*F139*G139,2)</x:f>
        <x:v>300</x:v>
      </x:c>
      <x:c r="I139" s="41" t="n">
        <x:f>0</x:f>
        <x:v>0</x:v>
      </x:c>
      <x:c r="J139" s="41" t="n">
        <x:f>0</x:f>
        <x:v>0</x:v>
      </x:c>
      <x:c r="K139" s="41" t="n">
        <x:f>SUM(H139:J139)</x:f>
        <x:v>300</x:v>
      </x:c>
      <x:c r="L139" s="2"/>
      <x:c r="M139" s="12" t="str">
        <x:v>Two hero reveal composites</x:v>
      </x:c>
    </x:row>
    <x:row r="140" ht="23" customHeight="1">
      <x:c r="C140" s="2" t="str">
        <x:v>1200-03</x:v>
      </x:c>
      <x:c r="D140" s="2" t="str">
        <x:v>Stream / chat / device inserts</x:v>
      </x:c>
      <x:c r="E140" s="11" t="n">
        <x:v>1</x:v>
      </x:c>
      <x:c r="F140" s="11" t="n">
        <x:v>6</x:v>
      </x:c>
      <x:c r="G140" s="20" t="n">
        <x:v>60</x:v>
      </x:c>
      <x:c r="H140" s="41" t="n">
        <x:f>ROUND(E140*F140*G140,2)</x:f>
        <x:v>360</x:v>
      </x:c>
      <x:c r="I140" s="41" t="n">
        <x:f>0</x:f>
        <x:v>0</x:v>
      </x:c>
      <x:c r="J140" s="41" t="n">
        <x:f>0</x:f>
        <x:v>0</x:v>
      </x:c>
      <x:c r="K140" s="41" t="n">
        <x:f>SUM(H140:J140)</x:f>
        <x:v>360</x:v>
      </x:c>
      <x:c r="L140" s="2"/>
      <x:c r="M140" s="12" t="str">
        <x:v>Original interfaces and countdown graphics</x:v>
      </x:c>
    </x:row>
    <x:row r="141" ht="23" customHeight="1">
      <x:c r="C141" s="27" t="str">
        <x:v>1200-04</x:v>
      </x:c>
      <x:c r="D141" s="27" t="str">
        <x:v>Cleanup / prints / rig removal</x:v>
      </x:c>
      <x:c r="E141" s="11" t="n">
        <x:v>1</x:v>
      </x:c>
      <x:c r="F141" s="11" t="n">
        <x:v>4</x:v>
      </x:c>
      <x:c r="G141" s="20" t="n">
        <x:v>75</x:v>
      </x:c>
      <x:c r="H141" s="41" t="n">
        <x:f>ROUND(E141*F141*G141,2)</x:f>
        <x:v>300</x:v>
      </x:c>
      <x:c r="I141" s="41" t="n">
        <x:f>0</x:f>
        <x:v>0</x:v>
      </x:c>
      <x:c r="J141" s="41" t="n">
        <x:f>0</x:f>
        <x:v>0</x:v>
      </x:c>
      <x:c r="K141" s="41" t="n">
        <x:f>SUM(H141:J141)</x:f>
        <x:v>300</x:v>
      </x:c>
      <x:c r="L141" s="2"/>
      <x:c r="M141" s="12" t="str">
        <x:v>Removes practical rigs and refines physical clues</x:v>
      </x:c>
    </x:row>
    <x:row r="142" ht="23" customHeight="1">
      <x:c r="C142" s="2" t="str">
        <x:v>1200-05</x:v>
      </x:c>
      <x:c r="D142" s="2" t="str">
        <x:v>Licensed bat plates / stock footage</x:v>
      </x:c>
      <x:c r="E142" s="11" t="n">
        <x:v>1</x:v>
      </x:c>
      <x:c r="F142" s="11" t="n">
        <x:v>1</x:v>
      </x:c>
      <x:c r="G142" s="20" t="n">
        <x:v>125</x:v>
      </x:c>
      <x:c r="H142" s="41" t="n">
        <x:f>ROUND(E142*F142*G142,2)</x:f>
        <x:v>125</x:v>
      </x:c>
      <x:c r="I142" s="41" t="n">
        <x:f>0</x:f>
        <x:v>0</x:v>
      </x:c>
      <x:c r="J142" s="41" t="n">
        <x:f>0</x:f>
        <x:v>0</x:v>
      </x:c>
      <x:c r="K142" s="41" t="n">
        <x:f>SUM(H142:J142)</x:f>
        <x:v>125</x:v>
      </x:c>
      <x:c r="L142" s="2"/>
      <x:c r="M142" s="12" t="str">
        <x:v>Separate license from artist compositing work</x:v>
      </x:c>
    </x:row>
    <x:row r="143" ht="23" customHeight="1">
      <x:c r="C143" s="30"/>
      <x:c r="D143" s="30" t="str">
        <x:v>Visual effects and screen graphics subtotal</x:v>
      </x:c>
      <x:c r="E143" s="43"/>
      <x:c r="F143" s="43"/>
      <x:c r="G143" s="43"/>
      <x:c r="H143" s="44" t="n">
        <x:f>SUM(H138:H142)</x:f>
        <x:v>1985</x:v>
      </x:c>
      <x:c r="I143" s="44" t="n">
        <x:f>SUM(I138:I142)</x:f>
        <x:v>0</x:v>
      </x:c>
      <x:c r="J143" s="44" t="n">
        <x:f>SUM(J138:J142)</x:f>
        <x:v>0</x:v>
      </x:c>
      <x:c r="K143" s="44" t="n">
        <x:f>SUM(K138:K142)</x:f>
        <x:v>1985</x:v>
      </x:c>
      <x:c r="L143" s="2"/>
      <x:c r="M143" s="2"/>
    </x:row>
    <x:row r="144" ht="23" customHeight="1">
      <x:c r="C144" s="2"/>
      <x:c r="D144" s="2"/>
      <x:c r="E144" s="34"/>
      <x:c r="F144" s="34"/>
      <x:c r="G144" s="34"/>
      <x:c r="H144" s="34"/>
      <x:c r="I144" s="34"/>
      <x:c r="J144" s="34"/>
      <x:c r="K144" s="34"/>
      <x:c r="L144" s="2"/>
      <x:c r="M144" s="2"/>
    </x:row>
    <x:row r="145" ht="25" customHeight="1">
      <x:c r="C145" s="37" t="str">
        <x:v>1300  Insurance and clearance</x:v>
      </x:c>
      <x:c r="D145" s="37"/>
      <x:c r="E145" s="38"/>
      <x:c r="F145" s="38"/>
      <x:c r="G145" s="38"/>
      <x:c r="H145" s="38"/>
      <x:c r="I145" s="38"/>
      <x:c r="J145" s="38"/>
      <x:c r="K145" s="38"/>
      <x:c r="L145" s="2"/>
      <x:c r="M145" s="2"/>
    </x:row>
    <x:row r="146" ht="23" customHeight="1">
      <x:c r="C146" s="2" t="str">
        <x:v>1300-01</x:v>
      </x:c>
      <x:c r="D146" s="2" t="str">
        <x:v>Production / equipment / picture-auto policy</x:v>
      </x:c>
      <x:c r="E146" s="11" t="n">
        <x:v>1</x:v>
      </x:c>
      <x:c r="F146" s="11" t="n">
        <x:v>1</x:v>
      </x:c>
      <x:c r="G146" s="20" t="n">
        <x:v>1500</x:v>
      </x:c>
      <x:c r="H146" s="41" t="n">
        <x:f>ROUND(E146*F146*G146,2)</x:f>
        <x:v>1500</x:v>
      </x:c>
      <x:c r="I146" s="41" t="n">
        <x:f>0</x:f>
        <x:v>0</x:v>
      </x:c>
      <x:c r="J146" s="41" t="n">
        <x:f>0</x:f>
        <x:v>0</x:v>
      </x:c>
      <x:c r="K146" s="41" t="n">
        <x:f>SUM(H146:J146)</x:f>
        <x:v>1500</x:v>
      </x:c>
      <x:c r="L146" s="2"/>
      <x:c r="M146" s="12" t="str">
        <x:v>Excludes workers comp already in payroll load</x:v>
      </x:c>
    </x:row>
    <x:row r="147" ht="23" customHeight="1">
      <x:c r="C147" s="27" t="str">
        <x:v>1300-02</x:v>
      </x:c>
      <x:c r="D147" s="27" t="str">
        <x:v>Errors and omissions insurance</x:v>
      </x:c>
      <x:c r="E147" s="11" t="n">
        <x:v>1</x:v>
      </x:c>
      <x:c r="F147" s="11" t="n">
        <x:v>1</x:v>
      </x:c>
      <x:c r="G147" s="20" t="n">
        <x:v>1500</x:v>
      </x:c>
      <x:c r="H147" s="41" t="n">
        <x:f>ROUND(E147*F147*G147,2)</x:f>
        <x:v>1500</x:v>
      </x:c>
      <x:c r="I147" s="41" t="n">
        <x:f>0</x:f>
        <x:v>0</x:v>
      </x:c>
      <x:c r="J147" s="41" t="n">
        <x:f>0</x:f>
        <x:v>0</x:v>
      </x:c>
      <x:c r="K147" s="41" t="n">
        <x:f>SUM(H147:J147)</x:f>
        <x:v>1500</x:v>
      </x:c>
      <x:c r="L147" s="2"/>
      <x:c r="M147" s="12" t="str">
        <x:v>Planning allowance pending broker / delivery terms</x:v>
      </x:c>
    </x:row>
    <x:row r="148" ht="23" customHeight="1">
      <x:c r="C148" s="2" t="str">
        <x:v>1300-03</x:v>
      </x:c>
      <x:c r="D148" s="2" t="str">
        <x:v>Clearance / music / title review</x:v>
      </x:c>
      <x:c r="E148" s="11" t="n">
        <x:v>1</x:v>
      </x:c>
      <x:c r="F148" s="11" t="n">
        <x:v>1</x:v>
      </x:c>
      <x:c r="G148" s="20" t="n">
        <x:v>250</x:v>
      </x:c>
      <x:c r="H148" s="41" t="n">
        <x:f>ROUND(E148*F148*G148,2)</x:f>
        <x:v>250</x:v>
      </x:c>
      <x:c r="I148" s="41" t="n">
        <x:f>0</x:f>
        <x:v>0</x:v>
      </x:c>
      <x:c r="J148" s="41" t="n">
        <x:f>0</x:f>
        <x:v>0</x:v>
      </x:c>
      <x:c r="K148" s="41" t="n">
        <x:f>SUM(H148:J148)</x:f>
        <x:v>250</x:v>
      </x:c>
      <x:c r="L148" s="2"/>
      <x:c r="M148" s="12" t="str">
        <x:v>Separate clearance review; contracts in development</x:v>
      </x:c>
    </x:row>
    <x:row r="149" ht="23" customHeight="1">
      <x:c r="C149" s="30"/>
      <x:c r="D149" s="30" t="str">
        <x:v>Insurance and clearance subtotal</x:v>
      </x:c>
      <x:c r="E149" s="43"/>
      <x:c r="F149" s="43"/>
      <x:c r="G149" s="43"/>
      <x:c r="H149" s="44" t="n">
        <x:f>SUM(H146:H148)</x:f>
        <x:v>3250</x:v>
      </x:c>
      <x:c r="I149" s="44" t="n">
        <x:f>SUM(I146:I148)</x:f>
        <x:v>0</x:v>
      </x:c>
      <x:c r="J149" s="44" t="n">
        <x:f>SUM(J146:J148)</x:f>
        <x:v>0</x:v>
      </x:c>
      <x:c r="K149" s="44" t="n">
        <x:f>SUM(K146:K148)</x:f>
        <x:v>3250</x:v>
      </x:c>
      <x:c r="L149" s="2"/>
      <x:c r="M149" s="2"/>
    </x:row>
    <x:row r="150" ht="23" customHeight="1">
      <x:c r="C150" s="2"/>
      <x:c r="D150" s="2"/>
      <x:c r="E150" s="34"/>
      <x:c r="F150" s="34"/>
      <x:c r="G150" s="34"/>
      <x:c r="H150" s="34"/>
      <x:c r="I150" s="34"/>
      <x:c r="J150" s="34"/>
      <x:c r="K150" s="34"/>
      <x:c r="L150" s="2"/>
      <x:c r="M150" s="2"/>
    </x:row>
    <x:row r="151" ht="25" customHeight="1">
      <x:c r="C151" s="37" t="str">
        <x:v>1400  Delivery and initial launch</x:v>
      </x:c>
      <x:c r="D151" s="37"/>
      <x:c r="E151" s="38"/>
      <x:c r="F151" s="38"/>
      <x:c r="G151" s="38"/>
      <x:c r="H151" s="38"/>
      <x:c r="I151" s="38"/>
      <x:c r="J151" s="38"/>
      <x:c r="K151" s="38"/>
      <x:c r="L151" s="2"/>
      <x:c r="M151" s="2"/>
    </x:row>
    <x:row r="152" ht="23" customHeight="1">
      <x:c r="C152" s="2" t="str">
        <x:v>1400-01</x:v>
      </x:c>
      <x:c r="D152" s="2" t="str">
        <x:v>Poster / stills / press materials</x:v>
      </x:c>
      <x:c r="E152" s="11" t="n">
        <x:v>1</x:v>
      </x:c>
      <x:c r="F152" s="11" t="n">
        <x:v>1</x:v>
      </x:c>
      <x:c r="G152" s="20" t="n">
        <x:v>300</x:v>
      </x:c>
      <x:c r="H152" s="41" t="n">
        <x:f>ROUND(E152*F152*G152,2)</x:f>
        <x:v>300</x:v>
      </x:c>
      <x:c r="I152" s="41" t="n">
        <x:f>0</x:f>
        <x:v>0</x:v>
      </x:c>
      <x:c r="J152" s="41" t="n">
        <x:f>0</x:f>
        <x:v>0</x:v>
      </x:c>
      <x:c r="K152" s="41" t="n">
        <x:f>SUM(H152:J152)</x:f>
        <x:v>300</x:v>
      </x:c>
      <x:c r="L152" s="2"/>
      <x:c r="M152" s="12" t="str">
        <x:v>Initial launch assets, not paid ad campaign</x:v>
      </x:c>
    </x:row>
    <x:row r="153" ht="23" customHeight="1">
      <x:c r="C153" s="27" t="str">
        <x:v>1400-02</x:v>
      </x:c>
      <x:c r="D153" s="27" t="str">
        <x:v>Festival / market submission allowance</x:v>
      </x:c>
      <x:c r="E153" s="11" t="n">
        <x:v>1</x:v>
      </x:c>
      <x:c r="F153" s="11" t="n">
        <x:v>10</x:v>
      </x:c>
      <x:c r="G153" s="20" t="n">
        <x:v>40</x:v>
      </x:c>
      <x:c r="H153" s="41" t="n">
        <x:f>ROUND(E153*F153*G153,2)</x:f>
        <x:v>400</x:v>
      </x:c>
      <x:c r="I153" s="41" t="n">
        <x:f>0</x:f>
        <x:v>0</x:v>
      </x:c>
      <x:c r="J153" s="41" t="n">
        <x:f>0</x:f>
        <x:v>0</x:v>
      </x:c>
      <x:c r="K153" s="41" t="n">
        <x:f>SUM(H153:J153)</x:f>
        <x:v>400</x:v>
      </x:c>
      <x:c r="L153" s="2"/>
      <x:c r="M153" s="12" t="str">
        <x:v>Ten planned entries; actual venues not selected</x:v>
      </x:c>
    </x:row>
    <x:row r="154" ht="23" customHeight="1">
      <x:c r="C154" s="2" t="str">
        <x:v>1400-03</x:v>
      </x:c>
      <x:c r="D154" s="2" t="str">
        <x:v>Delivery storage / archive / shipping</x:v>
      </x:c>
      <x:c r="E154" s="11" t="n">
        <x:v>1</x:v>
      </x:c>
      <x:c r="F154" s="11" t="n">
        <x:v>1</x:v>
      </x:c>
      <x:c r="G154" s="20" t="n">
        <x:v>150</x:v>
      </x:c>
      <x:c r="H154" s="41" t="n">
        <x:f>ROUND(E154*F154*G154,2)</x:f>
        <x:v>150</x:v>
      </x:c>
      <x:c r="I154" s="41" t="n">
        <x:f>0</x:f>
        <x:v>0</x:v>
      </x:c>
      <x:c r="J154" s="41" t="n">
        <x:f>0</x:f>
        <x:v>0</x:v>
      </x:c>
      <x:c r="K154" s="41" t="n">
        <x:f>SUM(H154:J154)</x:f>
        <x:v>150</x:v>
      </x:c>
      <x:c r="L154" s="2"/>
      <x:c r="M154" s="12" t="str">
        <x:v>Final archival copies and delivery logistics</x:v>
      </x:c>
    </x:row>
    <x:row r="155" ht="23" customHeight="1">
      <x:c r="C155" s="30"/>
      <x:c r="D155" s="30" t="str">
        <x:v>Delivery and initial launch subtotal</x:v>
      </x:c>
      <x:c r="E155" s="43"/>
      <x:c r="F155" s="43"/>
      <x:c r="G155" s="43"/>
      <x:c r="H155" s="44" t="n">
        <x:f>SUM(H152:H154)</x:f>
        <x:v>850</x:v>
      </x:c>
      <x:c r="I155" s="44" t="n">
        <x:f>SUM(I152:I154)</x:f>
        <x:v>0</x:v>
      </x:c>
      <x:c r="J155" s="44" t="n">
        <x:f>SUM(J152:J154)</x:f>
        <x:v>0</x:v>
      </x:c>
      <x:c r="K155" s="44" t="n">
        <x:f>SUM(K152:K154)</x:f>
        <x:v>850</x:v>
      </x:c>
      <x:c r="L155" s="2"/>
      <x:c r="M155" s="2"/>
    </x:row>
    <x:row r="156" ht="23" customHeight="1">
      <x:c r="C156" s="2"/>
      <x:c r="D156" s="2"/>
      <x:c r="E156" s="34"/>
      <x:c r="F156" s="34"/>
      <x:c r="G156" s="34"/>
      <x:c r="H156" s="34"/>
      <x:c r="I156" s="34"/>
      <x:c r="J156" s="34"/>
      <x:c r="K156" s="34"/>
      <x:c r="L156" s="2"/>
      <x:c r="M156" s="2"/>
    </x:row>
    <x:row r="157" ht="23" customHeight="1">
      <x:c r="C157" s="2"/>
      <x:c r="D157" s="2" t="str">
        <x:v>Direct production cost</x:v>
      </x:c>
      <x:c r="E157" s="34"/>
      <x:c r="F157" s="34"/>
      <x:c r="G157" s="34"/>
      <x:c r="H157" s="34"/>
      <x:c r="I157" s="34"/>
      <x:c r="J157" s="34"/>
      <x:c r="K157" s="41" t="n">
        <x:f>SUM(K14,K29,K62,K73,K82,K88,K97,K109,K117,K124,K135,K143,K149,K155)</x:f>
        <x:v>53590.31</x:v>
      </x:c>
      <x:c r="L157" s="2"/>
      <x:c r="M157" s="2"/>
    </x:row>
    <x:row r="158" ht="23" customHeight="1">
      <x:c r="C158" s="2"/>
      <x:c r="D158" s="2" t="str">
        <x:v>Company overhead</x:v>
      </x:c>
      <x:c r="E158" s="34"/>
      <x:c r="F158" s="34"/>
      <x:c r="G158" s="34"/>
      <x:c r="H158" s="34"/>
      <x:c r="I158" s="34"/>
      <x:c r="J158" s="34"/>
      <x:c r="K158" s="41" t="n">
        <x:f>ROUND(K157*'Assumptions'!D22,2)</x:f>
        <x:v>0</x:v>
      </x:c>
      <x:c r="L158" s="2"/>
      <x:c r="M158" s="2"/>
    </x:row>
    <x:row r="159" ht="23" customHeight="1">
      <x:c r="C159" s="2"/>
      <x:c r="D159" s="2" t="str">
        <x:v>Contingency</x:v>
      </x:c>
      <x:c r="E159" s="34"/>
      <x:c r="F159" s="34"/>
      <x:c r="G159" s="34"/>
      <x:c r="H159" s="34"/>
      <x:c r="I159" s="34"/>
      <x:c r="J159" s="34"/>
      <x:c r="K159" s="41" t="n">
        <x:f>ROUND(SUM(K157:K158)*'Assumptions'!D21,2)</x:f>
        <x:v>6430.84</x:v>
      </x:c>
      <x:c r="L159" s="2"/>
      <x:c r="M159" s="2"/>
    </x:row>
    <x:row r="160" ht="23" customHeight="1">
      <x:c r="C160" s="2"/>
      <x:c r="D160" s="2"/>
      <x:c r="E160" s="34"/>
      <x:c r="F160" s="34"/>
      <x:c r="G160" s="34"/>
      <x:c r="H160" s="34"/>
      <x:c r="I160" s="34"/>
      <x:c r="J160" s="34"/>
      <x:c r="K160" s="41"/>
      <x:c r="L160" s="2"/>
      <x:c r="M160" s="2"/>
    </x:row>
    <x:row r="161" ht="29" customHeight="1">
      <x:c r="C161" s="50"/>
      <x:c r="D161" s="50" t="str">
        <x:v>TOTAL BUDGET</x:v>
      </x:c>
      <x:c r="E161" s="51"/>
      <x:c r="F161" s="51"/>
      <x:c r="G161" s="51"/>
      <x:c r="H161" s="51"/>
      <x:c r="I161" s="51"/>
      <x:c r="J161" s="51"/>
      <x:c r="K161" s="52" t="n">
        <x:f>SUM(K157:K159)</x:f>
        <x:v>60021.149999999994</x:v>
      </x:c>
      <x:c r="L161" s="2"/>
      <x:c r="M161" s="2"/>
    </x:row>
    <x:row r="162" ht="23" customHeight="1">
      <x:c r="C162" s="2"/>
      <x:c r="D162" s="2"/>
      <x:c r="E162" s="34"/>
      <x:c r="F162" s="34"/>
      <x:c r="G162" s="34"/>
      <x:c r="H162" s="34"/>
      <x:c r="I162" s="34"/>
      <x:c r="J162" s="34"/>
      <x:c r="K162" s="41"/>
      <x:c r="L162" s="2"/>
      <x:c r="M162" s="2"/>
    </x:row>
    <x:row r="163" ht="23" customHeight="1">
      <x:c r="C163" s="2"/>
      <x:c r="D163" s="2" t="str">
        <x:v>Refundable deposit float</x:v>
      </x:c>
      <x:c r="E163" s="34"/>
      <x:c r="F163" s="34"/>
      <x:c r="G163" s="34"/>
      <x:c r="H163" s="34"/>
      <x:c r="I163" s="34"/>
      <x:c r="J163" s="34"/>
      <x:c r="K163" s="46" t="n">
        <x:f>'Assumptions'!D23</x:f>
        <x:v>1500</x:v>
      </x:c>
      <x:c r="L163" s="2"/>
      <x:c r="M163" s="2"/>
    </x:row>
    <x:row r="164" ht="29" customHeight="1">
      <x:c r="C164" s="54"/>
      <x:c r="D164" s="54" t="str">
        <x:v>PEAK CASH INCLUDING FLOAT</x:v>
      </x:c>
      <x:c r="E164" s="55"/>
      <x:c r="F164" s="55"/>
      <x:c r="G164" s="55"/>
      <x:c r="H164" s="55"/>
      <x:c r="I164" s="55"/>
      <x:c r="J164" s="55"/>
      <x:c r="K164" s="56" t="n">
        <x:f>SUM(K161,K163)</x:f>
        <x:v>61521.149999999994</x:v>
      </x:c>
      <x:c r="L164" s="2"/>
      <x:c r="M164" s="2"/>
    </x:row>
    <x:row r="165" ht="23" customHeight="1">
      <x:c r="C165" s="2"/>
      <x:c r="D165" s="2"/>
      <x:c r="E165" s="34"/>
      <x:c r="F165" s="34"/>
      <x:c r="G165" s="34"/>
      <x:c r="H165" s="34"/>
      <x:c r="I165" s="34"/>
      <x:c r="J165" s="34"/>
      <x:c r="K165" s="34"/>
      <x:c r="L165" s="2"/>
      <x:c r="M165" s="2"/>
    </x:row>
    <x:row r="166" ht="23" customHeight="1">
      <x:c r="C166" s="2"/>
      <x:c r="D166" s="2"/>
      <x:c r="E166" s="34"/>
      <x:c r="F166" s="34"/>
      <x:c r="G166" s="34"/>
      <x:c r="H166" s="34"/>
      <x:c r="I166" s="34"/>
      <x:c r="J166" s="34"/>
      <x:c r="K166" s="34"/>
      <x:c r="L166" s="2"/>
      <x:c r="M166" s="2"/>
    </x:row>
    <x:row r="167" ht="23" customHeight="1">
      <x:c r="C167" s="2"/>
      <x:c r="D167" s="2"/>
      <x:c r="E167" s="34"/>
      <x:c r="F167" s="34"/>
      <x:c r="G167" s="34"/>
      <x:c r="H167" s="34"/>
      <x:c r="I167" s="34"/>
      <x:c r="J167" s="34"/>
      <x:c r="K167" s="34"/>
      <x:c r="L167" s="2"/>
      <x:c r="M167" s="2"/>
    </x:row>
    <x:row r="168" ht="23" customHeight="1">
      <x:c r="C168" s="2"/>
      <x:c r="D168" s="2"/>
      <x:c r="E168" s="34"/>
      <x:c r="F168" s="34"/>
      <x:c r="G168" s="34"/>
      <x:c r="H168" s="34"/>
      <x:c r="I168" s="34"/>
      <x:c r="J168" s="34"/>
      <x:c r="K168" s="34"/>
      <x:c r="L168" s="2"/>
      <x:c r="M168" s="2"/>
    </x:row>
    <x:row r="169" ht="23" customHeight="1">
      <x:c r="C169" s="2"/>
      <x:c r="D169" s="2"/>
      <x:c r="E169" s="34"/>
      <x:c r="F169" s="34"/>
      <x:c r="G169" s="34"/>
      <x:c r="H169" s="34"/>
      <x:c r="I169" s="34"/>
      <x:c r="J169" s="34"/>
      <x:c r="K169" s="34"/>
      <x:c r="L169" s="2"/>
      <x:c r="M169" s="2"/>
    </x:row>
    <x:row r="170" ht="23" customHeight="1">
      <x:c r="C170" s="2"/>
      <x:c r="D170" s="2"/>
      <x:c r="E170" s="34"/>
      <x:c r="F170" s="34"/>
      <x:c r="G170" s="34"/>
      <x:c r="H170" s="34"/>
      <x:c r="I170" s="34"/>
      <x:c r="J170" s="34"/>
      <x:c r="K170" s="34"/>
      <x:c r="L170" s="2"/>
      <x:c r="M170" s="2"/>
    </x:row>
    <x:row r="171" ht="23" customHeight="1">
      <x:c r="C171" s="2"/>
      <x:c r="D171" s="2"/>
      <x:c r="E171" s="34"/>
      <x:c r="F171" s="34"/>
      <x:c r="G171" s="34"/>
      <x:c r="H171" s="34"/>
      <x:c r="I171" s="34"/>
      <x:c r="J171" s="34"/>
      <x:c r="K171" s="34"/>
      <x:c r="L171" s="2"/>
      <x:c r="M171" s="2"/>
    </x:row>
    <x:row r="172" ht="23" customHeight="1">
      <x:c r="C172" s="2"/>
      <x:c r="D172" s="2"/>
      <x:c r="E172" s="34"/>
      <x:c r="F172" s="34"/>
      <x:c r="G172" s="34"/>
      <x:c r="H172" s="34"/>
      <x:c r="I172" s="34"/>
      <x:c r="J172" s="34"/>
      <x:c r="K172" s="34"/>
      <x:c r="L172" s="2"/>
      <x:c r="M172" s="2"/>
    </x:row>
    <x:row r="173" ht="23" customHeight="1">
      <x:c r="C173" s="2"/>
      <x:c r="D173" s="2"/>
      <x:c r="E173" s="34"/>
      <x:c r="F173" s="34"/>
      <x:c r="G173" s="34"/>
      <x:c r="H173" s="34"/>
      <x:c r="I173" s="34"/>
      <x:c r="J173" s="34"/>
      <x:c r="K173" s="34"/>
      <x:c r="L173" s="2"/>
      <x:c r="M173" s="2"/>
    </x:row>
    <x:row r="174" ht="23" customHeight="1">
      <x:c r="C174" s="2"/>
      <x:c r="D174" s="2"/>
      <x:c r="E174" s="34"/>
      <x:c r="F174" s="34"/>
      <x:c r="G174" s="34"/>
      <x:c r="H174" s="34"/>
      <x:c r="I174" s="34"/>
      <x:c r="J174" s="34"/>
      <x:c r="K174" s="34"/>
      <x:c r="L174" s="2"/>
      <x:c r="M174" s="2"/>
    </x:row>
    <x:row r="175" ht="23" customHeight="1">
      <x:c r="C175" s="2"/>
      <x:c r="D175" s="2"/>
      <x:c r="E175" s="34"/>
      <x:c r="F175" s="34"/>
      <x:c r="G175" s="34"/>
      <x:c r="H175" s="34"/>
      <x:c r="I175" s="34"/>
      <x:c r="J175" s="34"/>
      <x:c r="K175" s="34"/>
      <x:c r="L175" s="2"/>
      <x:c r="M175" s="2"/>
    </x:row>
    <x:row r="176" ht="23" customHeight="1">
      <x:c r="C176" s="2"/>
      <x:c r="D176" s="2"/>
      <x:c r="E176" s="34"/>
      <x:c r="F176" s="34"/>
      <x:c r="G176" s="34"/>
      <x:c r="H176" s="34"/>
      <x:c r="I176" s="34"/>
      <x:c r="J176" s="34"/>
      <x:c r="K176" s="34"/>
      <x:c r="L176" s="2"/>
      <x:c r="M176" s="2"/>
    </x:row>
    <x:row r="177" ht="23" customHeight="1">
      <x:c r="C177" s="2"/>
      <x:c r="D177" s="2"/>
      <x:c r="E177" s="34"/>
      <x:c r="F177" s="34"/>
      <x:c r="G177" s="34"/>
      <x:c r="H177" s="34"/>
      <x:c r="I177" s="34"/>
      <x:c r="J177" s="34"/>
      <x:c r="K177" s="34"/>
      <x:c r="L177" s="2"/>
      <x:c r="M177" s="2"/>
    </x:row>
    <x:row r="178" ht="23" customHeight="1">
      <x:c r="C178" s="2"/>
      <x:c r="D178" s="2"/>
      <x:c r="E178" s="34"/>
      <x:c r="F178" s="34"/>
      <x:c r="G178" s="34"/>
      <x:c r="H178" s="34"/>
      <x:c r="I178" s="34"/>
      <x:c r="J178" s="34"/>
      <x:c r="K178" s="34"/>
      <x:c r="L178" s="2"/>
      <x:c r="M178" s="2"/>
    </x:row>
    <x:row r="179" ht="23" customHeight="1">
      <x:c r="C179" s="2"/>
      <x:c r="D179" s="2"/>
      <x:c r="E179" s="34"/>
      <x:c r="F179" s="34"/>
      <x:c r="G179" s="34"/>
      <x:c r="H179" s="34"/>
      <x:c r="I179" s="34"/>
      <x:c r="J179" s="34"/>
      <x:c r="K179" s="34"/>
      <x:c r="L179" s="2"/>
      <x:c r="M179" s="2"/>
    </x:row>
    <x:row r="180" ht="23" customHeight="1">
      <x:c r="C180" s="2"/>
      <x:c r="D180" s="2"/>
      <x:c r="E180" s="34"/>
      <x:c r="F180" s="34"/>
      <x:c r="G180" s="34"/>
      <x:c r="H180" s="34"/>
      <x:c r="I180" s="34"/>
      <x:c r="J180" s="34"/>
      <x:c r="K180" s="34"/>
      <x:c r="L180" s="2"/>
      <x:c r="M180" s="2"/>
    </x:row>
    <x:row r="181" ht="23" customHeight="1">
      <x:c r="C181" s="2"/>
      <x:c r="D181" s="2"/>
      <x:c r="E181" s="34"/>
      <x:c r="F181" s="34"/>
      <x:c r="G181" s="34"/>
      <x:c r="H181" s="34"/>
      <x:c r="I181" s="34"/>
      <x:c r="J181" s="34"/>
      <x:c r="K181" s="34"/>
      <x:c r="L181" s="2"/>
      <x:c r="M181" s="2"/>
    </x:row>
    <x:row r="182" ht="23" customHeight="1">
      <x:c r="C182" s="2"/>
      <x:c r="D182" s="2"/>
      <x:c r="E182" s="34"/>
      <x:c r="F182" s="34"/>
      <x:c r="G182" s="34"/>
      <x:c r="H182" s="34"/>
      <x:c r="I182" s="34"/>
      <x:c r="J182" s="34"/>
      <x:c r="K182" s="34"/>
      <x:c r="L182" s="2"/>
      <x:c r="M182" s="2"/>
    </x:row>
    <x:row r="183" ht="23" customHeight="1">
      <x:c r="C183" s="2"/>
      <x:c r="D183" s="2"/>
      <x:c r="E183" s="34"/>
      <x:c r="F183" s="34"/>
      <x:c r="G183" s="34"/>
      <x:c r="H183" s="34"/>
      <x:c r="I183" s="34"/>
      <x:c r="J183" s="34"/>
      <x:c r="K183" s="34"/>
      <x:c r="L183" s="2"/>
      <x:c r="M183" s="2"/>
    </x:row>
    <x:row r="184" ht="23" customHeight="1">
      <x:c r="C184" s="2"/>
      <x:c r="D184" s="2"/>
      <x:c r="E184" s="34"/>
      <x:c r="F184" s="34"/>
      <x:c r="G184" s="34"/>
      <x:c r="H184" s="34"/>
      <x:c r="I184" s="34"/>
      <x:c r="J184" s="34"/>
      <x:c r="K184" s="34"/>
      <x:c r="L184" s="2"/>
      <x:c r="M184" s="2"/>
    </x:row>
    <x:row r="185" ht="23" customHeight="1">
      <x:c r="C185" s="2"/>
      <x:c r="D185" s="2"/>
      <x:c r="E185" s="34"/>
      <x:c r="F185" s="34"/>
      <x:c r="G185" s="34"/>
      <x:c r="H185" s="34"/>
      <x:c r="I185" s="34"/>
      <x:c r="J185" s="34"/>
      <x:c r="K185" s="34"/>
      <x:c r="L185" s="2"/>
      <x:c r="M185" s="2"/>
    </x:row>
    <x:row r="186" ht="23" customHeight="1">
      <x:c r="C186" s="2"/>
      <x:c r="D186" s="2"/>
      <x:c r="E186" s="34"/>
      <x:c r="F186" s="34"/>
      <x:c r="G186" s="34"/>
      <x:c r="H186" s="34"/>
      <x:c r="I186" s="34"/>
      <x:c r="J186" s="34"/>
      <x:c r="K186" s="34"/>
      <x:c r="L186" s="2"/>
      <x:c r="M186" s="2"/>
    </x:row>
    <x:row r="187" ht="23" customHeight="1">
      <x:c r="C187" s="2"/>
      <x:c r="D187" s="2"/>
      <x:c r="E187" s="34"/>
      <x:c r="F187" s="34"/>
      <x:c r="G187" s="34"/>
      <x:c r="H187" s="34"/>
      <x:c r="I187" s="34"/>
      <x:c r="J187" s="34"/>
      <x:c r="K187" s="34"/>
      <x:c r="L187" s="2"/>
      <x:c r="M187" s="2"/>
    </x:row>
    <x:row r="188" ht="23" customHeight="1">
      <x:c r="C188" s="2"/>
      <x:c r="D188" s="2"/>
      <x:c r="E188" s="34"/>
      <x:c r="F188" s="34"/>
      <x:c r="G188" s="34"/>
      <x:c r="H188" s="34"/>
      <x:c r="I188" s="34"/>
      <x:c r="J188" s="34"/>
      <x:c r="K188" s="34"/>
      <x:c r="L188" s="2"/>
      <x:c r="M188" s="2"/>
    </x:row>
    <x:row r="189" ht="23" customHeight="1">
      <x:c r="C189" s="2"/>
      <x:c r="D189" s="2"/>
      <x:c r="E189" s="34"/>
      <x:c r="F189" s="34"/>
      <x:c r="G189" s="34"/>
      <x:c r="H189" s="34"/>
      <x:c r="I189" s="34"/>
      <x:c r="J189" s="34"/>
      <x:c r="K189" s="34"/>
      <x:c r="L189" s="2"/>
      <x:c r="M189" s="2"/>
    </x:row>
    <x:row r="190" ht="23" customHeight="1">
      <x:c r="C190" s="2"/>
      <x:c r="D190" s="2"/>
      <x:c r="E190" s="34"/>
      <x:c r="F190" s="34"/>
      <x:c r="G190" s="34"/>
      <x:c r="H190" s="34"/>
      <x:c r="I190" s="34"/>
      <x:c r="J190" s="34"/>
      <x:c r="K190" s="34"/>
      <x:c r="L190" s="2"/>
      <x:c r="M190" s="2"/>
    </x:row>
    <x:row r="191" ht="23" customHeight="1"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</x:row>
    <x:row r="192" ht="23" customHeight="1"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</x:row>
    <x:row r="193" ht="23" customHeight="1"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</x:row>
    <x:row r="194" ht="23" customHeight="1"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</x:row>
    <x:row r="195" ht="23" customHeight="1"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</x:row>
    <x:row r="196" ht="23" customHeight="1"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</x:row>
    <x:row r="197" ht="23" customHeight="1"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</x:row>
    <x:row r="198" ht="23" customHeight="1"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</x:row>
    <x:row r="199" ht="23" customHeight="1"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</x:row>
    <x:row r="200" ht="23" customHeight="1"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</x:row>
    <x:row r="201" ht="23" customHeight="1"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</x:row>
    <x:row r="202" ht="23" customHeight="1"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</x:row>
    <x:row r="203" ht="23" customHeight="1"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</x:row>
    <x:row r="204" ht="23" customHeight="1"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</x:row>
    <x:row r="205" ht="23" customHeight="1"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</x:row>
    <x:row r="206" ht="23" customHeight="1"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</x:row>
    <x:row r="207" ht="23" customHeight="1"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</x:row>
    <x:row r="208" ht="23" customHeight="1"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</x:row>
    <x:row r="209" ht="23" customHeight="1"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</x:row>
    <x:row r="210" ht="23" customHeight="1"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65D43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0" hidden="0" customWidth="1"/>
    <x:col min="4" max="4" width="41" hidden="0" customWidth="1"/>
    <x:col min="5" max="5" width="9" hidden="0" customWidth="1"/>
    <x:col min="6" max="6" width="10" hidden="0" customWidth="1"/>
    <x:col min="7" max="7" width="13" hidden="0" customWidth="1"/>
    <x:col min="8" max="8" width="13" hidden="0" customWidth="1"/>
    <x:col min="9" max="9" width="12" hidden="0" customWidth="1"/>
    <x:col min="10" max="10" width="13" hidden="0" customWidth="1"/>
    <x:col min="11" max="11" width="15" hidden="0" customWidth="1"/>
    <x:col min="12" max="12" width="3" hidden="0" customWidth="1"/>
    <x:col min="13" max="13" width="58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C2" s="3" t="str">
        <x:v>666 Challenge — Ultra-low-budget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C4" s="5" t="str">
        <x:v>USD. Quantities and rates are editable. Base pay, overtime, payroll loads, and tax are visible.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2" customHeight="1">
      <x:c r="C6" s="33" t="str">
        <x:v>Account</x:v>
      </x:c>
      <x:c r="D6" s="33" t="str">
        <x:v>Item</x:v>
      </x:c>
      <x:c r="E6" s="33" t="str">
        <x:v>Qty</x:v>
      </x:c>
      <x:c r="F6" s="33" t="str">
        <x:v>Days / units</x:v>
      </x:c>
      <x:c r="G6" s="33" t="str">
        <x:v>Base rate</x:v>
      </x:c>
      <x:c r="H6" s="33" t="str">
        <x:v>Base cost</x:v>
      </x:c>
      <x:c r="I6" s="33" t="str">
        <x:v>Overtime</x:v>
      </x:c>
      <x:c r="J6" s="33" t="str">
        <x:v>Payroll / tax</x:v>
      </x:c>
      <x:c r="K6" s="33" t="str">
        <x:v>Cash cost</x:v>
      </x:c>
      <x:c r="L6" s="2"/>
      <x:c r="M6" s="33" t="str">
        <x:v>Scope</x:v>
      </x:c>
    </x:row>
    <x:row r="7" ht="23" customHeight="1">
      <x:c r="C7" s="2"/>
      <x:c r="D7" s="2"/>
      <x:c r="E7" s="34"/>
      <x:c r="F7" s="34"/>
      <x:c r="G7" s="34"/>
      <x:c r="H7" s="34"/>
      <x:c r="I7" s="34"/>
      <x:c r="J7" s="34"/>
      <x:c r="K7" s="34"/>
      <x:c r="L7" s="2"/>
      <x:c r="M7" s="2"/>
    </x:row>
    <x:row r="8" ht="25" customHeight="1">
      <x:c r="C8" s="59" t="str">
        <x:v>100  Development and producing</x:v>
      </x:c>
      <x:c r="D8" s="59"/>
      <x:c r="E8" s="60"/>
      <x:c r="F8" s="60"/>
      <x:c r="G8" s="60"/>
      <x:c r="H8" s="60"/>
      <x:c r="I8" s="60"/>
      <x:c r="J8" s="60"/>
      <x:c r="K8" s="60"/>
      <x:c r="L8" s="2"/>
      <x:c r="M8" s="2"/>
    </x:row>
    <x:row r="9" ht="23" customHeight="1">
      <x:c r="C9" s="2" t="str">
        <x:v>100-01</x:v>
      </x:c>
      <x:c r="D9" s="2" t="str">
        <x:v>Screenplay license / writing fee</x:v>
      </x:c>
      <x:c r="E9" s="11" t="n">
        <x:v>1</x:v>
      </x:c>
      <x:c r="F9" s="11" t="n">
        <x:v>1</x:v>
      </x:c>
      <x:c r="G9" s="20" t="n">
        <x:v>2000</x:v>
      </x:c>
      <x:c r="H9" s="41" t="n">
        <x:f>ROUND(E9*F9*G9,2)</x:f>
        <x:v>2000</x:v>
      </x:c>
      <x:c r="I9" s="41" t="n">
        <x:f>0</x:f>
        <x:v>0</x:v>
      </x:c>
      <x:c r="J9" s="41" t="n">
        <x:f>0</x:f>
        <x:v>0</x:v>
      </x:c>
      <x:c r="K9" s="41" t="n">
        <x:f>SUM(H9:J9)</x:f>
        <x:v>2000</x:v>
      </x:c>
      <x:c r="L9" s="2"/>
      <x:c r="M9" s="12" t="str">
        <x:v>Negotiated rights / writing payment</x:v>
      </x:c>
    </x:row>
    <x:row r="10" ht="23" customHeight="1">
      <x:c r="C10" s="27" t="str">
        <x:v>100-02</x:v>
      </x:c>
      <x:c r="D10" s="27" t="str">
        <x:v>Producer fee</x:v>
      </x:c>
      <x:c r="E10" s="11" t="n">
        <x:v>1</x:v>
      </x:c>
      <x:c r="F10" s="11" t="n">
        <x:v>1</x:v>
      </x:c>
      <x:c r="G10" s="20" t="n">
        <x:v>3500</x:v>
      </x:c>
      <x:c r="H10" s="41" t="n">
        <x:f>ROUND(E10*F10*G10,2)</x:f>
        <x:v>3500</x:v>
      </x:c>
      <x:c r="I10" s="41" t="n">
        <x:f>0</x:f>
        <x:v>0</x:v>
      </x:c>
      <x:c r="J10" s="41" t="n">
        <x:f>0</x:f>
        <x:v>0</x:v>
      </x:c>
      <x:c r="K10" s="41" t="n">
        <x:f>SUM(H10:J10)</x:f>
        <x:v>3500</x:v>
      </x:c>
      <x:c r="L10" s="2"/>
      <x:c r="M10" s="12" t="str">
        <x:v>Micro also covers PM / coordination</x:v>
      </x:c>
    </x:row>
    <x:row r="11" ht="23" customHeight="1">
      <x:c r="C11" s="2" t="str">
        <x:v>100-03</x:v>
      </x:c>
      <x:c r="D11" s="2" t="str">
        <x:v>Director fee</x:v>
      </x:c>
      <x:c r="E11" s="11" t="n">
        <x:v>1</x:v>
      </x:c>
      <x:c r="F11" s="11" t="n">
        <x:v>1</x:v>
      </x:c>
      <x:c r="G11" s="20" t="n">
        <x:v>4500</x:v>
      </x:c>
      <x:c r="H11" s="41" t="n">
        <x:f>ROUND(E11*F11*G11,2)</x:f>
        <x:v>4500</x:v>
      </x:c>
      <x:c r="I11" s="41" t="n">
        <x:f>0</x:f>
        <x:v>0</x:v>
      </x:c>
      <x:c r="J11" s="41" t="n">
        <x:f>0</x:f>
        <x:v>0</x:v>
      </x:c>
      <x:c r="K11" s="41" t="n">
        <x:f>SUM(H11:J11)</x:f>
        <x:v>4500</x:v>
      </x:c>
      <x:c r="L11" s="2"/>
      <x:c r="M11" s="12" t="str">
        <x:v>Project fee. No star or guild deal assumed</x:v>
      </x:c>
    </x:row>
    <x:row r="12" ht="23" customHeight="1">
      <x:c r="C12" s="27" t="str">
        <x:v>100-04</x:v>
      </x:c>
      <x:c r="D12" s="27" t="str">
        <x:v>Casting and auditions</x:v>
      </x:c>
      <x:c r="E12" s="11" t="n">
        <x:v>1</x:v>
      </x:c>
      <x:c r="F12" s="11" t="n">
        <x:v>1</x:v>
      </x:c>
      <x:c r="G12" s="20" t="n">
        <x:v>750</x:v>
      </x:c>
      <x:c r="H12" s="41" t="n">
        <x:f>ROUND(E12*F12*G12,2)</x:f>
        <x:v>750</x:v>
      </x:c>
      <x:c r="I12" s="41" t="n">
        <x:f>0</x:f>
        <x:v>0</x:v>
      </x:c>
      <x:c r="J12" s="41" t="n">
        <x:f>0</x:f>
        <x:v>0</x:v>
      </x:c>
      <x:c r="K12" s="41" t="n">
        <x:f>SUM(H12:J12)</x:f>
        <x:v>750</x:v>
      </x:c>
      <x:c r="L12" s="2"/>
      <x:c r="M12" s="12" t="str">
        <x:v>Local casting, audition space / coordination</x:v>
      </x:c>
    </x:row>
    <x:row r="13" ht="23" customHeight="1">
      <x:c r="C13" s="2" t="str">
        <x:v>100-05</x:v>
      </x:c>
      <x:c r="D13" s="2" t="str">
        <x:v>Contracts and production accounting</x:v>
      </x:c>
      <x:c r="E13" s="11" t="n">
        <x:v>1</x:v>
      </x:c>
      <x:c r="F13" s="11" t="n">
        <x:v>1</x:v>
      </x:c>
      <x:c r="G13" s="20" t="n">
        <x:v>1000</x:v>
      </x:c>
      <x:c r="H13" s="41" t="n">
        <x:f>ROUND(E13*F13*G13,2)</x:f>
        <x:v>1000</x:v>
      </x:c>
      <x:c r="I13" s="41" t="n">
        <x:f>0</x:f>
        <x:v>0</x:v>
      </x:c>
      <x:c r="J13" s="41" t="n">
        <x:f>0</x:f>
        <x:v>0</x:v>
      </x:c>
      <x:c r="K13" s="41" t="n">
        <x:f>SUM(H13:J13)</x:f>
        <x:v>1000</x:v>
      </x:c>
      <x:c r="L13" s="2"/>
      <x:c r="M13" s="12" t="str">
        <x:v>Rights, location release, and project books</x:v>
      </x:c>
    </x:row>
    <x:row r="14" ht="23" customHeight="1">
      <x:c r="C14" s="30"/>
      <x:c r="D14" s="30" t="str">
        <x:v>Development and producing subtotal</x:v>
      </x:c>
      <x:c r="E14" s="43"/>
      <x:c r="F14" s="43"/>
      <x:c r="G14" s="43"/>
      <x:c r="H14" s="44" t="n">
        <x:f>SUM(H9:H13)</x:f>
        <x:v>11750</x:v>
      </x:c>
      <x:c r="I14" s="44" t="n">
        <x:f>SUM(I9:I13)</x:f>
        <x:v>0</x:v>
      </x:c>
      <x:c r="J14" s="44" t="n">
        <x:f>SUM(J9:J13)</x:f>
        <x:v>0</x:v>
      </x:c>
      <x:c r="K14" s="44" t="n">
        <x:f>SUM(K9:K13)</x:f>
        <x:v>11750</x:v>
      </x:c>
      <x:c r="L14" s="2"/>
      <x:c r="M14" s="2"/>
    </x:row>
    <x:row r="15" ht="23" customHeight="1">
      <x:c r="C15" s="2"/>
      <x:c r="D15" s="2"/>
      <x:c r="E15" s="34"/>
      <x:c r="F15" s="34"/>
      <x:c r="G15" s="34"/>
      <x:c r="H15" s="34"/>
      <x:c r="I15" s="34"/>
      <x:c r="J15" s="34"/>
      <x:c r="K15" s="34"/>
      <x:c r="L15" s="2"/>
      <x:c r="M15" s="2"/>
    </x:row>
    <x:row r="16" ht="25" customHeight="1">
      <x:c r="C16" s="59" t="str">
        <x:v>200  Cast</x:v>
      </x:c>
      <x:c r="D16" s="59"/>
      <x:c r="E16" s="60"/>
      <x:c r="F16" s="60"/>
      <x:c r="G16" s="60"/>
      <x:c r="H16" s="60"/>
      <x:c r="I16" s="60"/>
      <x:c r="J16" s="60"/>
      <x:c r="K16" s="60"/>
      <x:c r="L16" s="2"/>
      <x:c r="M16" s="2"/>
    </x:row>
    <x:row r="17" ht="23" customHeight="1">
      <x:c r="C17" s="2" t="str">
        <x:v>200-01</x:v>
      </x:c>
      <x:c r="D17" s="2" t="str">
        <x:v>Will — photography</x:v>
      </x:c>
      <x:c r="E17" s="11" t="n">
        <x:v>1</x:v>
      </x:c>
      <x:c r="F17" s="45" t="n">
        <x:f>'Assumptions'!E25</x:f>
        <x:v>4</x:v>
      </x:c>
      <x:c r="G17" s="20" t="n">
        <x:v>300</x:v>
      </x:c>
      <x:c r="H17" s="41" t="n">
        <x:f>ROUND(E17*F17*G17,2)</x:f>
        <x:v>1200</x:v>
      </x:c>
      <x:c r="I17" s="46" t="n">
        <x:f>ROUND(H17*'Assumptions'!E17,2)</x:f>
        <x:v>450</x:v>
      </x:c>
      <x:c r="J17" s="46" t="n">
        <x:f>ROUND(SUM(H17:I17)*'Assumptions'!E19,2)</x:f>
        <x:v>330</x:v>
      </x:c>
      <x:c r="K17" s="41" t="n">
        <x:f>SUM(H17:J17)</x:f>
        <x:v>1980</x:v>
      </x:c>
      <x:c r="L17" s="2"/>
      <x:c r="M17" s="12" t="str">
        <x:v>Adult lead. 8-hour base rate</x:v>
      </x:c>
    </x:row>
    <x:row r="18" ht="23" customHeight="1">
      <x:c r="C18" s="27" t="str">
        <x:v>200-02</x:v>
      </x:c>
      <x:c r="D18" s="27" t="str">
        <x:v>Gina — photography</x:v>
      </x:c>
      <x:c r="E18" s="11" t="n">
        <x:v>1</x:v>
      </x:c>
      <x:c r="F18" s="45" t="n">
        <x:f>'Assumptions'!E26</x:f>
        <x:v>4</x:v>
      </x:c>
      <x:c r="G18" s="20" t="n">
        <x:v>300</x:v>
      </x:c>
      <x:c r="H18" s="41" t="n">
        <x:f>ROUND(E18*F18*G18,2)</x:f>
        <x:v>1200</x:v>
      </x:c>
      <x:c r="I18" s="46" t="n">
        <x:f>ROUND(H18*'Assumptions'!E17,2)</x:f>
        <x:v>450</x:v>
      </x:c>
      <x:c r="J18" s="46" t="n">
        <x:f>ROUND(SUM(H18:I18)*'Assumptions'!E19,2)</x:f>
        <x:v>330</x:v>
      </x:c>
      <x:c r="K18" s="41" t="n">
        <x:f>SUM(H18:J18)</x:f>
        <x:v>1980</x:v>
      </x:c>
      <x:c r="L18" s="2"/>
      <x:c r="M18" s="12" t="str">
        <x:v>Adult lead. 8-hour base rate</x:v>
      </x:c>
    </x:row>
    <x:row r="19" ht="23" customHeight="1">
      <x:c r="C19" s="2" t="str">
        <x:v>200-03</x:v>
      </x:c>
      <x:c r="D19" s="2" t="str">
        <x:v>Odell — photography</x:v>
      </x:c>
      <x:c r="E19" s="11" t="n">
        <x:v>1</x:v>
      </x:c>
      <x:c r="F19" s="45" t="n">
        <x:f>'Assumptions'!E27</x:f>
        <x:v>2</x:v>
      </x:c>
      <x:c r="G19" s="20" t="n">
        <x:v>300</x:v>
      </x:c>
      <x:c r="H19" s="41" t="n">
        <x:f>ROUND(E19*F19*G19,2)</x:f>
        <x:v>600</x:v>
      </x:c>
      <x:c r="I19" s="46" t="n">
        <x:f>ROUND(H19*'Assumptions'!E17,2)</x:f>
        <x:v>225</x:v>
      </x:c>
      <x:c r="J19" s="46" t="n">
        <x:f>ROUND(SUM(H19:I19)*'Assumptions'!E19,2)</x:f>
        <x:v>165</x:v>
      </x:c>
      <x:c r="K19" s="41" t="n">
        <x:f>SUM(H19:J19)</x:f>
        <x:v>990</x:v>
      </x:c>
      <x:c r="L19" s="2"/>
      <x:c r="M19" s="12" t="str">
        <x:v>Limited calls and assisted transport</x:v>
      </x:c>
    </x:row>
    <x:row r="20" ht="23" customHeight="1">
      <x:c r="C20" s="27" t="str">
        <x:v>200-04</x:v>
      </x:c>
      <x:c r="D20" s="27" t="str">
        <x:v>Jeff — 1958 photography</x:v>
      </x:c>
      <x:c r="E20" s="11" t="n">
        <x:v>1</x:v>
      </x:c>
      <x:c r="F20" s="45" t="n">
        <x:f>'Assumptions'!E28</x:f>
        <x:v>1</x:v>
      </x:c>
      <x:c r="G20" s="20" t="n">
        <x:v>250</x:v>
      </x:c>
      <x:c r="H20" s="41" t="n">
        <x:f>ROUND(E20*F20*G20,2)</x:f>
        <x:v>250</x:v>
      </x:c>
      <x:c r="I20" s="46" t="n">
        <x:f>ROUND(H20*'Assumptions'!E17,2)</x:f>
        <x:v>93.75</x:v>
      </x:c>
      <x:c r="J20" s="46" t="n">
        <x:f>ROUND(SUM(H20:I20)*'Assumptions'!E19,2)</x:f>
        <x:v>68.75</x:v>
      </x:c>
      <x:c r="K20" s="41" t="n">
        <x:f>SUM(H20:J20)</x:f>
        <x:v>412.5</x:v>
      </x:c>
      <x:c r="L20" s="2"/>
      <x:c r="M20" s="12" t="str">
        <x:v>18+ performer. Voice copies during call</x:v>
      </x:c>
    </x:row>
    <x:row r="21" ht="23" customHeight="1">
      <x:c r="C21" s="2" t="str">
        <x:v>200-05</x:v>
      </x:c>
      <x:c r="D21" s="2" t="str">
        <x:v>Andy — 1958 photography</x:v>
      </x:c>
      <x:c r="E21" s="11" t="n">
        <x:v>1</x:v>
      </x:c>
      <x:c r="F21" s="45" t="n">
        <x:f>'Assumptions'!E28</x:f>
        <x:v>1</x:v>
      </x:c>
      <x:c r="G21" s="20" t="n">
        <x:v>250</x:v>
      </x:c>
      <x:c r="H21" s="41" t="n">
        <x:f>ROUND(E21*F21*G21,2)</x:f>
        <x:v>250</x:v>
      </x:c>
      <x:c r="I21" s="46" t="n">
        <x:f>ROUND(H21*'Assumptions'!E17,2)</x:f>
        <x:v>93.75</x:v>
      </x:c>
      <x:c r="J21" s="46" t="n">
        <x:f>ROUND(SUM(H21:I21)*'Assumptions'!E19,2)</x:f>
        <x:v>68.75</x:v>
      </x:c>
      <x:c r="K21" s="41" t="n">
        <x:f>SUM(H21:J21)</x:f>
        <x:v>412.5</x:v>
      </x:c>
      <x:c r="L21" s="2"/>
      <x:c r="M21" s="12" t="str">
        <x:v>18+ performer. Voice copies during call</x:v>
      </x:c>
    </x:row>
    <x:row r="22" ht="23" customHeight="1">
      <x:c r="C22" s="27" t="str">
        <x:v>200-06</x:v>
      </x:c>
      <x:c r="D22" s="27" t="str">
        <x:v>Tim — 1958 photography</x:v>
      </x:c>
      <x:c r="E22" s="11" t="n">
        <x:v>1</x:v>
      </x:c>
      <x:c r="F22" s="45" t="n">
        <x:f>'Assumptions'!E28</x:f>
        <x:v>1</x:v>
      </x:c>
      <x:c r="G22" s="20" t="n">
        <x:v>250</x:v>
      </x:c>
      <x:c r="H22" s="41" t="n">
        <x:f>ROUND(E22*F22*G22,2)</x:f>
        <x:v>250</x:v>
      </x:c>
      <x:c r="I22" s="46" t="n">
        <x:f>ROUND(H22*'Assumptions'!E17,2)</x:f>
        <x:v>93.75</x:v>
      </x:c>
      <x:c r="J22" s="46" t="n">
        <x:f>ROUND(SUM(H22:I22)*'Assumptions'!E19,2)</x:f>
        <x:v>68.75</x:v>
      </x:c>
      <x:c r="K22" s="41" t="n">
        <x:f>SUM(H22:J22)</x:f>
        <x:v>412.5</x:v>
      </x:c>
      <x:c r="L22" s="2"/>
      <x:c r="M22" s="12" t="str">
        <x:v>18+ performer. Voice copies during call</x:v>
      </x:c>
    </x:row>
    <x:row r="23" ht="23" customHeight="1">
      <x:c r="C23" s="2" t="str">
        <x:v>200-07</x:v>
      </x:c>
      <x:c r="D23" s="2" t="str">
        <x:v>Bill — featured non-speaking</x:v>
      </x:c>
      <x:c r="E23" s="11" t="n">
        <x:v>1</x:v>
      </x:c>
      <x:c r="F23" s="45" t="n">
        <x:f>'Assumptions'!E28</x:f>
        <x:v>1</x:v>
      </x:c>
      <x:c r="G23" s="20" t="n">
        <x:v>200</x:v>
      </x:c>
      <x:c r="H23" s="41" t="n">
        <x:f>ROUND(E23*F23*G23,2)</x:f>
        <x:v>200</x:v>
      </x:c>
      <x:c r="I23" s="46" t="n">
        <x:f>ROUND(H23*'Assumptions'!E17,2)</x:f>
        <x:v>75</x:v>
      </x:c>
      <x:c r="J23" s="46" t="n">
        <x:f>ROUND(SUM(H23:I23)*'Assumptions'!E19,2)</x:f>
        <x:v>55</x:v>
      </x:c>
      <x:c r="K23" s="41" t="n">
        <x:f>SUM(H23:J23)</x:f>
        <x:v>330</x:v>
      </x:c>
      <x:c r="L23" s="2"/>
      <x:c r="M23" s="12" t="str">
        <x:v>18+ performer; no scripted dialogue</x:v>
      </x:c>
    </x:row>
    <x:row r="24" ht="23" customHeight="1">
      <x:c r="C24" s="27" t="str">
        <x:v>200-08</x:v>
      </x:c>
      <x:c r="D24" s="27" t="str">
        <x:v>Creature / hand performer</x:v>
      </x:c>
      <x:c r="E24" s="11" t="n">
        <x:v>1</x:v>
      </x:c>
      <x:c r="F24" s="45" t="n">
        <x:f>'Assumptions'!E29</x:f>
        <x:v>2</x:v>
      </x:c>
      <x:c r="G24" s="20" t="n">
        <x:v>350</x:v>
      </x:c>
      <x:c r="H24" s="41" t="n">
        <x:f>ROUND(E24*F24*G24,2)</x:f>
        <x:v>700</x:v>
      </x:c>
      <x:c r="I24" s="46" t="n">
        <x:f>ROUND(H24*'Assumptions'!E17,2)</x:f>
        <x:v>262.5</x:v>
      </x:c>
      <x:c r="J24" s="46" t="n">
        <x:f>ROUND(SUM(H24:I24)*'Assumptions'!E19,2)</x:f>
        <x:v>192.5</x:v>
      </x:c>
      <x:c r="K24" s="41" t="n">
        <x:f>SUM(H24:J24)</x:f>
        <x:v>1155</x:v>
      </x:c>
      <x:c r="L24" s="2"/>
      <x:c r="M24" s="12" t="str">
        <x:v>Practical touch / silhouette work</x:v>
      </x:c>
    </x:row>
    <x:row r="25" ht="23" customHeight="1">
      <x:c r="C25" s="2" t="str">
        <x:v>200-09</x:v>
      </x:c>
      <x:c r="D25" s="2" t="str">
        <x:v>Darlene — phone voice session</x:v>
      </x:c>
      <x:c r="E25" s="11" t="n">
        <x:v>1</x:v>
      </x:c>
      <x:c r="F25" s="11" t="n">
        <x:v>1</x:v>
      </x:c>
      <x:c r="G25" s="20" t="n">
        <x:v>250</x:v>
      </x:c>
      <x:c r="H25" s="41" t="n">
        <x:f>ROUND(E25*F25*G25,2)</x:f>
        <x:v>250</x:v>
      </x:c>
      <x:c r="I25" s="41" t="n">
        <x:f>0</x:f>
        <x:v>0</x:v>
      </x:c>
      <x:c r="J25" s="46" t="n">
        <x:f>ROUND(SUM(H25:I25)*'Assumptions'!E19,2)</x:f>
        <x:v>50</x:v>
      </x:c>
      <x:c r="K25" s="41" t="n">
        <x:f>SUM(H25:J25)</x:f>
        <x:v>300</x:v>
      </x:c>
      <x:c r="L25" s="2"/>
      <x:c r="M25" s="12" t="str">
        <x:v>Single 8-hour booked session allowance</x:v>
      </x:c>
    </x:row>
    <x:row r="26" ht="23" customHeight="1">
      <x:c r="C26" s="27" t="str">
        <x:v>200-10</x:v>
      </x:c>
      <x:c r="D26" s="27" t="str">
        <x:v>Will / Gina rehearsal and ADR</x:v>
      </x:c>
      <x:c r="E26" s="11" t="n">
        <x:v>2</x:v>
      </x:c>
      <x:c r="F26" s="45" t="n">
        <x:f>'Assumptions'!E30</x:f>
        <x:v>1</x:v>
      </x:c>
      <x:c r="G26" s="20" t="n">
        <x:v>250</x:v>
      </x:c>
      <x:c r="H26" s="41" t="n">
        <x:f>ROUND(E26*F26*G26,2)</x:f>
        <x:v>500</x:v>
      </x:c>
      <x:c r="I26" s="41" t="n">
        <x:f>0</x:f>
        <x:v>0</x:v>
      </x:c>
      <x:c r="J26" s="46" t="n">
        <x:f>ROUND(SUM(H26:I26)*'Assumptions'!E19,2)</x:f>
        <x:v>100</x:v>
      </x:c>
      <x:c r="K26" s="41" t="n">
        <x:f>SUM(H26:J26)</x:f>
        <x:v>600</x:v>
      </x:c>
      <x:c r="L26" s="2"/>
      <x:c r="M26" s="12" t="str">
        <x:v>Paid sessions; no duplicate voice actors</x:v>
      </x:c>
    </x:row>
    <x:row r="27" ht="23" customHeight="1">
      <x:c r="C27" s="2" t="str">
        <x:v>200-11</x:v>
      </x:c>
      <x:c r="D27" s="2" t="str">
        <x:v>Viral clip adult performer</x:v>
      </x:c>
      <x:c r="E27" s="11" t="n">
        <x:v>1</x:v>
      </x:c>
      <x:c r="F27" s="11" t="n">
        <x:v>1</x:v>
      </x:c>
      <x:c r="G27" s="20" t="n">
        <x:v>250</x:v>
      </x:c>
      <x:c r="H27" s="41" t="n">
        <x:f>ROUND(E27*F27*G27,2)</x:f>
        <x:v>250</x:v>
      </x:c>
      <x:c r="I27" s="46" t="n">
        <x:f>ROUND(H27*'Assumptions'!E17,2)</x:f>
        <x:v>93.75</x:v>
      </x:c>
      <x:c r="J27" s="46" t="n">
        <x:f>ROUND(SUM(H27:I27)*'Assumptions'!E19,2)</x:f>
        <x:v>68.75</x:v>
      </x:c>
      <x:c r="K27" s="41" t="n">
        <x:f>SUM(H27:J27)</x:f>
        <x:v>412.5</x:v>
      </x:c>
      <x:c r="L27" s="2"/>
      <x:c r="M27" s="12" t="str">
        <x:v>18+ performer. Controlled window sequence</x:v>
      </x:c>
    </x:row>
    <x:row r="28" ht="23" customHeight="1">
      <x:c r="C28" s="27" t="str">
        <x:v>200-12</x:v>
      </x:c>
      <x:c r="D28" s="27" t="str">
        <x:v>Cast travel-day fees</x:v>
      </x:c>
      <x:c r="E28" s="11" t="n">
        <x:v>0</x:v>
      </x:c>
      <x:c r="F28" s="11" t="n">
        <x:v>1</x:v>
      </x:c>
      <x:c r="G28" s="20" t="n">
        <x:v>300</x:v>
      </x:c>
      <x:c r="H28" s="41" t="n">
        <x:f>ROUND(E28*F28*G28,2)</x:f>
        <x:v>0</x:v>
      </x:c>
      <x:c r="I28" s="41" t="n">
        <x:f>0</x:f>
        <x:v>0</x:v>
      </x:c>
      <x:c r="J28" s="46" t="n">
        <x:f>ROUND(SUM(H28:I28)*'Assumptions'!E19,2)</x:f>
        <x:v>0</x:v>
      </x:c>
      <x:c r="K28" s="41" t="n">
        <x:f>SUM(H28:J28)</x:f>
        <x:v>0</x:v>
      </x:c>
      <x:c r="L28" s="2"/>
      <x:c r="M28" s="12" t="str">
        <x:v>Local hires in first two options</x:v>
      </x:c>
    </x:row>
    <x:row r="29" ht="23" customHeight="1">
      <x:c r="C29" s="30"/>
      <x:c r="D29" s="30" t="str">
        <x:v>Cast subtotal</x:v>
      </x:c>
      <x:c r="E29" s="43"/>
      <x:c r="F29" s="43"/>
      <x:c r="G29" s="43"/>
      <x:c r="H29" s="44" t="n">
        <x:f>SUM(H17:H28)</x:f>
        <x:v>5650</x:v>
      </x:c>
      <x:c r="I29" s="44" t="n">
        <x:f>SUM(I17:I28)</x:f>
        <x:v>1837.5</x:v>
      </x:c>
      <x:c r="J29" s="44" t="n">
        <x:f>SUM(J17:J28)</x:f>
        <x:v>1497.5</x:v>
      </x:c>
      <x:c r="K29" s="44" t="n">
        <x:f>SUM(K17:K28)</x:f>
        <x:v>8985</x:v>
      </x:c>
      <x:c r="L29" s="2"/>
      <x:c r="M29" s="2"/>
    </x:row>
    <x:row r="30" ht="23" customHeight="1">
      <x:c r="C30" s="2"/>
      <x:c r="D30" s="2"/>
      <x:c r="E30" s="34"/>
      <x:c r="F30" s="34"/>
      <x:c r="G30" s="34"/>
      <x:c r="H30" s="34"/>
      <x:c r="I30" s="34"/>
      <x:c r="J30" s="34"/>
      <x:c r="K30" s="34"/>
      <x:c r="L30" s="2"/>
      <x:c r="M30" s="2"/>
    </x:row>
    <x:row r="31" ht="25" customHeight="1">
      <x:c r="C31" s="59" t="str">
        <x:v>300  Production crew</x:v>
      </x:c>
      <x:c r="D31" s="59"/>
      <x:c r="E31" s="60"/>
      <x:c r="F31" s="60"/>
      <x:c r="G31" s="60"/>
      <x:c r="H31" s="60"/>
      <x:c r="I31" s="60"/>
      <x:c r="J31" s="60"/>
      <x:c r="K31" s="60"/>
      <x:c r="L31" s="2"/>
      <x:c r="M31" s="2"/>
    </x:row>
    <x:row r="32" ht="23" customHeight="1">
      <x:c r="C32" s="2" t="str">
        <x:v>300-01</x:v>
      </x:c>
      <x:c r="D32" s="2" t="str">
        <x:v>Production manager</x:v>
      </x:c>
      <x:c r="E32" s="11" t="n">
        <x:v>1</x:v>
      </x:c>
      <x:c r="F32" s="45" t="n">
        <x:f>'Assumptions'!E7</x:f>
        <x:v>5</x:v>
      </x:c>
      <x:c r="G32" s="20" t="n">
        <x:v>275</x:v>
      </x:c>
      <x:c r="H32" s="41" t="n">
        <x:f>ROUND(E32*F32*G32,2)</x:f>
        <x:v>1375</x:v>
      </x:c>
      <x:c r="I32" s="46" t="n">
        <x:f>ROUND(H32*'Assumptions'!E17,2)</x:f>
        <x:v>515.63</x:v>
      </x:c>
      <x:c r="J32" s="46" t="n">
        <x:f>ROUND(SUM(H32:I32)*'Assumptions'!E18,2)</x:f>
        <x:v>378.13</x:v>
      </x:c>
      <x:c r="K32" s="41" t="n">
        <x:f>SUM(H32:J32)</x:f>
        <x:v>2268.76</x:v>
      </x:c>
      <x:c r="L32" s="2"/>
      <x:c r="M32" s="12" t="str">
        <x:v>Micro duties covered in producer fee</x:v>
      </x:c>
    </x:row>
    <x:row r="33" ht="23" customHeight="1">
      <x:c r="C33" s="27" t="str">
        <x:v>300-02</x:v>
      </x:c>
      <x:c r="D33" s="27" t="str">
        <x:v>Production coordinator</x:v>
      </x:c>
      <x:c r="E33" s="11" t="n">
        <x:v>0</x:v>
      </x:c>
      <x:c r="F33" s="45" t="n">
        <x:f>'Assumptions'!E7</x:f>
        <x:v>5</x:v>
      </x:c>
      <x:c r="G33" s="20" t="n">
        <x:v>225</x:v>
      </x:c>
      <x:c r="H33" s="41" t="n">
        <x:f>ROUND(E33*F33*G33,2)</x:f>
        <x:v>0</x:v>
      </x:c>
      <x:c r="I33" s="46" t="n">
        <x:f>ROUND(H33*'Assumptions'!E17,2)</x:f>
        <x:v>0</x:v>
      </x:c>
      <x:c r="J33" s="46" t="n">
        <x:f>ROUND(SUM(H33:I33)*'Assumptions'!E18,2)</x:f>
        <x:v>0</x:v>
      </x:c>
      <x:c r="K33" s="41" t="n">
        <x:f>SUM(H33:J33)</x:f>
        <x:v>0</x:v>
      </x:c>
      <x:c r="L33" s="2"/>
      <x:c r="M33" s="12" t="str">
        <x:v>Combined with producer / PM in smaller tiers</x:v>
      </x:c>
    </x:row>
    <x:row r="34" ht="23" customHeight="1">
      <x:c r="C34" s="2" t="str">
        <x:v>300-03</x:v>
      </x:c>
      <x:c r="D34" s="2" t="str">
        <x:v>1st assistant director</x:v>
      </x:c>
      <x:c r="E34" s="11" t="n">
        <x:v>1</x:v>
      </x:c>
      <x:c r="F34" s="45" t="n">
        <x:f>'Assumptions'!E7</x:f>
        <x:v>5</x:v>
      </x:c>
      <x:c r="G34" s="20" t="n">
        <x:v>275</x:v>
      </x:c>
      <x:c r="H34" s="41" t="n">
        <x:f>ROUND(E34*F34*G34,2)</x:f>
        <x:v>1375</x:v>
      </x:c>
      <x:c r="I34" s="46" t="n">
        <x:f>ROUND(H34*'Assumptions'!E17,2)</x:f>
        <x:v>515.63</x:v>
      </x:c>
      <x:c r="J34" s="46" t="n">
        <x:f>ROUND(SUM(H34:I34)*'Assumptions'!E18,2)</x:f>
        <x:v>378.13</x:v>
      </x:c>
      <x:c r="K34" s="41" t="n">
        <x:f>SUM(H34:J34)</x:f>
        <x:v>2268.76</x:v>
      </x:c>
      <x:c r="L34" s="2"/>
      <x:c r="M34" s="12" t="str">
        <x:v>Scheduling, safe calls, and set coordination</x:v>
      </x:c>
    </x:row>
    <x:row r="35" ht="23" customHeight="1">
      <x:c r="C35" s="27" t="str">
        <x:v>300-04</x:v>
      </x:c>
      <x:c r="D35" s="27" t="str">
        <x:v>2nd assistant director</x:v>
      </x:c>
      <x:c r="E35" s="11" t="n">
        <x:v>0</x:v>
      </x:c>
      <x:c r="F35" s="45" t="n">
        <x:f>'Assumptions'!E7</x:f>
        <x:v>5</x:v>
      </x:c>
      <x:c r="G35" s="20" t="n">
        <x:v>225</x:v>
      </x:c>
      <x:c r="H35" s="41" t="n">
        <x:f>ROUND(E35*F35*G35,2)</x:f>
        <x:v>0</x:v>
      </x:c>
      <x:c r="I35" s="46" t="n">
        <x:f>ROUND(H35*'Assumptions'!E17,2)</x:f>
        <x:v>0</x:v>
      </x:c>
      <x:c r="J35" s="46" t="n">
        <x:f>ROUND(SUM(H35:I35)*'Assumptions'!E18,2)</x:f>
        <x:v>0</x:v>
      </x:c>
      <x:c r="K35" s="41" t="n">
        <x:f>SUM(H35:J35)</x:f>
        <x:v>0</x:v>
      </x:c>
      <x:c r="L35" s="2"/>
      <x:c r="M35" s="12" t="str">
        <x:v>Combined with 1st AD / PA in small tiers</x:v>
      </x:c>
    </x:row>
    <x:row r="36" ht="23" customHeight="1">
      <x:c r="C36" s="2" t="str">
        <x:v>300-05</x:v>
      </x:c>
      <x:c r="D36" s="2" t="str">
        <x:v>Script supervisor</x:v>
      </x:c>
      <x:c r="E36" s="11" t="n">
        <x:v>1</x:v>
      </x:c>
      <x:c r="F36" s="45" t="n">
        <x:f>'Assumptions'!E7</x:f>
        <x:v>5</x:v>
      </x:c>
      <x:c r="G36" s="20" t="n">
        <x:v>250</x:v>
      </x:c>
      <x:c r="H36" s="41" t="n">
        <x:f>ROUND(E36*F36*G36,2)</x:f>
        <x:v>1250</x:v>
      </x:c>
      <x:c r="I36" s="46" t="n">
        <x:f>ROUND(H36*'Assumptions'!E17,2)</x:f>
        <x:v>468.75</x:v>
      </x:c>
      <x:c r="J36" s="46" t="n">
        <x:f>ROUND(SUM(H36:I36)*'Assumptions'!E18,2)</x:f>
        <x:v>343.75</x:v>
      </x:c>
      <x:c r="K36" s="41" t="n">
        <x:f>SUM(H36:J36)</x:f>
        <x:v>2062.5</x:v>
      </x:c>
      <x:c r="L36" s="2"/>
      <x:c r="M36" s="12" t="str">
        <x:v>Continuity, time displays, and voice changes</x:v>
      </x:c>
    </x:row>
    <x:row r="37" ht="23" customHeight="1">
      <x:c r="C37" s="27" t="str">
        <x:v>300-06</x:v>
      </x:c>
      <x:c r="D37" s="27" t="str">
        <x:v>Director of photography</x:v>
      </x:c>
      <x:c r="E37" s="11" t="n">
        <x:v>1</x:v>
      </x:c>
      <x:c r="F37" s="45" t="n">
        <x:f>'Assumptions'!E7</x:f>
        <x:v>5</x:v>
      </x:c>
      <x:c r="G37" s="20" t="n">
        <x:v>500</x:v>
      </x:c>
      <x:c r="H37" s="41" t="n">
        <x:f>ROUND(E37*F37*G37,2)</x:f>
        <x:v>2500</x:v>
      </x:c>
      <x:c r="I37" s="46" t="n">
        <x:f>ROUND(H37*'Assumptions'!E17,2)</x:f>
        <x:v>937.5</x:v>
      </x:c>
      <x:c r="J37" s="46" t="n">
        <x:f>ROUND(SUM(H37:I37)*'Assumptions'!E18,2)</x:f>
        <x:v>687.5</x:v>
      </x:c>
      <x:c r="K37" s="41" t="n">
        <x:f>SUM(H37:J37)</x:f>
        <x:v>4125</x:v>
      </x:c>
      <x:c r="L37" s="2"/>
      <x:c r="M37" s="12" t="str">
        <x:v>Micro / ultra / low also operate camera</x:v>
      </x:c>
    </x:row>
    <x:row r="38" ht="23" customHeight="1">
      <x:c r="C38" s="2" t="str">
        <x:v>300-07</x:v>
      </x:c>
      <x:c r="D38" s="2" t="str">
        <x:v>Additional camera operator</x:v>
      </x:c>
      <x:c r="E38" s="11" t="n">
        <x:v>0</x:v>
      </x:c>
      <x:c r="F38" s="45" t="n">
        <x:f>'Assumptions'!E7</x:f>
        <x:v>5</x:v>
      </x:c>
      <x:c r="G38" s="20" t="n">
        <x:v>350</x:v>
      </x:c>
      <x:c r="H38" s="41" t="n">
        <x:f>ROUND(E38*F38*G38,2)</x:f>
        <x:v>0</x:v>
      </x:c>
      <x:c r="I38" s="46" t="n">
        <x:f>ROUND(H38*'Assumptions'!E17,2)</x:f>
        <x:v>0</x:v>
      </x:c>
      <x:c r="J38" s="46" t="n">
        <x:f>ROUND(SUM(H38:I38)*'Assumptions'!E18,2)</x:f>
        <x:v>0</x:v>
      </x:c>
      <x:c r="K38" s="41" t="n">
        <x:f>SUM(H38:J38)</x:f>
        <x:v>0</x:v>
      </x:c>
      <x:c r="L38" s="2"/>
      <x:c r="M38" s="12" t="str">
        <x:v>Second camera in company plan</x:v>
      </x:c>
    </x:row>
    <x:row r="39" ht="23" customHeight="1">
      <x:c r="C39" s="27" t="str">
        <x:v>300-08</x:v>
      </x:c>
      <x:c r="D39" s="27" t="str">
        <x:v>1st AC / focus puller</x:v>
      </x:c>
      <x:c r="E39" s="11" t="n">
        <x:v>1</x:v>
      </x:c>
      <x:c r="F39" s="45" t="n">
        <x:f>'Assumptions'!E7</x:f>
        <x:v>5</x:v>
      </x:c>
      <x:c r="G39" s="20" t="n">
        <x:v>275</x:v>
      </x:c>
      <x:c r="H39" s="41" t="n">
        <x:f>ROUND(E39*F39*G39,2)</x:f>
        <x:v>1375</x:v>
      </x:c>
      <x:c r="I39" s="46" t="n">
        <x:f>ROUND(H39*'Assumptions'!E17,2)</x:f>
        <x:v>515.63</x:v>
      </x:c>
      <x:c r="J39" s="46" t="n">
        <x:f>ROUND(SUM(H39:I39)*'Assumptions'!E18,2)</x:f>
        <x:v>378.13</x:v>
      </x:c>
      <x:c r="K39" s="41" t="n">
        <x:f>SUM(H39:J39)</x:f>
        <x:v>2268.76</x:v>
      </x:c>
      <x:c r="L39" s="2"/>
      <x:c r="M39" s="12" t="str">
        <x:v>Micro also handles controlled media backup</x:v>
      </x:c>
    </x:row>
    <x:row r="40" ht="23" customHeight="1">
      <x:c r="C40" s="2" t="str">
        <x:v>300-09</x:v>
      </x:c>
      <x:c r="D40" s="2" t="str">
        <x:v>2nd AC / data utility</x:v>
      </x:c>
      <x:c r="E40" s="11" t="n">
        <x:v>1</x:v>
      </x:c>
      <x:c r="F40" s="45" t="n">
        <x:f>'Assumptions'!E7</x:f>
        <x:v>5</x:v>
      </x:c>
      <x:c r="G40" s="20" t="n">
        <x:v>200</x:v>
      </x:c>
      <x:c r="H40" s="41" t="n">
        <x:f>ROUND(E40*F40*G40,2)</x:f>
        <x:v>1000</x:v>
      </x:c>
      <x:c r="I40" s="46" t="n">
        <x:f>ROUND(H40*'Assumptions'!E17,2)</x:f>
        <x:v>375</x:v>
      </x:c>
      <x:c r="J40" s="46" t="n">
        <x:f>ROUND(SUM(H40:I40)*'Assumptions'!E18,2)</x:f>
        <x:v>275</x:v>
      </x:c>
      <x:c r="K40" s="41" t="n">
        <x:f>SUM(H40:J40)</x:f>
        <x:v>1650</x:v>
      </x:c>
      <x:c r="L40" s="2"/>
      <x:c r="M40" s="12" t="str">
        <x:v>Micro data work remains inside AC call</x:v>
      </x:c>
    </x:row>
    <x:row r="41" ht="23" customHeight="1">
      <x:c r="C41" s="27" t="str">
        <x:v>300-10</x:v>
      </x:c>
      <x:c r="D41" s="27" t="str">
        <x:v>Gaffer</x:v>
      </x:c>
      <x:c r="E41" s="11" t="n">
        <x:v>1</x:v>
      </x:c>
      <x:c r="F41" s="45" t="n">
        <x:f>'Assumptions'!E7</x:f>
        <x:v>5</x:v>
      </x:c>
      <x:c r="G41" s="20" t="n">
        <x:v>350</x:v>
      </x:c>
      <x:c r="H41" s="41" t="n">
        <x:f>ROUND(E41*F41*G41,2)</x:f>
        <x:v>1750</x:v>
      </x:c>
      <x:c r="I41" s="46" t="n">
        <x:f>ROUND(H41*'Assumptions'!E17,2)</x:f>
        <x:v>656.25</x:v>
      </x:c>
      <x:c r="J41" s="46" t="n">
        <x:f>ROUND(SUM(H41:I41)*'Assumptions'!E18,2)</x:f>
        <x:v>481.25</x:v>
      </x:c>
      <x:c r="K41" s="41" t="n">
        <x:f>SUM(H41:J41)</x:f>
        <x:v>2887.5</x:v>
      </x:c>
      <x:c r="L41" s="2"/>
      <x:c r="M41" s="12" t="str">
        <x:v>Night work and controlled practical outages</x:v>
      </x:c>
    </x:row>
    <x:row r="42" ht="23" customHeight="1">
      <x:c r="C42" s="2" t="str">
        <x:v>300-11</x:v>
      </x:c>
      <x:c r="D42" s="2" t="str">
        <x:v>Electricians</x:v>
      </x:c>
      <x:c r="E42" s="11" t="n">
        <x:v>1</x:v>
      </x:c>
      <x:c r="F42" s="45" t="n">
        <x:f>'Assumptions'!E7</x:f>
        <x:v>5</x:v>
      </x:c>
      <x:c r="G42" s="20" t="n">
        <x:v>225</x:v>
      </x:c>
      <x:c r="H42" s="41" t="n">
        <x:f>ROUND(E42*F42*G42,2)</x:f>
        <x:v>1125</x:v>
      </x:c>
      <x:c r="I42" s="46" t="n">
        <x:f>ROUND(H42*'Assumptions'!E17,2)</x:f>
        <x:v>421.88</x:v>
      </x:c>
      <x:c r="J42" s="46" t="n">
        <x:f>ROUND(SUM(H42:I42)*'Assumptions'!E18,2)</x:f>
        <x:v>309.38</x:v>
      </x:c>
      <x:c r="K42" s="41" t="n">
        <x:f>SUM(H42:J42)</x:f>
        <x:v>1856.2600000000002</x:v>
      </x:c>
      <x:c r="L42" s="2"/>
      <x:c r="M42" s="12" t="str">
        <x:v>Micro gaffer uses small battery package</x:v>
      </x:c>
    </x:row>
    <x:row r="43" ht="23" customHeight="1">
      <x:c r="C43" s="27" t="str">
        <x:v>300-12</x:v>
      </x:c>
      <x:c r="D43" s="27" t="str">
        <x:v>Key grip</x:v>
      </x:c>
      <x:c r="E43" s="11" t="n">
        <x:v>1</x:v>
      </x:c>
      <x:c r="F43" s="45" t="n">
        <x:f>'Assumptions'!E7</x:f>
        <x:v>5</x:v>
      </x:c>
      <x:c r="G43" s="20" t="n">
        <x:v>275</x:v>
      </x:c>
      <x:c r="H43" s="41" t="n">
        <x:f>ROUND(E43*F43*G43,2)</x:f>
        <x:v>1375</x:v>
      </x:c>
      <x:c r="I43" s="46" t="n">
        <x:f>ROUND(H43*'Assumptions'!E17,2)</x:f>
        <x:v>515.63</x:v>
      </x:c>
      <x:c r="J43" s="46" t="n">
        <x:f>ROUND(SUM(H43:I43)*'Assumptions'!E18,2)</x:f>
        <x:v>378.13</x:v>
      </x:c>
      <x:c r="K43" s="41" t="n">
        <x:f>SUM(H43:J43)</x:f>
        <x:v>2268.76</x:v>
      </x:c>
      <x:c r="L43" s="2"/>
      <x:c r="M43" s="12" t="str">
        <x:v>Rigging, blackout, and equipment support</x:v>
      </x:c>
    </x:row>
    <x:row r="44" ht="23" customHeight="1">
      <x:c r="C44" s="2" t="str">
        <x:v>300-13</x:v>
      </x:c>
      <x:c r="D44" s="2" t="str">
        <x:v>Additional grips</x:v>
      </x:c>
      <x:c r="E44" s="11" t="n">
        <x:v>0</x:v>
      </x:c>
      <x:c r="F44" s="45" t="n">
        <x:f>'Assumptions'!E7</x:f>
        <x:v>5</x:v>
      </x:c>
      <x:c r="G44" s="20" t="n">
        <x:v>200</x:v>
      </x:c>
      <x:c r="H44" s="41" t="n">
        <x:f>ROUND(E44*F44*G44,2)</x:f>
        <x:v>0</x:v>
      </x:c>
      <x:c r="I44" s="46" t="n">
        <x:f>ROUND(H44*'Assumptions'!E17,2)</x:f>
        <x:v>0</x:v>
      </x:c>
      <x:c r="J44" s="46" t="n">
        <x:f>ROUND(SUM(H44:I44)*'Assumptions'!E18,2)</x:f>
        <x:v>0</x:v>
      </x:c>
      <x:c r="K44" s="41" t="n">
        <x:f>SUM(H44:J44)</x:f>
        <x:v>0</x:v>
      </x:c>
      <x:c r="L44" s="2"/>
      <x:c r="M44" s="12" t="str">
        <x:v>Key grip handles micro / ultra package</x:v>
      </x:c>
    </x:row>
    <x:row r="45" ht="23" customHeight="1">
      <x:c r="C45" s="27" t="str">
        <x:v>300-14</x:v>
      </x:c>
      <x:c r="D45" s="27" t="str">
        <x:v>Production sound mixer</x:v>
      </x:c>
      <x:c r="E45" s="11" t="n">
        <x:v>1</x:v>
      </x:c>
      <x:c r="F45" s="45" t="n">
        <x:f>'Assumptions'!E7</x:f>
        <x:v>5</x:v>
      </x:c>
      <x:c r="G45" s="20" t="n">
        <x:v>450</x:v>
      </x:c>
      <x:c r="H45" s="41" t="n">
        <x:f>ROUND(E45*F45*G45,2)</x:f>
        <x:v>2250</x:v>
      </x:c>
      <x:c r="I45" s="46" t="n">
        <x:f>ROUND(H45*'Assumptions'!E17,2)</x:f>
        <x:v>843.75</x:v>
      </x:c>
      <x:c r="J45" s="46" t="n">
        <x:f>ROUND(SUM(H45:I45)*'Assumptions'!E18,2)</x:f>
        <x:v>618.75</x:v>
      </x:c>
      <x:c r="K45" s="41" t="n">
        <x:f>SUM(H45:J45)</x:f>
        <x:v>3712.5</x:v>
      </x:c>
      <x:c r="L45" s="2"/>
      <x:c r="M45" s="12" t="str">
        <x:v>Micro boom / mixing combined</x:v>
      </x:c>
    </x:row>
    <x:row r="46" ht="23" customHeight="1">
      <x:c r="C46" s="2" t="str">
        <x:v>300-15</x:v>
      </x:c>
      <x:c r="D46" s="2" t="str">
        <x:v>Boom / sound utility</x:v>
      </x:c>
      <x:c r="E46" s="11" t="n">
        <x:v>1</x:v>
      </x:c>
      <x:c r="F46" s="45" t="n">
        <x:f>'Assumptions'!E7</x:f>
        <x:v>5</x:v>
      </x:c>
      <x:c r="G46" s="20" t="n">
        <x:v>250</x:v>
      </x:c>
      <x:c r="H46" s="41" t="n">
        <x:f>ROUND(E46*F46*G46,2)</x:f>
        <x:v>1250</x:v>
      </x:c>
      <x:c r="I46" s="46" t="n">
        <x:f>ROUND(H46*'Assumptions'!E17,2)</x:f>
        <x:v>468.75</x:v>
      </x:c>
      <x:c r="J46" s="46" t="n">
        <x:f>ROUND(SUM(H46:I46)*'Assumptions'!E18,2)</x:f>
        <x:v>343.75</x:v>
      </x:c>
      <x:c r="K46" s="41" t="n">
        <x:f>SUM(H46:J46)</x:f>
        <x:v>2062.5</x:v>
      </x:c>
      <x:c r="L46" s="2"/>
      <x:c r="M46" s="12" t="str">
        <x:v>Separate boom from ultra-low upward</x:v>
      </x:c>
    </x:row>
    <x:row r="47" ht="23" customHeight="1">
      <x:c r="C47" s="27" t="str">
        <x:v>300-16</x:v>
      </x:c>
      <x:c r="D47" s="27" t="str">
        <x:v>Production designer / art lead</x:v>
      </x:c>
      <x:c r="E47" s="11" t="n">
        <x:v>1</x:v>
      </x:c>
      <x:c r="F47" s="45" t="n">
        <x:f>'Assumptions'!E7</x:f>
        <x:v>5</x:v>
      </x:c>
      <x:c r="G47" s="20" t="n">
        <x:v>275</x:v>
      </x:c>
      <x:c r="H47" s="41" t="n">
        <x:f>ROUND(E47*F47*G47,2)</x:f>
        <x:v>1375</x:v>
      </x:c>
      <x:c r="I47" s="46" t="n">
        <x:f>ROUND(H47*'Assumptions'!E17,2)</x:f>
        <x:v>515.63</x:v>
      </x:c>
      <x:c r="J47" s="46" t="n">
        <x:f>ROUND(SUM(H47:I47)*'Assumptions'!E18,2)</x:f>
        <x:v>378.13</x:v>
      </x:c>
      <x:c r="K47" s="41" t="n">
        <x:f>SUM(H47:J47)</x:f>
        <x:v>2268.76</x:v>
      </x:c>
      <x:c r="L47" s="2"/>
      <x:c r="M47" s="12" t="str">
        <x:v>Micro includes on-set props / dressing</x:v>
      </x:c>
    </x:row>
    <x:row r="48" ht="23" customHeight="1">
      <x:c r="C48" s="2" t="str">
        <x:v>300-17</x:v>
      </x:c>
      <x:c r="D48" s="2" t="str">
        <x:v>Props / set dressing assistant</x:v>
      </x:c>
      <x:c r="E48" s="11" t="n">
        <x:v>0</x:v>
      </x:c>
      <x:c r="F48" s="45" t="n">
        <x:f>'Assumptions'!E7</x:f>
        <x:v>5</x:v>
      </x:c>
      <x:c r="G48" s="20" t="n">
        <x:v>200</x:v>
      </x:c>
      <x:c r="H48" s="41" t="n">
        <x:f>ROUND(E48*F48*G48,2)</x:f>
        <x:v>0</x:v>
      </x:c>
      <x:c r="I48" s="46" t="n">
        <x:f>ROUND(H48*'Assumptions'!E17,2)</x:f>
        <x:v>0</x:v>
      </x:c>
      <x:c r="J48" s="46" t="n">
        <x:f>ROUND(SUM(H48:I48)*'Assumptions'!E18,2)</x:f>
        <x:v>0</x:v>
      </x:c>
      <x:c r="K48" s="41" t="n">
        <x:f>SUM(H48:J48)</x:f>
        <x:v>0</x:v>
      </x:c>
      <x:c r="L48" s="2"/>
      <x:c r="M48" s="12" t="str">
        <x:v>Combined into paid art lead in small plans</x:v>
      </x:c>
    </x:row>
    <x:row r="49" ht="23" customHeight="1">
      <x:c r="C49" s="27" t="str">
        <x:v>300-18</x:v>
      </x:c>
      <x:c r="D49" s="27" t="str">
        <x:v>Wardrobe / HMU lead</x:v>
      </x:c>
      <x:c r="E49" s="11" t="n">
        <x:v>1</x:v>
      </x:c>
      <x:c r="F49" s="45" t="n">
        <x:f>'Assumptions'!E7</x:f>
        <x:v>5</x:v>
      </x:c>
      <x:c r="G49" s="20" t="n">
        <x:v>300</x:v>
      </x:c>
      <x:c r="H49" s="41" t="n">
        <x:f>ROUND(E49*F49*G49,2)</x:f>
        <x:v>1500</x:v>
      </x:c>
      <x:c r="I49" s="46" t="n">
        <x:f>ROUND(H49*'Assumptions'!E17,2)</x:f>
        <x:v>562.5</x:v>
      </x:c>
      <x:c r="J49" s="46" t="n">
        <x:f>ROUND(SUM(H49:I49)*'Assumptions'!E18,2)</x:f>
        <x:v>412.5</x:v>
      </x:c>
      <x:c r="K49" s="41" t="n">
        <x:f>SUM(H49:J49)</x:f>
        <x:v>2475</x:v>
      </x:c>
      <x:c r="L49" s="2"/>
      <x:c r="M49" s="12" t="str">
        <x:v>Micro combines wardrobe and basic makeup</x:v>
      </x:c>
    </x:row>
    <x:row r="50" ht="23" customHeight="1">
      <x:c r="C50" s="2" t="str">
        <x:v>300-19</x:v>
      </x:c>
      <x:c r="D50" s="2" t="str">
        <x:v>Additional wardrobe / makeup</x:v>
      </x:c>
      <x:c r="E50" s="11" t="n">
        <x:v>1</x:v>
      </x:c>
      <x:c r="F50" s="45" t="n">
        <x:f>'Assumptions'!E7</x:f>
        <x:v>5</x:v>
      </x:c>
      <x:c r="G50" s="20" t="n">
        <x:v>225</x:v>
      </x:c>
      <x:c r="H50" s="41" t="n">
        <x:f>ROUND(E50*F50*G50,2)</x:f>
        <x:v>1125</x:v>
      </x:c>
      <x:c r="I50" s="46" t="n">
        <x:f>ROUND(H50*'Assumptions'!E17,2)</x:f>
        <x:v>421.88</x:v>
      </x:c>
      <x:c r="J50" s="46" t="n">
        <x:f>ROUND(SUM(H50:I50)*'Assumptions'!E18,2)</x:f>
        <x:v>309.38</x:v>
      </x:c>
      <x:c r="K50" s="41" t="n">
        <x:f>SUM(H50:J50)</x:f>
        <x:v>1856.2600000000002</x:v>
      </x:c>
      <x:c r="L50" s="2"/>
      <x:c r="M50" s="12" t="str">
        <x:v>Company separates wardrobe and makeup</x:v>
      </x:c>
    </x:row>
    <x:row r="51" ht="23" customHeight="1">
      <x:c r="C51" s="27" t="str">
        <x:v>300-20</x:v>
      </x:c>
      <x:c r="D51" s="27" t="str">
        <x:v>Production assistants</x:v>
      </x:c>
      <x:c r="E51" s="11" t="n">
        <x:v>2</x:v>
      </x:c>
      <x:c r="F51" s="45" t="n">
        <x:f>'Assumptions'!E7</x:f>
        <x:v>5</x:v>
      </x:c>
      <x:c r="G51" s="20" t="n">
        <x:v>175</x:v>
      </x:c>
      <x:c r="H51" s="41" t="n">
        <x:f>ROUND(E51*F51*G51,2)</x:f>
        <x:v>1750</x:v>
      </x:c>
      <x:c r="I51" s="46" t="n">
        <x:f>ROUND(H51*'Assumptions'!E17,2)</x:f>
        <x:v>656.25</x:v>
      </x:c>
      <x:c r="J51" s="46" t="n">
        <x:f>ROUND(SUM(H51:I51)*'Assumptions'!E18,2)</x:f>
        <x:v>481.25</x:v>
      </x:c>
      <x:c r="K51" s="41" t="n">
        <x:f>SUM(H51:J51)</x:f>
        <x:v>2887.5</x:v>
      </x:c>
      <x:c r="L51" s="2"/>
      <x:c r="M51" s="12" t="str">
        <x:v>Paid PAs. No volunteer staffing</x:v>
      </x:c>
    </x:row>
    <x:row r="52" ht="23" customHeight="1">
      <x:c r="C52" s="2" t="str">
        <x:v>300-21</x:v>
      </x:c>
      <x:c r="D52" s="2" t="str">
        <x:v>Set medic</x:v>
      </x:c>
      <x:c r="E52" s="11" t="n">
        <x:v>1</x:v>
      </x:c>
      <x:c r="F52" s="45" t="n">
        <x:f>'Assumptions'!E7</x:f>
        <x:v>5</x:v>
      </x:c>
      <x:c r="G52" s="20" t="n">
        <x:v>300</x:v>
      </x:c>
      <x:c r="H52" s="41" t="n">
        <x:f>ROUND(E52*F52*G52,2)</x:f>
        <x:v>1500</x:v>
      </x:c>
      <x:c r="I52" s="46" t="n">
        <x:f>ROUND(H52*'Assumptions'!E17,2)</x:f>
        <x:v>562.5</x:v>
      </x:c>
      <x:c r="J52" s="46" t="n">
        <x:f>ROUND(SUM(H52:I52)*'Assumptions'!E18,2)</x:f>
        <x:v>412.5</x:v>
      </x:c>
      <x:c r="K52" s="41" t="n">
        <x:f>SUM(H52:J52)</x:f>
        <x:v>2475</x:v>
      </x:c>
      <x:c r="L52" s="2"/>
      <x:c r="M52" s="12" t="str">
        <x:v>Booked for all photography days</x:v>
      </x:c>
    </x:row>
    <x:row r="53" ht="23" customHeight="1">
      <x:c r="C53" s="27" t="str">
        <x:v>300-22</x:v>
      </x:c>
      <x:c r="D53" s="27" t="str">
        <x:v>Production management prep</x:v>
      </x:c>
      <x:c r="E53" s="11" t="n">
        <x:v>1</x:v>
      </x:c>
      <x:c r="F53" s="45" t="n">
        <x:f>'Assumptions'!E8</x:f>
        <x:v>3</x:v>
      </x:c>
      <x:c r="G53" s="20" t="n">
        <x:v>250</x:v>
      </x:c>
      <x:c r="H53" s="41" t="n">
        <x:f>ROUND(E53*F53*G53,2)</x:f>
        <x:v>750</x:v>
      </x:c>
      <x:c r="I53" s="41" t="n">
        <x:f>0</x:f>
        <x:v>0</x:v>
      </x:c>
      <x:c r="J53" s="46" t="n">
        <x:f>ROUND(SUM(H53:I53)*'Assumptions'!E18,2)</x:f>
        <x:v>150</x:v>
      </x:c>
      <x:c r="K53" s="41" t="n">
        <x:f>SUM(H53:J53)</x:f>
        <x:v>900</x:v>
      </x:c>
      <x:c r="L53" s="2"/>
      <x:c r="M53" s="12" t="str">
        <x:v>Micro prep coordination is in producer fee</x:v>
      </x:c>
    </x:row>
    <x:row r="54" ht="23" customHeight="1">
      <x:c r="C54" s="2" t="str">
        <x:v>300-23</x:v>
      </x:c>
      <x:c r="D54" s="2" t="str">
        <x:v>1st AD prep / scheduling</x:v>
      </x:c>
      <x:c r="E54" s="11" t="n">
        <x:v>1</x:v>
      </x:c>
      <x:c r="F54" s="11" t="n">
        <x:v>2</x:v>
      </x:c>
      <x:c r="G54" s="20" t="n">
        <x:v>275</x:v>
      </x:c>
      <x:c r="H54" s="41" t="n">
        <x:f>ROUND(E54*F54*G54,2)</x:f>
        <x:v>550</x:v>
      </x:c>
      <x:c r="I54" s="41" t="n">
        <x:f>0</x:f>
        <x:v>0</x:v>
      </x:c>
      <x:c r="J54" s="46" t="n">
        <x:f>ROUND(SUM(H54:I54)*'Assumptions'!E18,2)</x:f>
        <x:v>110</x:v>
      </x:c>
      <x:c r="K54" s="41" t="n">
        <x:f>SUM(H54:J54)</x:f>
        <x:v>660</x:v>
      </x:c>
      <x:c r="L54" s="2"/>
      <x:c r="M54" s="12" t="str">
        <x:v>Eight-hour paid prep calls</x:v>
      </x:c>
    </x:row>
    <x:row r="55" ht="23" customHeight="1">
      <x:c r="C55" s="27" t="str">
        <x:v>300-24</x:v>
      </x:c>
      <x:c r="D55" s="27" t="str">
        <x:v>Art lead design / sourcing prep</x:v>
      </x:c>
      <x:c r="E55" s="11" t="n">
        <x:v>1</x:v>
      </x:c>
      <x:c r="F55" s="45" t="n">
        <x:f>'Assumptions'!E8</x:f>
        <x:v>3</x:v>
      </x:c>
      <x:c r="G55" s="20" t="n">
        <x:v>275</x:v>
      </x:c>
      <x:c r="H55" s="41" t="n">
        <x:f>ROUND(E55*F55*G55,2)</x:f>
        <x:v>825</x:v>
      </x:c>
      <x:c r="I55" s="41" t="n">
        <x:f>0</x:f>
        <x:v>0</x:v>
      </x:c>
      <x:c r="J55" s="46" t="n">
        <x:f>ROUND(SUM(H55:I55)*'Assumptions'!E18,2)</x:f>
        <x:v>165</x:v>
      </x:c>
      <x:c r="K55" s="41" t="n">
        <x:f>SUM(H55:J55)</x:f>
        <x:v>990</x:v>
      </x:c>
      <x:c r="L55" s="2"/>
      <x:c r="M55" s="12" t="str">
        <x:v>Separate from shoot-day art lead and builders</x:v>
      </x:c>
    </x:row>
    <x:row r="56" ht="23" customHeight="1">
      <x:c r="C56" s="2" t="str">
        <x:v>300-25</x:v>
      </x:c>
      <x:c r="D56" s="2" t="str">
        <x:v>Camera / lighting prep support</x:v>
      </x:c>
      <x:c r="E56" s="11" t="n">
        <x:v>2</x:v>
      </x:c>
      <x:c r="F56" s="11" t="n">
        <x:v>1</x:v>
      </x:c>
      <x:c r="G56" s="20" t="n">
        <x:v>250</x:v>
      </x:c>
      <x:c r="H56" s="41" t="n">
        <x:f>ROUND(E56*F56*G56,2)</x:f>
        <x:v>500</x:v>
      </x:c>
      <x:c r="I56" s="41" t="n">
        <x:f>0</x:f>
        <x:v>0</x:v>
      </x:c>
      <x:c r="J56" s="46" t="n">
        <x:f>ROUND(SUM(H56:I56)*'Assumptions'!E18,2)</x:f>
        <x:v>100</x:v>
      </x:c>
      <x:c r="K56" s="41" t="n">
        <x:f>SUM(H56:J56)</x:f>
        <x:v>600</x:v>
      </x:c>
      <x:c r="L56" s="2"/>
      <x:c r="M56" s="12" t="str">
        <x:v>AC / lighting support. DP prep separate</x:v>
      </x:c>
    </x:row>
    <x:row r="57" ht="23" customHeight="1">
      <x:c r="C57" s="27" t="str">
        <x:v>300-26</x:v>
      </x:c>
      <x:c r="D57" s="27" t="str">
        <x:v>Script / continuity prep</x:v>
      </x:c>
      <x:c r="E57" s="11" t="n">
        <x:v>1</x:v>
      </x:c>
      <x:c r="F57" s="11" t="n">
        <x:v>1</x:v>
      </x:c>
      <x:c r="G57" s="20" t="n">
        <x:v>250</x:v>
      </x:c>
      <x:c r="H57" s="41" t="n">
        <x:f>ROUND(E57*F57*G57,2)</x:f>
        <x:v>250</x:v>
      </x:c>
      <x:c r="I57" s="41" t="n">
        <x:f>0</x:f>
        <x:v>0</x:v>
      </x:c>
      <x:c r="J57" s="46" t="n">
        <x:f>ROUND(SUM(H57:I57)*'Assumptions'!E18,2)</x:f>
        <x:v>50</x:v>
      </x:c>
      <x:c r="K57" s="41" t="n">
        <x:f>SUM(H57:J57)</x:f>
        <x:v>300</x:v>
      </x:c>
      <x:c r="L57" s="2"/>
      <x:c r="M57" s="12" t="str">
        <x:v>Time displays, practical props, and script continuity</x:v>
      </x:c>
    </x:row>
    <x:row r="58" ht="23" customHeight="1">
      <x:c r="C58" s="2" t="str">
        <x:v>300-27</x:v>
      </x:c>
      <x:c r="D58" s="2" t="str">
        <x:v>Art build / prep crew</x:v>
      </x:c>
      <x:c r="E58" s="11" t="n">
        <x:v>2</x:v>
      </x:c>
      <x:c r="F58" s="45" t="n">
        <x:f>'Assumptions'!E8</x:f>
        <x:v>3</x:v>
      </x:c>
      <x:c r="G58" s="20" t="n">
        <x:v>225</x:v>
      </x:c>
      <x:c r="H58" s="41" t="n">
        <x:f>ROUND(E58*F58*G58,2)</x:f>
        <x:v>1350</x:v>
      </x:c>
      <x:c r="I58" s="41" t="n">
        <x:f>0</x:f>
        <x:v>0</x:v>
      </x:c>
      <x:c r="J58" s="46" t="n">
        <x:f>ROUND(SUM(H58:I58)*'Assumptions'!E18,2)</x:f>
        <x:v>270</x:v>
      </x:c>
      <x:c r="K58" s="41" t="n">
        <x:f>SUM(H58:J58)</x:f>
        <x:v>1620</x:v>
      </x:c>
      <x:c r="L58" s="2"/>
      <x:c r="M58" s="12" t="str">
        <x:v>Materials in Props. Eight-hour prep calls</x:v>
      </x:c>
    </x:row>
    <x:row r="59" ht="23" customHeight="1">
      <x:c r="C59" s="27" t="str">
        <x:v>300-28</x:v>
      </x:c>
      <x:c r="D59" s="27" t="str">
        <x:v>DP / camera prep</x:v>
      </x:c>
      <x:c r="E59" s="11" t="n">
        <x:v>1</x:v>
      </x:c>
      <x:c r="F59" s="11" t="n">
        <x:v>2</x:v>
      </x:c>
      <x:c r="G59" s="20" t="n">
        <x:v>500</x:v>
      </x:c>
      <x:c r="H59" s="41" t="n">
        <x:f>ROUND(E59*F59*G59,2)</x:f>
        <x:v>1000</x:v>
      </x:c>
      <x:c r="I59" s="41" t="n">
        <x:f>0</x:f>
        <x:v>0</x:v>
      </x:c>
      <x:c r="J59" s="46" t="n">
        <x:f>ROUND(SUM(H59:I59)*'Assumptions'!E18,2)</x:f>
        <x:v>200</x:v>
      </x:c>
      <x:c r="K59" s="41" t="n">
        <x:f>SUM(H59:J59)</x:f>
        <x:v>1200</x:v>
      </x:c>
      <x:c r="L59" s="2"/>
      <x:c r="M59" s="12" t="str">
        <x:v>Camera and night-vision tests</x:v>
      </x:c>
    </x:row>
    <x:row r="60" ht="23" customHeight="1">
      <x:c r="C60" s="2" t="str">
        <x:v>300-29</x:v>
      </x:c>
      <x:c r="D60" s="2" t="str">
        <x:v>Makeup / wardrobe tests</x:v>
      </x:c>
      <x:c r="E60" s="11" t="n">
        <x:v>1</x:v>
      </x:c>
      <x:c r="F60" s="11" t="n">
        <x:v>1</x:v>
      </x:c>
      <x:c r="G60" s="20" t="n">
        <x:v>300</x:v>
      </x:c>
      <x:c r="H60" s="41" t="n">
        <x:f>ROUND(E60*F60*G60,2)</x:f>
        <x:v>300</x:v>
      </x:c>
      <x:c r="I60" s="41" t="n">
        <x:f>0</x:f>
        <x:v>0</x:v>
      </x:c>
      <x:c r="J60" s="46" t="n">
        <x:f>ROUND(SUM(H60:I60)*'Assumptions'!E18,2)</x:f>
        <x:v>60</x:v>
      </x:c>
      <x:c r="K60" s="41" t="n">
        <x:f>SUM(H60:J60)</x:f>
        <x:v>360</x:v>
      </x:c>
      <x:c r="L60" s="2"/>
      <x:c r="M60" s="12" t="str">
        <x:v>Blood, creature-contact, and fittings</x:v>
      </x:c>
    </x:row>
    <x:row r="61" ht="23" customHeight="1">
      <x:c r="C61" s="27" t="str">
        <x:v>300-30</x:v>
      </x:c>
      <x:c r="D61" s="27" t="str">
        <x:v>Strike / restoration crew</x:v>
      </x:c>
      <x:c r="E61" s="11" t="n">
        <x:v>3</x:v>
      </x:c>
      <x:c r="F61" s="45" t="n">
        <x:f>'Assumptions'!E9</x:f>
        <x:v>1</x:v>
      </x:c>
      <x:c r="G61" s="20" t="n">
        <x:v>225</x:v>
      </x:c>
      <x:c r="H61" s="41" t="n">
        <x:f>ROUND(E61*F61*G61,2)</x:f>
        <x:v>675</x:v>
      </x:c>
      <x:c r="I61" s="41" t="n">
        <x:f>0</x:f>
        <x:v>0</x:v>
      </x:c>
      <x:c r="J61" s="46" t="n">
        <x:f>ROUND(SUM(H61:I61)*'Assumptions'!E18,2)</x:f>
        <x:v>135</x:v>
      </x:c>
      <x:c r="K61" s="41" t="n">
        <x:f>SUM(H61:J61)</x:f>
        <x:v>810</x:v>
      </x:c>
      <x:c r="L61" s="2"/>
      <x:c r="M61" s="12" t="str">
        <x:v>Paid labor distinct from cleaning vendor</x:v>
      </x:c>
    </x:row>
    <x:row r="62" ht="23" customHeight="1">
      <x:c r="C62" s="30"/>
      <x:c r="D62" s="30" t="str">
        <x:v>Production crew subtotal</x:v>
      </x:c>
      <x:c r="E62" s="43"/>
      <x:c r="F62" s="43"/>
      <x:c r="G62" s="43"/>
      <x:c r="H62" s="44" t="n">
        <x:f>SUM(H32:H61)</x:f>
        <x:v>30075</x:v>
      </x:c>
      <x:c r="I62" s="44" t="n">
        <x:f>SUM(I32:I61)</x:f>
        <x:v>8953.16</x:v>
      </x:c>
      <x:c r="J62" s="44" t="n">
        <x:f>SUM(J32:J61)</x:f>
        <x:v>7805.66</x:v>
      </x:c>
      <x:c r="K62" s="44" t="n">
        <x:f>SUM(K32:K61)</x:f>
        <x:v>46833.82000000001</x:v>
      </x:c>
      <x:c r="L62" s="2"/>
      <x:c r="M62" s="2"/>
    </x:row>
    <x:row r="63" ht="23" customHeight="1">
      <x:c r="C63" s="2"/>
      <x:c r="D63" s="2"/>
      <x:c r="E63" s="34"/>
      <x:c r="F63" s="34"/>
      <x:c r="G63" s="34"/>
      <x:c r="H63" s="34"/>
      <x:c r="I63" s="34"/>
      <x:c r="J63" s="34"/>
      <x:c r="K63" s="34"/>
      <x:c r="L63" s="2"/>
      <x:c r="M63" s="2"/>
    </x:row>
    <x:row r="64" ht="25" customHeight="1">
      <x:c r="C64" s="59" t="str">
        <x:v>400  Production equipment</x:v>
      </x:c>
      <x:c r="D64" s="59"/>
      <x:c r="E64" s="60"/>
      <x:c r="F64" s="60"/>
      <x:c r="G64" s="60"/>
      <x:c r="H64" s="60"/>
      <x:c r="I64" s="60"/>
      <x:c r="J64" s="60"/>
      <x:c r="K64" s="60"/>
      <x:c r="L64" s="2"/>
      <x:c r="M64" s="2"/>
    </x:row>
    <x:row r="65" ht="23" customHeight="1">
      <x:c r="C65" s="2" t="str">
        <x:v>400-01</x:v>
      </x:c>
      <x:c r="D65" s="2" t="str">
        <x:v>Production camera body</x:v>
      </x:c>
      <x:c r="E65" s="45" t="n">
        <x:f>'Assumptions'!E33</x:f>
        <x:v>1</x:v>
      </x:c>
      <x:c r="F65" s="45" t="n">
        <x:f>'Assumptions'!E10</x:f>
        <x:v>2</x:v>
      </x:c>
      <x:c r="G65" s="20" t="n">
        <x:v>550</x:v>
      </x:c>
      <x:c r="H65" s="41" t="n">
        <x:f>ROUND(E65*F65*G65,2)</x:f>
        <x:v>1100</x:v>
      </x:c>
      <x:c r="I65" s="41" t="n">
        <x:f>0</x:f>
        <x:v>0</x:v>
      </x:c>
      <x:c r="J65" s="46" t="n">
        <x:f>ROUND(H65*'Assumptions'!E20,2)</x:f>
        <x:v>107.25</x:v>
      </x:c>
      <x:c r="K65" s="41" t="n">
        <x:f>SUM(H65:J65)</x:f>
        <x:v>1207.25</x:v>
      </x:c>
      <x:c r="L65" s="2"/>
      <x:c r="M65" s="12" t="str">
        <x:v>Weekly hire. Micro FX6 body benchmark S02</x:v>
      </x:c>
    </x:row>
    <x:row r="66" ht="23" customHeight="1">
      <x:c r="C66" s="27" t="str">
        <x:v>400-02</x:v>
      </x:c>
      <x:c r="D66" s="27" t="str">
        <x:v>Lenses / filters package</x:v>
      </x:c>
      <x:c r="E66" s="11" t="n">
        <x:v>1</x:v>
      </x:c>
      <x:c r="F66" s="45" t="n">
        <x:f>'Assumptions'!E10</x:f>
        <x:v>2</x:v>
      </x:c>
      <x:c r="G66" s="20" t="n">
        <x:v>350</x:v>
      </x:c>
      <x:c r="H66" s="41" t="n">
        <x:f>ROUND(E66*F66*G66,2)</x:f>
        <x:v>700</x:v>
      </x:c>
      <x:c r="I66" s="41" t="n">
        <x:f>0</x:f>
        <x:v>0</x:v>
      </x:c>
      <x:c r="J66" s="46" t="n">
        <x:f>ROUND(H66*'Assumptions'!E20,2)</x:f>
        <x:v>68.25</x:v>
      </x:c>
      <x:c r="K66" s="41" t="n">
        <x:f>SUM(H66:J66)</x:f>
        <x:v>768.25</x:v>
      </x:c>
      <x:c r="L66" s="2"/>
      <x:c r="M66" s="12" t="str">
        <x:v>Separate from camera body</x:v>
      </x:c>
    </x:row>
    <x:row r="67" ht="23" customHeight="1">
      <x:c r="C67" s="2" t="str">
        <x:v>400-03</x:v>
      </x:c>
      <x:c r="D67" s="2" t="str">
        <x:v>Lighting / grip package</x:v>
      </x:c>
      <x:c r="E67" s="11" t="n">
        <x:v>1</x:v>
      </x:c>
      <x:c r="F67" s="45" t="n">
        <x:f>'Assumptions'!E10</x:f>
        <x:v>2</x:v>
      </x:c>
      <x:c r="G67" s="20" t="n">
        <x:v>850</x:v>
      </x:c>
      <x:c r="H67" s="41" t="n">
        <x:f>ROUND(E67*F67*G67,2)</x:f>
        <x:v>1700</x:v>
      </x:c>
      <x:c r="I67" s="41" t="n">
        <x:f>0</x:f>
        <x:v>0</x:v>
      </x:c>
      <x:c r="J67" s="46" t="n">
        <x:f>ROUND(H67*'Assumptions'!E20,2)</x:f>
        <x:v>165.75</x:v>
      </x:c>
      <x:c r="K67" s="41" t="n">
        <x:f>SUM(H67:J67)</x:f>
        <x:v>1865.75</x:v>
      </x:c>
      <x:c r="L67" s="2"/>
      <x:c r="M67" s="12" t="str">
        <x:v>Blackout and night exterior coverage</x:v>
      </x:c>
    </x:row>
    <x:row r="68" ht="23" customHeight="1">
      <x:c r="C68" s="27" t="str">
        <x:v>400-04</x:v>
      </x:c>
      <x:c r="D68" s="27" t="str">
        <x:v>Production audio kit</x:v>
      </x:c>
      <x:c r="E68" s="11" t="n">
        <x:v>1</x:v>
      </x:c>
      <x:c r="F68" s="45" t="n">
        <x:f>'Assumptions'!E10</x:f>
        <x:v>2</x:v>
      </x:c>
      <x:c r="G68" s="20" t="n">
        <x:v>350</x:v>
      </x:c>
      <x:c r="H68" s="41" t="n">
        <x:f>ROUND(E68*F68*G68,2)</x:f>
        <x:v>700</x:v>
      </x:c>
      <x:c r="I68" s="41" t="n">
        <x:f>0</x:f>
        <x:v>0</x:v>
      </x:c>
      <x:c r="J68" s="46" t="n">
        <x:f>ROUND(H68*'Assumptions'!E20,2)</x:f>
        <x:v>68.25</x:v>
      </x:c>
      <x:c r="K68" s="41" t="n">
        <x:f>SUM(H68:J68)</x:f>
        <x:v>768.25</x:v>
      </x:c>
      <x:c r="L68" s="2"/>
      <x:c r="M68" s="12" t="str">
        <x:v>Recorder, boom, radio mics, and timecode</x:v>
      </x:c>
    </x:row>
    <x:row r="69" ht="23" customHeight="1">
      <x:c r="C69" s="2" t="str">
        <x:v>400-05</x:v>
      </x:c>
      <x:c r="D69" s="2" t="str">
        <x:v>Production monitoring / wireless</x:v>
      </x:c>
      <x:c r="E69" s="11" t="n">
        <x:v>1</x:v>
      </x:c>
      <x:c r="F69" s="45" t="n">
        <x:f>'Assumptions'!E10</x:f>
        <x:v>2</x:v>
      </x:c>
      <x:c r="G69" s="20" t="n">
        <x:v>150</x:v>
      </x:c>
      <x:c r="H69" s="41" t="n">
        <x:f>ROUND(E69*F69*G69,2)</x:f>
        <x:v>300</x:v>
      </x:c>
      <x:c r="I69" s="41" t="n">
        <x:f>0</x:f>
        <x:v>0</x:v>
      </x:c>
      <x:c r="J69" s="46" t="n">
        <x:f>ROUND(H69*'Assumptions'!E20,2)</x:f>
        <x:v>29.25</x:v>
      </x:c>
      <x:c r="K69" s="41" t="n">
        <x:f>SUM(H69:J69)</x:f>
        <x:v>329.25</x:v>
      </x:c>
      <x:c r="L69" s="2"/>
      <x:c r="M69" s="12" t="str">
        <x:v>Separate from on-screen van monitors</x:v>
      </x:c>
    </x:row>
    <x:row r="70" ht="23" customHeight="1">
      <x:c r="C70" s="27" t="str">
        <x:v>400-06</x:v>
      </x:c>
      <x:c r="D70" s="27" t="str">
        <x:v>Battery / generator / distribution</x:v>
      </x:c>
      <x:c r="E70" s="11" t="n">
        <x:v>1</x:v>
      </x:c>
      <x:c r="F70" s="45" t="n">
        <x:f>'Assumptions'!E10</x:f>
        <x:v>2</x:v>
      </x:c>
      <x:c r="G70" s="20" t="n">
        <x:v>300</x:v>
      </x:c>
      <x:c r="H70" s="41" t="n">
        <x:f>ROUND(E70*F70*G70,2)</x:f>
        <x:v>600</x:v>
      </x:c>
      <x:c r="I70" s="41" t="n">
        <x:f>0</x:f>
        <x:v>0</x:v>
      </x:c>
      <x:c r="J70" s="46" t="n">
        <x:f>ROUND(H70*'Assumptions'!E20,2)</x:f>
        <x:v>58.5</x:v>
      </x:c>
      <x:c r="K70" s="41" t="n">
        <x:f>SUM(H70:J70)</x:f>
        <x:v>658.5</x:v>
      </x:c>
      <x:c r="L70" s="2"/>
      <x:c r="M70" s="12" t="str">
        <x:v>Safe power package; no live scenic transformer</x:v>
      </x:c>
    </x:row>
    <x:row r="71" ht="23" customHeight="1">
      <x:c r="C71" s="2" t="str">
        <x:v>400-07</x:v>
      </x:c>
      <x:c r="D71" s="2" t="str">
        <x:v>Media / backup drives</x:v>
      </x:c>
      <x:c r="E71" s="11" t="n">
        <x:v>1</x:v>
      </x:c>
      <x:c r="F71" s="11" t="n">
        <x:v>1</x:v>
      </x:c>
      <x:c r="G71" s="20" t="n">
        <x:v>400</x:v>
      </x:c>
      <x:c r="H71" s="41" t="n">
        <x:f>ROUND(E71*F71*G71,2)</x:f>
        <x:v>400</x:v>
      </x:c>
      <x:c r="I71" s="41" t="n">
        <x:f>0</x:f>
        <x:v>0</x:v>
      </x:c>
      <x:c r="J71" s="46" t="n">
        <x:f>ROUND(H71*'Assumptions'!E20,2)</x:f>
        <x:v>39</x:v>
      </x:c>
      <x:c r="K71" s="41" t="n">
        <x:f>SUM(H71:J71)</x:f>
        <x:v>439</x:v>
      </x:c>
      <x:c r="L71" s="2"/>
      <x:c r="M71" s="12" t="str">
        <x:v>Storage purchase with redundant backups</x:v>
      </x:c>
    </x:row>
    <x:row r="72" ht="23" customHeight="1">
      <x:c r="C72" s="27" t="str">
        <x:v>400-08</x:v>
      </x:c>
      <x:c r="D72" s="27" t="str">
        <x:v>Equipment freight / checkout</x:v>
      </x:c>
      <x:c r="E72" s="11" t="n">
        <x:v>1</x:v>
      </x:c>
      <x:c r="F72" s="11" t="n">
        <x:v>1</x:v>
      </x:c>
      <x:c r="G72" s="20" t="n">
        <x:v>400</x:v>
      </x:c>
      <x:c r="H72" s="41" t="n">
        <x:f>ROUND(E72*F72*G72,2)</x:f>
        <x:v>400</x:v>
      </x:c>
      <x:c r="I72" s="41" t="n">
        <x:f>0</x:f>
        <x:v>0</x:v>
      </x:c>
      <x:c r="J72" s="41" t="n">
        <x:f>0</x:f>
        <x:v>0</x:v>
      </x:c>
      <x:c r="K72" s="41" t="n">
        <x:f>SUM(H72:J72)</x:f>
        <x:v>400</x:v>
      </x:c>
      <x:c r="L72" s="2"/>
      <x:c r="M72" s="12" t="str">
        <x:v>All-in delivery / shipping and collection allowance</x:v>
      </x:c>
    </x:row>
    <x:row r="73" ht="23" customHeight="1">
      <x:c r="C73" s="30"/>
      <x:c r="D73" s="30" t="str">
        <x:v>Production equipment subtotal</x:v>
      </x:c>
      <x:c r="E73" s="43"/>
      <x:c r="F73" s="43"/>
      <x:c r="G73" s="43"/>
      <x:c r="H73" s="44" t="n">
        <x:f>SUM(H65:H72)</x:f>
        <x:v>5900</x:v>
      </x:c>
      <x:c r="I73" s="44" t="n">
        <x:f>SUM(I65:I72)</x:f>
        <x:v>0</x:v>
      </x:c>
      <x:c r="J73" s="44" t="n">
        <x:f>SUM(J65:J72)</x:f>
        <x:v>536.25</x:v>
      </x:c>
      <x:c r="K73" s="44" t="n">
        <x:f>SUM(K65:K72)</x:f>
        <x:v>6436.25</x:v>
      </x:c>
      <x:c r="L73" s="2"/>
      <x:c r="M73" s="2"/>
    </x:row>
    <x:row r="74" ht="23" customHeight="1">
      <x:c r="C74" s="2"/>
      <x:c r="D74" s="2"/>
      <x:c r="E74" s="34"/>
      <x:c r="F74" s="34"/>
      <x:c r="G74" s="34"/>
      <x:c r="H74" s="34"/>
      <x:c r="I74" s="34"/>
      <x:c r="J74" s="34"/>
      <x:c r="K74" s="34"/>
      <x:c r="L74" s="2"/>
      <x:c r="M74" s="2"/>
    </x:row>
    <x:row r="75" ht="25" customHeight="1">
      <x:c r="C75" s="59" t="str">
        <x:v>500  Locations and facilities</x:v>
      </x:c>
      <x:c r="D75" s="59"/>
      <x:c r="E75" s="60"/>
      <x:c r="F75" s="60"/>
      <x:c r="G75" s="60"/>
      <x:c r="H75" s="60"/>
      <x:c r="I75" s="60"/>
      <x:c r="J75" s="60"/>
      <x:c r="K75" s="60"/>
      <x:c r="L75" s="2"/>
      <x:c r="M75" s="2"/>
    </x:row>
    <x:row r="76" ht="23" customHeight="1">
      <x:c r="C76" s="2" t="str">
        <x:v>500-01</x:v>
      </x:c>
      <x:c r="D76" s="2" t="str">
        <x:v>House property access</x:v>
      </x:c>
      <x:c r="E76" s="11" t="n">
        <x:v>1</x:v>
      </x:c>
      <x:c r="F76" s="45" t="n">
        <x:f>'Assumptions'!E7+'Assumptions'!E8+'Assumptions'!E9</x:f>
        <x:v>9</x:v>
      </x:c>
      <x:c r="G76" s="20" t="n">
        <x:v>400</x:v>
      </x:c>
      <x:c r="H76" s="41" t="n">
        <x:f>ROUND(E76*F76*G76,2)</x:f>
        <x:v>3600</x:v>
      </x:c>
      <x:c r="I76" s="41" t="n">
        <x:f>0</x:f>
        <x:v>0</x:v>
      </x:c>
      <x:c r="J76" s="41" t="n">
        <x:f>0</x:f>
        <x:v>0</x:v>
      </x:c>
      <x:c r="K76" s="41" t="n">
        <x:f>SUM(H76:J76)</x:f>
        <x:v>3600</x:v>
      </x:c>
      <x:c r="L76" s="2"/>
      <x:c r="M76" s="12" t="str">
        <x:v>Shoot + prep + strike days, all-in rent</x:v>
      </x:c>
    </x:row>
    <x:row r="77" ht="23" customHeight="1">
      <x:c r="C77" s="27" t="str">
        <x:v>500-02</x:v>
      </x:c>
      <x:c r="D77" s="27" t="str">
        <x:v>Location inspection / practical tests</x:v>
      </x:c>
      <x:c r="E77" s="11" t="n">
        <x:v>1</x:v>
      </x:c>
      <x:c r="F77" s="11" t="n">
        <x:v>1</x:v>
      </x:c>
      <x:c r="G77" s="20" t="n">
        <x:v>500</x:v>
      </x:c>
      <x:c r="H77" s="41" t="n">
        <x:f>ROUND(E77*F77*G77,2)</x:f>
        <x:v>500</x:v>
      </x:c>
      <x:c r="I77" s="41" t="n">
        <x:f>0</x:f>
        <x:v>0</x:v>
      </x:c>
      <x:c r="J77" s="41" t="n">
        <x:f>0</x:f>
        <x:v>0</x:v>
      </x:c>
      <x:c r="K77" s="41" t="n">
        <x:f>SUM(H77:J77)</x:f>
        <x:v>500</x:v>
      </x:c>
      <x:c r="L77" s="2"/>
      <x:c r="M77" s="12" t="str">
        <x:v>Sound building dressed to appear abandoned</x:v>
      </x:c>
    </x:row>
    <x:row r="78" ht="23" customHeight="1">
      <x:c r="C78" s="2" t="str">
        <x:v>500-03</x:v>
      </x:c>
      <x:c r="D78" s="2" t="str">
        <x:v>Utilities and final cleaning</x:v>
      </x:c>
      <x:c r="E78" s="11" t="n">
        <x:v>1</x:v>
      </x:c>
      <x:c r="F78" s="11" t="n">
        <x:v>1</x:v>
      </x:c>
      <x:c r="G78" s="20" t="n">
        <x:v>400</x:v>
      </x:c>
      <x:c r="H78" s="41" t="n">
        <x:f>ROUND(E78*F78*G78,2)</x:f>
        <x:v>400</x:v>
      </x:c>
      <x:c r="I78" s="41" t="n">
        <x:f>0</x:f>
        <x:v>0</x:v>
      </x:c>
      <x:c r="J78" s="41" t="n">
        <x:f>0</x:f>
        <x:v>0</x:v>
      </x:c>
      <x:c r="K78" s="41" t="n">
        <x:f>SUM(H78:J78)</x:f>
        <x:v>400</x:v>
      </x:c>
      <x:c r="L78" s="2"/>
      <x:c r="M78" s="12" t="str">
        <x:v>Utilities and cleaning service; materials separate</x:v>
      </x:c>
    </x:row>
    <x:row r="79" ht="23" customHeight="1">
      <x:c r="C79" s="27" t="str">
        <x:v>500-04</x:v>
      </x:c>
      <x:c r="D79" s="27" t="str">
        <x:v>Permissions / neighbors / holds</x:v>
      </x:c>
      <x:c r="E79" s="11" t="n">
        <x:v>1</x:v>
      </x:c>
      <x:c r="F79" s="11" t="n">
        <x:v>1</x:v>
      </x:c>
      <x:c r="G79" s="20" t="n">
        <x:v>350</x:v>
      </x:c>
      <x:c r="H79" s="41" t="n">
        <x:f>ROUND(E79*F79*G79,2)</x:f>
        <x:v>350</x:v>
      </x:c>
      <x:c r="I79" s="41" t="n">
        <x:f>0</x:f>
        <x:v>0</x:v>
      </x:c>
      <x:c r="J79" s="41" t="n">
        <x:f>0</x:f>
        <x:v>0</x:v>
      </x:c>
      <x:c r="K79" s="41" t="n">
        <x:f>SUM(H79:J79)</x:f>
        <x:v>350</x:v>
      </x:c>
      <x:c r="L79" s="2"/>
      <x:c r="M79" s="12" t="str">
        <x:v>Private property and night-use allowance</x:v>
      </x:c>
    </x:row>
    <x:row r="80" ht="23" customHeight="1">
      <x:c r="C80" s="2" t="str">
        <x:v>500-05</x:v>
      </x:c>
      <x:c r="D80" s="2" t="str">
        <x:v>Restrooms / basecamp</x:v>
      </x:c>
      <x:c r="E80" s="11" t="n">
        <x:v>1</x:v>
      </x:c>
      <x:c r="F80" s="45" t="n">
        <x:f>'Assumptions'!E10</x:f>
        <x:v>2</x:v>
      </x:c>
      <x:c r="G80" s="20" t="n">
        <x:v>400</x:v>
      </x:c>
      <x:c r="H80" s="41" t="n">
        <x:f>ROUND(E80*F80*G80,2)</x:f>
        <x:v>800</x:v>
      </x:c>
      <x:c r="I80" s="41" t="n">
        <x:f>0</x:f>
        <x:v>0</x:v>
      </x:c>
      <x:c r="J80" s="41" t="n">
        <x:f>0</x:f>
        <x:v>0</x:v>
      </x:c>
      <x:c r="K80" s="41" t="n">
        <x:f>SUM(H80:J80)</x:f>
        <x:v>800</x:v>
      </x:c>
      <x:c r="L80" s="2"/>
      <x:c r="M80" s="12" t="str">
        <x:v>All-in weekly allowance</x:v>
      </x:c>
    </x:row>
    <x:row r="81" ht="23" customHeight="1">
      <x:c r="C81" s="27" t="str">
        <x:v>500-06</x:v>
      </x:c>
      <x:c r="D81" s="27" t="str">
        <x:v>After-hours security</x:v>
      </x:c>
      <x:c r="E81" s="11" t="n">
        <x:v>1</x:v>
      </x:c>
      <x:c r="F81" s="45" t="n">
        <x:f>'Assumptions'!E11</x:f>
        <x:v>3</x:v>
      </x:c>
      <x:c r="G81" s="20" t="n">
        <x:v>175</x:v>
      </x:c>
      <x:c r="H81" s="41" t="n">
        <x:f>ROUND(E81*F81*G81,2)</x:f>
        <x:v>525</x:v>
      </x:c>
      <x:c r="I81" s="41" t="n">
        <x:f>0</x:f>
        <x:v>0</x:v>
      </x:c>
      <x:c r="J81" s="41" t="n">
        <x:f>0</x:f>
        <x:v>0</x:v>
      </x:c>
      <x:c r="K81" s="41" t="n">
        <x:f>SUM(H81:J81)</x:f>
        <x:v>525</x:v>
      </x:c>
      <x:c r="L81" s="2"/>
      <x:c r="M81" s="12" t="str">
        <x:v>Specialist / vendor all-in overnight allowance</x:v>
      </x:c>
    </x:row>
    <x:row r="82" ht="23" customHeight="1">
      <x:c r="C82" s="30"/>
      <x:c r="D82" s="30" t="str">
        <x:v>Locations and facilities subtotal</x:v>
      </x:c>
      <x:c r="E82" s="43"/>
      <x:c r="F82" s="43"/>
      <x:c r="G82" s="43"/>
      <x:c r="H82" s="44" t="n">
        <x:f>SUM(H76:H81)</x:f>
        <x:v>6175</x:v>
      </x:c>
      <x:c r="I82" s="44" t="n">
        <x:f>SUM(I76:I81)</x:f>
        <x:v>0</x:v>
      </x:c>
      <x:c r="J82" s="44" t="n">
        <x:f>SUM(J76:J81)</x:f>
        <x:v>0</x:v>
      </x:c>
      <x:c r="K82" s="44" t="n">
        <x:f>SUM(K76:K81)</x:f>
        <x:v>6175</x:v>
      </x:c>
      <x:c r="L82" s="2"/>
      <x:c r="M82" s="2"/>
    </x:row>
    <x:row r="83" ht="23" customHeight="1">
      <x:c r="C83" s="2"/>
      <x:c r="D83" s="2"/>
      <x:c r="E83" s="34"/>
      <x:c r="F83" s="34"/>
      <x:c r="G83" s="34"/>
      <x:c r="H83" s="34"/>
      <x:c r="I83" s="34"/>
      <x:c r="J83" s="34"/>
      <x:c r="K83" s="34"/>
      <x:c r="L83" s="2"/>
      <x:c r="M83" s="2"/>
    </x:row>
    <x:row r="84" ht="25" customHeight="1">
      <x:c r="C84" s="59" t="str">
        <x:v>600  Props, wardrobe, and art materials</x:v>
      </x:c>
      <x:c r="D84" s="59"/>
      <x:c r="E84" s="60"/>
      <x:c r="F84" s="60"/>
      <x:c r="G84" s="60"/>
      <x:c r="H84" s="60"/>
      <x:c r="I84" s="60"/>
      <x:c r="J84" s="60"/>
      <x:c r="K84" s="60"/>
      <x:c r="L84" s="2"/>
      <x:c r="M84" s="2"/>
    </x:row>
    <x:row r="85" ht="23" customHeight="1">
      <x:c r="C85" s="2" t="str">
        <x:v>600-01</x:v>
      </x:c>
      <x:c r="D85" s="2" t="str">
        <x:v>Props materials / rentals</x:v>
      </x:c>
      <x:c r="E85" s="11" t="n">
        <x:v>1</x:v>
      </x:c>
      <x:c r="F85" s="11" t="n">
        <x:v>1</x:v>
      </x:c>
      <x:c r="G85" s="47" t="n">
        <x:f>'Props'!L45</x:f>
        <x:v>2630</x:v>
      </x:c>
      <x:c r="H85" s="41" t="n">
        <x:f>ROUND(E85*F85*G85,2)</x:f>
        <x:v>2630</x:v>
      </x:c>
      <x:c r="I85" s="41" t="n">
        <x:f>0</x:f>
        <x:v>0</x:v>
      </x:c>
      <x:c r="J85" s="46" t="n">
        <x:f>ROUND(H85*'Assumptions'!E20,2)</x:f>
        <x:v>256.43</x:v>
      </x:c>
      <x:c r="K85" s="41" t="n">
        <x:f>SUM(H85:J85)</x:f>
        <x:v>2886.43</x:v>
      </x:c>
      <x:c r="L85" s="2"/>
      <x:c r="M85" s="12" t="str">
        <x:v>Detailed, paid item list on Props tab</x:v>
      </x:c>
    </x:row>
    <x:row r="86" ht="23" customHeight="1">
      <x:c r="C86" s="27" t="str">
        <x:v>600-02</x:v>
      </x:c>
      <x:c r="D86" s="27" t="str">
        <x:v>Wardrobe materials / rentals</x:v>
      </x:c>
      <x:c r="E86" s="11" t="n">
        <x:v>1</x:v>
      </x:c>
      <x:c r="F86" s="11" t="n">
        <x:v>1</x:v>
      </x:c>
      <x:c r="G86" s="47" t="n">
        <x:f>'Props'!L46</x:f>
        <x:v>720</x:v>
      </x:c>
      <x:c r="H86" s="41" t="n">
        <x:f>ROUND(E86*F86*G86,2)</x:f>
        <x:v>720</x:v>
      </x:c>
      <x:c r="I86" s="41" t="n">
        <x:f>0</x:f>
        <x:v>0</x:v>
      </x:c>
      <x:c r="J86" s="46" t="n">
        <x:f>ROUND(H86*'Assumptions'!E20,2)</x:f>
        <x:v>70.2</x:v>
      </x:c>
      <x:c r="K86" s="41" t="n">
        <x:f>SUM(H86:J86)</x:f>
        <x:v>790.2</x:v>
      </x:c>
      <x:c r="L86" s="2"/>
      <x:c r="M86" s="12" t="str">
        <x:v>Detailed, paid item list on Props tab</x:v>
      </x:c>
    </x:row>
    <x:row r="87" ht="23" customHeight="1">
      <x:c r="C87" s="2" t="str">
        <x:v>600-03</x:v>
      </x:c>
      <x:c r="D87" s="2" t="str">
        <x:v>Art materials / rentals</x:v>
      </x:c>
      <x:c r="E87" s="11" t="n">
        <x:v>1</x:v>
      </x:c>
      <x:c r="F87" s="11" t="n">
        <x:v>1</x:v>
      </x:c>
      <x:c r="G87" s="47" t="n">
        <x:f>'Props'!L47</x:f>
        <x:v>1200</x:v>
      </x:c>
      <x:c r="H87" s="41" t="n">
        <x:f>ROUND(E87*F87*G87,2)</x:f>
        <x:v>1200</x:v>
      </x:c>
      <x:c r="I87" s="41" t="n">
        <x:f>0</x:f>
        <x:v>0</x:v>
      </x:c>
      <x:c r="J87" s="46" t="n">
        <x:f>ROUND(H87*'Assumptions'!E20,2)</x:f>
        <x:v>117</x:v>
      </x:c>
      <x:c r="K87" s="41" t="n">
        <x:f>SUM(H87:J87)</x:f>
        <x:v>1317</x:v>
      </x:c>
      <x:c r="L87" s="2"/>
      <x:c r="M87" s="12" t="str">
        <x:v>Detailed, paid item list on Props tab</x:v>
      </x:c>
    </x:row>
    <x:row r="88" ht="23" customHeight="1">
      <x:c r="C88" s="30"/>
      <x:c r="D88" s="30" t="str">
        <x:v>Props, wardrobe, and art materials subtotal</x:v>
      </x:c>
      <x:c r="E88" s="43"/>
      <x:c r="F88" s="43"/>
      <x:c r="G88" s="43"/>
      <x:c r="H88" s="44" t="n">
        <x:f>SUM(H85:H87)</x:f>
        <x:v>4550</x:v>
      </x:c>
      <x:c r="I88" s="44" t="n">
        <x:f>SUM(I85:I87)</x:f>
        <x:v>0</x:v>
      </x:c>
      <x:c r="J88" s="44" t="n">
        <x:f>SUM(J85:J87)</x:f>
        <x:v>443.63</x:v>
      </x:c>
      <x:c r="K88" s="44" t="n">
        <x:f>SUM(K85:K87)</x:f>
        <x:v>4993.63</x:v>
      </x:c>
      <x:c r="L88" s="2"/>
      <x:c r="M88" s="2"/>
    </x:row>
    <x:row r="89" ht="23" customHeight="1">
      <x:c r="C89" s="2"/>
      <x:c r="D89" s="2"/>
      <x:c r="E89" s="34"/>
      <x:c r="F89" s="34"/>
      <x:c r="G89" s="34"/>
      <x:c r="H89" s="34"/>
      <x:c r="I89" s="34"/>
      <x:c r="J89" s="34"/>
      <x:c r="K89" s="34"/>
      <x:c r="L89" s="2"/>
      <x:c r="M89" s="2"/>
    </x:row>
    <x:row r="90" ht="25" customHeight="1">
      <x:c r="C90" s="59" t="str">
        <x:v>700  Practical effects and action</x:v>
      </x:c>
      <x:c r="D90" s="59"/>
      <x:c r="E90" s="60"/>
      <x:c r="F90" s="60"/>
      <x:c r="G90" s="60"/>
      <x:c r="H90" s="60"/>
      <x:c r="I90" s="60"/>
      <x:c r="J90" s="60"/>
      <x:c r="K90" s="60"/>
      <x:c r="L90" s="2"/>
      <x:c r="M90" s="2"/>
    </x:row>
    <x:row r="91" ht="23" customHeight="1">
      <x:c r="C91" s="2" t="str">
        <x:v>700-01</x:v>
      </x:c>
      <x:c r="D91" s="2" t="str">
        <x:v>Practical effects materials</x:v>
      </x:c>
      <x:c r="E91" s="11" t="n">
        <x:v>1</x:v>
      </x:c>
      <x:c r="F91" s="11" t="n">
        <x:v>1</x:v>
      </x:c>
      <x:c r="G91" s="47" t="n">
        <x:f>'Props'!L48</x:f>
        <x:v>1590</x:v>
      </x:c>
      <x:c r="H91" s="41" t="n">
        <x:f>ROUND(E91*F91*G91,2)</x:f>
        <x:v>1590</x:v>
      </x:c>
      <x:c r="I91" s="41" t="n">
        <x:f>0</x:f>
        <x:v>0</x:v>
      </x:c>
      <x:c r="J91" s="46" t="n">
        <x:f>ROUND(H91*'Assumptions'!E20,2)</x:f>
        <x:v>155.03</x:v>
      </x:c>
      <x:c r="K91" s="41" t="n">
        <x:f>SUM(H91:J91)</x:f>
        <x:v>1745.03</x:v>
      </x:c>
      <x:c r="L91" s="2"/>
      <x:c r="M91" s="12" t="str">
        <x:v>Hatch, glass resets, creature hands, and blood</x:v>
      </x:c>
    </x:row>
    <x:row r="92" ht="23" customHeight="1">
      <x:c r="C92" s="27" t="str">
        <x:v>700-02</x:v>
      </x:c>
      <x:c r="D92" s="27" t="str">
        <x:v>Stunt coordinator / rehearsal</x:v>
      </x:c>
      <x:c r="E92" s="11" t="n">
        <x:v>1</x:v>
      </x:c>
      <x:c r="F92" s="11" t="n">
        <x:v>3</x:v>
      </x:c>
      <x:c r="G92" s="20" t="n">
        <x:v>650</x:v>
      </x:c>
      <x:c r="H92" s="41" t="n">
        <x:f>ROUND(E92*F92*G92,2)</x:f>
        <x:v>1950</x:v>
      </x:c>
      <x:c r="I92" s="46" t="n">
        <x:f>ROUND(H92*'Assumptions'!E17,2)</x:f>
        <x:v>731.25</x:v>
      </x:c>
      <x:c r="J92" s="46" t="n">
        <x:f>ROUND(SUM(H92:I92)*'Assumptions'!E18,2)</x:f>
        <x:v>536.25</x:v>
      </x:c>
      <x:c r="K92" s="41" t="n">
        <x:f>SUM(H92:J92)</x:f>
        <x:v>3217.5</x:v>
      </x:c>
      <x:c r="L92" s="2"/>
      <x:c r="M92" s="12" t="str">
        <x:v>Glass punch, window escape, falls, throat contact</x:v>
      </x:c>
    </x:row>
    <x:row r="93" ht="23" customHeight="1">
      <x:c r="C93" s="2" t="str">
        <x:v>700-03</x:v>
      </x:c>
      <x:c r="D93" s="2" t="str">
        <x:v>Stunt / insert double</x:v>
      </x:c>
      <x:c r="E93" s="11" t="n">
        <x:v>1</x:v>
      </x:c>
      <x:c r="F93" s="11" t="n">
        <x:v>1</x:v>
      </x:c>
      <x:c r="G93" s="20" t="n">
        <x:v>450</x:v>
      </x:c>
      <x:c r="H93" s="41" t="n">
        <x:f>ROUND(E93*F93*G93,2)</x:f>
        <x:v>450</x:v>
      </x:c>
      <x:c r="I93" s="46" t="n">
        <x:f>ROUND(H93*'Assumptions'!E17,2)</x:f>
        <x:v>168.75</x:v>
      </x:c>
      <x:c r="J93" s="46" t="n">
        <x:f>ROUND(SUM(H93:I93)*'Assumptions'!E19,2)</x:f>
        <x:v>123.75</x:v>
      </x:c>
      <x:c r="K93" s="41" t="n">
        <x:f>SUM(H93:J93)</x:f>
        <x:v>742.5</x:v>
      </x:c>
      <x:c r="L93" s="2"/>
      <x:c r="M93" s="12" t="str">
        <x:v>Separate controlled hand / action doubles</x:v>
      </x:c>
    </x:row>
    <x:row r="94" ht="23" customHeight="1">
      <x:c r="C94" s="27" t="str">
        <x:v>700-04</x:v>
      </x:c>
      <x:c r="D94" s="27" t="str">
        <x:v>On-set practical effects technician</x:v>
      </x:c>
      <x:c r="E94" s="11" t="n">
        <x:v>1</x:v>
      </x:c>
      <x:c r="F94" s="45" t="n">
        <x:f>'Assumptions'!E32</x:f>
        <x:v>2</x:v>
      </x:c>
      <x:c r="G94" s="20" t="n">
        <x:v>450</x:v>
      </x:c>
      <x:c r="H94" s="41" t="n">
        <x:f>ROUND(E94*F94*G94,2)</x:f>
        <x:v>900</x:v>
      </x:c>
      <x:c r="I94" s="46" t="n">
        <x:f>ROUND(H94*'Assumptions'!E17,2)</x:f>
        <x:v>337.5</x:v>
      </x:c>
      <x:c r="J94" s="46" t="n">
        <x:f>ROUND(SUM(H94:I94)*'Assumptions'!E18,2)</x:f>
        <x:v>247.5</x:v>
      </x:c>
      <x:c r="K94" s="41" t="n">
        <x:f>SUM(H94:J94)</x:f>
        <x:v>1485</x:v>
      </x:c>
      <x:c r="L94" s="2"/>
      <x:c r="M94" s="12" t="str">
        <x:v>Controlled nail release, flicker, and resets</x:v>
      </x:c>
    </x:row>
    <x:row r="95" ht="23" customHeight="1">
      <x:c r="C95" s="2" t="str">
        <x:v>700-05</x:v>
      </x:c>
      <x:c r="D95" s="2" t="str">
        <x:v>Creature appliance artist</x:v>
      </x:c>
      <x:c r="E95" s="11" t="n">
        <x:v>1</x:v>
      </x:c>
      <x:c r="F95" s="45" t="n">
        <x:f>'Assumptions'!E32</x:f>
        <x:v>2</x:v>
      </x:c>
      <x:c r="G95" s="20" t="n">
        <x:v>450</x:v>
      </x:c>
      <x:c r="H95" s="41" t="n">
        <x:f>ROUND(E95*F95*G95,2)</x:f>
        <x:v>900</x:v>
      </x:c>
      <x:c r="I95" s="46" t="n">
        <x:f>ROUND(H95*'Assumptions'!E17,2)</x:f>
        <x:v>337.5</x:v>
      </x:c>
      <x:c r="J95" s="46" t="n">
        <x:f>ROUND(SUM(H95:I95)*'Assumptions'!E18,2)</x:f>
        <x:v>247.5</x:v>
      </x:c>
      <x:c r="K95" s="41" t="n">
        <x:f>SUM(H95:J95)</x:f>
        <x:v>1485</x:v>
      </x:c>
      <x:c r="L95" s="2"/>
      <x:c r="M95" s="12" t="str">
        <x:v>Application / removal and contact continuity</x:v>
      </x:c>
    </x:row>
    <x:row r="96" ht="23" customHeight="1">
      <x:c r="C96" s="27" t="str">
        <x:v>700-06</x:v>
      </x:c>
      <x:c r="D96" s="27" t="str">
        <x:v>Effects rig fabrication / tests</x:v>
      </x:c>
      <x:c r="E96" s="11" t="n">
        <x:v>1</x:v>
      </x:c>
      <x:c r="F96" s="11" t="n">
        <x:v>1</x:v>
      </x:c>
      <x:c r="G96" s="20" t="n">
        <x:v>750</x:v>
      </x:c>
      <x:c r="H96" s="41" t="n">
        <x:f>ROUND(E96*F96*G96,2)</x:f>
        <x:v>750</x:v>
      </x:c>
      <x:c r="I96" s="41" t="n">
        <x:f>0</x:f>
        <x:v>0</x:v>
      </x:c>
      <x:c r="J96" s="41" t="n">
        <x:f>0</x:f>
        <x:v>0</x:v>
      </x:c>
      <x:c r="K96" s="41" t="n">
        <x:f>SUM(H96:J96)</x:f>
        <x:v>750</x:v>
      </x:c>
      <x:c r="L96" s="2"/>
      <x:c r="M96" s="12" t="str">
        <x:v>Specialist labor. Materials and set crew separate</x:v>
      </x:c>
    </x:row>
    <x:row r="97" ht="23" customHeight="1">
      <x:c r="C97" s="30"/>
      <x:c r="D97" s="30" t="str">
        <x:v>Practical effects and action subtotal</x:v>
      </x:c>
      <x:c r="E97" s="43"/>
      <x:c r="F97" s="43"/>
      <x:c r="G97" s="43"/>
      <x:c r="H97" s="44" t="n">
        <x:f>SUM(H91:H96)</x:f>
        <x:v>6540</x:v>
      </x:c>
      <x:c r="I97" s="44" t="n">
        <x:f>SUM(I91:I96)</x:f>
        <x:v>1575</x:v>
      </x:c>
      <x:c r="J97" s="44" t="n">
        <x:f>SUM(J91:J96)</x:f>
        <x:v>1310.03</x:v>
      </x:c>
      <x:c r="K97" s="44" t="n">
        <x:f>SUM(K91:K96)</x:f>
        <x:v>9425.029999999999</x:v>
      </x:c>
      <x:c r="L97" s="2"/>
      <x:c r="M97" s="2"/>
    </x:row>
    <x:row r="98" ht="23" customHeight="1">
      <x:c r="C98" s="2"/>
      <x:c r="D98" s="2"/>
      <x:c r="E98" s="34"/>
      <x:c r="F98" s="34"/>
      <x:c r="G98" s="34"/>
      <x:c r="H98" s="34"/>
      <x:c r="I98" s="34"/>
      <x:c r="J98" s="34"/>
      <x:c r="K98" s="34"/>
      <x:c r="L98" s="2"/>
      <x:c r="M98" s="2"/>
    </x:row>
    <x:row r="99" ht="25" customHeight="1">
      <x:c r="C99" s="59" t="str">
        <x:v>800  Vehicles, transport, and travel</x:v>
      </x:c>
      <x:c r="D99" s="59"/>
      <x:c r="E99" s="60"/>
      <x:c r="F99" s="60"/>
      <x:c r="G99" s="60"/>
      <x:c r="H99" s="60"/>
      <x:c r="I99" s="60"/>
      <x:c r="J99" s="60"/>
      <x:c r="K99" s="60"/>
      <x:c r="L99" s="2"/>
      <x:c r="M99" s="2"/>
    </x:row>
    <x:row r="100" ht="23" customHeight="1">
      <x:c r="C100" s="2" t="str">
        <x:v>800-01</x:v>
      </x:c>
      <x:c r="D100" s="2" t="str">
        <x:v>Podcast picture van</x:v>
      </x:c>
      <x:c r="E100" s="11" t="n">
        <x:v>1</x:v>
      </x:c>
      <x:c r="F100" s="45" t="n">
        <x:f>'Assumptions'!E10</x:f>
        <x:v>2</x:v>
      </x:c>
      <x:c r="G100" s="20" t="n">
        <x:v>850</x:v>
      </x:c>
      <x:c r="H100" s="41" t="n">
        <x:f>ROUND(E100*F100*G100,2)</x:f>
        <x:v>1700</x:v>
      </x:c>
      <x:c r="I100" s="41" t="n">
        <x:f>0</x:f>
        <x:v>0</x:v>
      </x:c>
      <x:c r="J100" s="41" t="n">
        <x:f>0</x:f>
        <x:v>0</x:v>
      </x:c>
      <x:c r="K100" s="41" t="n">
        <x:f>SUM(H100:J100)</x:f>
        <x:v>1700</x:v>
      </x:c>
      <x:c r="L100" s="2"/>
      <x:c r="M100" s="12" t="str">
        <x:v>Paid hire / owner-use fee, all-in per week</x:v>
      </x:c>
    </x:row>
    <x:row r="101" ht="23" customHeight="1">
      <x:c r="C101" s="27" t="str">
        <x:v>800-02</x:v>
      </x:c>
      <x:c r="D101" s="27" t="str">
        <x:v>1958 black Ford convertible</x:v>
      </x:c>
      <x:c r="E101" s="11" t="n">
        <x:v>1</x:v>
      </x:c>
      <x:c r="F101" s="11" t="n">
        <x:v>1</x:v>
      </x:c>
      <x:c r="G101" s="20" t="n">
        <x:v>650</x:v>
      </x:c>
      <x:c r="H101" s="41" t="n">
        <x:f>ROUND(E101*F101*G101,2)</x:f>
        <x:v>650</x:v>
      </x:c>
      <x:c r="I101" s="41" t="n">
        <x:f>0</x:f>
        <x:v>0</x:v>
      </x:c>
      <x:c r="J101" s="41" t="n">
        <x:f>0</x:f>
        <x:v>0</x:v>
      </x:c>
      <x:c r="K101" s="41" t="n">
        <x:f>SUM(H101:J101)</x:f>
        <x:v>650</x:v>
      </x:c>
      <x:c r="L101" s="2"/>
      <x:c r="M101" s="12" t="str">
        <x:v>Picture-car day hire, owner attendance priced below</x:v>
      </x:c>
    </x:row>
    <x:row r="102" ht="23" customHeight="1">
      <x:c r="C102" s="2" t="str">
        <x:v>800-03</x:v>
      </x:c>
      <x:c r="D102" s="2" t="str">
        <x:v>Odell picture farm truck</x:v>
      </x:c>
      <x:c r="E102" s="11" t="n">
        <x:v>1</x:v>
      </x:c>
      <x:c r="F102" s="11" t="n">
        <x:v>2</x:v>
      </x:c>
      <x:c r="G102" s="20" t="n">
        <x:v>250</x:v>
      </x:c>
      <x:c r="H102" s="41" t="n">
        <x:f>ROUND(E102*F102*G102,2)</x:f>
        <x:v>500</x:v>
      </x:c>
      <x:c r="I102" s="41" t="n">
        <x:f>0</x:f>
        <x:v>0</x:v>
      </x:c>
      <x:c r="J102" s="41" t="n">
        <x:f>0</x:f>
        <x:v>0</x:v>
      </x:c>
      <x:c r="K102" s="41" t="n">
        <x:f>SUM(H102:J102)</x:f>
        <x:v>500</x:v>
      </x:c>
      <x:c r="L102" s="2"/>
      <x:c r="M102" s="12" t="str">
        <x:v>Paid picture vehicle days, all-in</x:v>
      </x:c>
    </x:row>
    <x:row r="103" ht="23" customHeight="1">
      <x:c r="C103" s="27" t="str">
        <x:v>800-04</x:v>
      </x:c>
      <x:c r="D103" s="27" t="str">
        <x:v>Picture-car delivery / owner support</x:v>
      </x:c>
      <x:c r="E103" s="11" t="n">
        <x:v>1</x:v>
      </x:c>
      <x:c r="F103" s="11" t="n">
        <x:v>1</x:v>
      </x:c>
      <x:c r="G103" s="20" t="n">
        <x:v>500</x:v>
      </x:c>
      <x:c r="H103" s="41" t="n">
        <x:f>ROUND(E103*F103*G103,2)</x:f>
        <x:v>500</x:v>
      </x:c>
      <x:c r="I103" s="41" t="n">
        <x:f>0</x:f>
        <x:v>0</x:v>
      </x:c>
      <x:c r="J103" s="41" t="n">
        <x:f>0</x:f>
        <x:v>0</x:v>
      </x:c>
      <x:c r="K103" s="41" t="n">
        <x:f>SUM(H103:J103)</x:f>
        <x:v>500</x:v>
      </x:c>
      <x:c r="L103" s="2"/>
      <x:c r="M103" s="12" t="str">
        <x:v>Period-car transport and attendance</x:v>
      </x:c>
    </x:row>
    <x:row r="104" ht="23" customHeight="1">
      <x:c r="C104" s="2" t="str">
        <x:v>800-05</x:v>
      </x:c>
      <x:c r="D104" s="2" t="str">
        <x:v>Production vehicles / fuel / parking</x:v>
      </x:c>
      <x:c r="E104" s="11" t="n">
        <x:v>1</x:v>
      </x:c>
      <x:c r="F104" s="45" t="n">
        <x:f>'Assumptions'!E7</x:f>
        <x:v>5</x:v>
      </x:c>
      <x:c r="G104" s="20" t="n">
        <x:v>125</x:v>
      </x:c>
      <x:c r="H104" s="41" t="n">
        <x:f>ROUND(E104*F104*G104,2)</x:f>
        <x:v>625</x:v>
      </x:c>
      <x:c r="I104" s="41" t="n">
        <x:f>0</x:f>
        <x:v>0</x:v>
      </x:c>
      <x:c r="J104" s="41" t="n">
        <x:f>0</x:f>
        <x:v>0</x:v>
      </x:c>
      <x:c r="K104" s="41" t="n">
        <x:f>SUM(H104:J104)</x:f>
        <x:v>625</x:v>
      </x:c>
      <x:c r="L104" s="2"/>
      <x:c r="M104" s="12" t="str">
        <x:v>Production transport, excluding picture rentals</x:v>
      </x:c>
    </x:row>
    <x:row r="105" ht="23" customHeight="1">
      <x:c r="C105" s="27" t="str">
        <x:v>800-06</x:v>
      </x:c>
      <x:c r="D105" s="27" t="str">
        <x:v>Late-wrap crew transport</x:v>
      </x:c>
      <x:c r="E105" s="11" t="n">
        <x:v>1</x:v>
      </x:c>
      <x:c r="F105" s="45" t="n">
        <x:f>'Assumptions'!E11</x:f>
        <x:v>3</x:v>
      </x:c>
      <x:c r="G105" s="20" t="n">
        <x:v>175</x:v>
      </x:c>
      <x:c r="H105" s="41" t="n">
        <x:f>ROUND(E105*F105*G105,2)</x:f>
        <x:v>525</x:v>
      </x:c>
      <x:c r="I105" s="41" t="n">
        <x:f>0</x:f>
        <x:v>0</x:v>
      </x:c>
      <x:c r="J105" s="41" t="n">
        <x:f>0</x:f>
        <x:v>0</x:v>
      </x:c>
      <x:c r="K105" s="41" t="n">
        <x:f>SUM(H105:J105)</x:f>
        <x:v>525</x:v>
      </x:c>
      <x:c r="L105" s="2"/>
      <x:c r="M105" s="12" t="str">
        <x:v>Safe rides / shuttle allowance</x:v>
      </x:c>
    </x:row>
    <x:row r="106" ht="23" customHeight="1">
      <x:c r="C106" s="2" t="str">
        <x:v>800-07</x:v>
      </x:c>
      <x:c r="D106" s="2" t="str">
        <x:v>Hotel room-nights</x:v>
      </x:c>
      <x:c r="E106" s="11" t="n">
        <x:v>4</x:v>
      </x:c>
      <x:c r="F106" s="11" t="n">
        <x:v>1</x:v>
      </x:c>
      <x:c r="G106" s="20" t="n">
        <x:v>150</x:v>
      </x:c>
      <x:c r="H106" s="41" t="n">
        <x:f>ROUND(E106*F106*G106,2)</x:f>
        <x:v>600</x:v>
      </x:c>
      <x:c r="I106" s="41" t="n">
        <x:f>0</x:f>
        <x:v>0</x:v>
      </x:c>
      <x:c r="J106" s="41" t="n">
        <x:f>0</x:f>
        <x:v>0</x:v>
      </x:c>
      <x:c r="K106" s="41" t="n">
        <x:f>SUM(H106:J106)</x:f>
        <x:v>600</x:v>
      </x:c>
      <x:c r="L106" s="2"/>
      <x:c r="M106" s="12" t="str">
        <x:v>Local first tier. All-in room estimates</x:v>
      </x:c>
    </x:row>
    <x:row r="107" ht="23" customHeight="1">
      <x:c r="C107" s="27" t="str">
        <x:v>800-08</x:v>
      </x:c>
      <x:c r="D107" s="27" t="str">
        <x:v>Travel per diem</x:v>
      </x:c>
      <x:c r="E107" s="11" t="n">
        <x:v>4</x:v>
      </x:c>
      <x:c r="F107" s="11" t="n">
        <x:v>1</x:v>
      </x:c>
      <x:c r="G107" s="20" t="n">
        <x:v>60</x:v>
      </x:c>
      <x:c r="H107" s="41" t="n">
        <x:f>ROUND(E107*F107*G107,2)</x:f>
        <x:v>240</x:v>
      </x:c>
      <x:c r="I107" s="41" t="n">
        <x:f>0</x:f>
        <x:v>0</x:v>
      </x:c>
      <x:c r="J107" s="41" t="n">
        <x:f>0</x:f>
        <x:v>0</x:v>
      </x:c>
      <x:c r="K107" s="41" t="n">
        <x:f>SUM(H107:J107)</x:f>
        <x:v>240</x:v>
      </x:c>
      <x:c r="L107" s="2"/>
      <x:c r="M107" s="12" t="str">
        <x:v>Travel days only; shoot-day catering separate</x:v>
      </x:c>
    </x:row>
    <x:row r="108" ht="23" customHeight="1">
      <x:c r="C108" s="2" t="str">
        <x:v>800-09</x:v>
      </x:c>
      <x:c r="D108" s="2" t="str">
        <x:v>Round-trip airfares</x:v>
      </x:c>
      <x:c r="E108" s="11" t="n">
        <x:v>0</x:v>
      </x:c>
      <x:c r="F108" s="11" t="n">
        <x:v>1</x:v>
      </x:c>
      <x:c r="G108" s="20" t="n">
        <x:v>450</x:v>
      </x:c>
      <x:c r="H108" s="41" t="n">
        <x:f>ROUND(E108*F108*G108,2)</x:f>
        <x:v>0</x:v>
      </x:c>
      <x:c r="I108" s="41" t="n">
        <x:f>0</x:f>
        <x:v>0</x:v>
      </x:c>
      <x:c r="J108" s="41" t="n">
        <x:f>0</x:f>
        <x:v>0</x:v>
      </x:c>
      <x:c r="K108" s="41" t="n">
        <x:f>SUM(H108:J108)</x:f>
        <x:v>0</x:v>
      </x:c>
      <x:c r="L108" s="2"/>
      <x:c r="M108" s="12" t="str">
        <x:v>Limited specialist / talent travel</x:v>
      </x:c>
    </x:row>
    <x:row r="109" ht="23" customHeight="1">
      <x:c r="C109" s="30"/>
      <x:c r="D109" s="30" t="str">
        <x:v>Vehicles, transport, and travel subtotal</x:v>
      </x:c>
      <x:c r="E109" s="43"/>
      <x:c r="F109" s="43"/>
      <x:c r="G109" s="43"/>
      <x:c r="H109" s="44" t="n">
        <x:f>SUM(H100:H108)</x:f>
        <x:v>5340</x:v>
      </x:c>
      <x:c r="I109" s="44" t="n">
        <x:f>SUM(I100:I108)</x:f>
        <x:v>0</x:v>
      </x:c>
      <x:c r="J109" s="44" t="n">
        <x:f>SUM(J100:J108)</x:f>
        <x:v>0</x:v>
      </x:c>
      <x:c r="K109" s="44" t="n">
        <x:f>SUM(K100:K108)</x:f>
        <x:v>5340</x:v>
      </x:c>
      <x:c r="L109" s="2"/>
      <x:c r="M109" s="2"/>
    </x:row>
    <x:row r="110" ht="23" customHeight="1">
      <x:c r="C110" s="2"/>
      <x:c r="D110" s="2"/>
      <x:c r="E110" s="34"/>
      <x:c r="F110" s="34"/>
      <x:c r="G110" s="34"/>
      <x:c r="H110" s="34"/>
      <x:c r="I110" s="34"/>
      <x:c r="J110" s="34"/>
      <x:c r="K110" s="34"/>
      <x:c r="L110" s="2"/>
      <x:c r="M110" s="2"/>
    </x:row>
    <x:row r="111" ht="25" customHeight="1">
      <x:c r="C111" s="59" t="str">
        <x:v>900  Meals and on-set welfare</x:v>
      </x:c>
      <x:c r="D111" s="59"/>
      <x:c r="E111" s="60"/>
      <x:c r="F111" s="60"/>
      <x:c r="G111" s="60"/>
      <x:c r="H111" s="60"/>
      <x:c r="I111" s="60"/>
      <x:c r="J111" s="60"/>
      <x:c r="K111" s="60"/>
      <x:c r="L111" s="2"/>
      <x:c r="M111" s="2"/>
    </x:row>
    <x:row r="112" ht="23" customHeight="1">
      <x:c r="C112" s="2" t="str">
        <x:v>900-01</x:v>
      </x:c>
      <x:c r="D112" s="2" t="str">
        <x:v>Hot meals</x:v>
      </x:c>
      <x:c r="E112" s="45" t="n">
        <x:f>'Assumptions'!E12</x:f>
        <x:v>28</x:v>
      </x:c>
      <x:c r="F112" s="45" t="n">
        <x:f>'Assumptions'!E7</x:f>
        <x:v>5</x:v>
      </x:c>
      <x:c r="G112" s="20" t="n">
        <x:v>23</x:v>
      </x:c>
      <x:c r="H112" s="41" t="n">
        <x:f>ROUND(E112*F112*G112,2)</x:f>
        <x:v>3220</x:v>
      </x:c>
      <x:c r="I112" s="41" t="n">
        <x:f>0</x:f>
        <x:v>0</x:v>
      </x:c>
      <x:c r="J112" s="41" t="n">
        <x:f>0</x:f>
        <x:v>0</x:v>
      </x:c>
      <x:c r="K112" s="41" t="n">
        <x:f>SUM(H112:J112)</x:f>
        <x:v>3220</x:v>
      </x:c>
      <x:c r="L112" s="2"/>
      <x:c r="M112" s="12" t="str">
        <x:v>All-in meal / catering delivery cost</x:v>
      </x:c>
    </x:row>
    <x:row r="113" ht="23" customHeight="1">
      <x:c r="C113" s="27" t="str">
        <x:v>900-02</x:v>
      </x:c>
      <x:c r="D113" s="27" t="str">
        <x:v>Craft service / water</x:v>
      </x:c>
      <x:c r="E113" s="45" t="n">
        <x:f>'Assumptions'!E12</x:f>
        <x:v>28</x:v>
      </x:c>
      <x:c r="F113" s="45" t="n">
        <x:f>'Assumptions'!E7</x:f>
        <x:v>5</x:v>
      </x:c>
      <x:c r="G113" s="20" t="n">
        <x:v>8</x:v>
      </x:c>
      <x:c r="H113" s="41" t="n">
        <x:f>ROUND(E113*F113*G113,2)</x:f>
        <x:v>1120</x:v>
      </x:c>
      <x:c r="I113" s="41" t="n">
        <x:f>0</x:f>
        <x:v>0</x:v>
      </x:c>
      <x:c r="J113" s="41" t="n">
        <x:f>0</x:f>
        <x:v>0</x:v>
      </x:c>
      <x:c r="K113" s="41" t="n">
        <x:f>SUM(H113:J113)</x:f>
        <x:v>1120</x:v>
      </x:c>
      <x:c r="L113" s="2"/>
      <x:c r="M113" s="12" t="str">
        <x:v>Separate snacks, hot drinks, and hydration</x:v>
      </x:c>
    </x:row>
    <x:row r="114" ht="23" customHeight="1">
      <x:c r="C114" s="2" t="str">
        <x:v>900-03</x:v>
      </x:c>
      <x:c r="D114" s="2" t="str">
        <x:v>Night meal / late-wrap food</x:v>
      </x:c>
      <x:c r="E114" s="45" t="n">
        <x:f>'Assumptions'!E12</x:f>
        <x:v>28</x:v>
      </x:c>
      <x:c r="F114" s="45" t="n">
        <x:f>'Assumptions'!E11</x:f>
        <x:v>3</x:v>
      </x:c>
      <x:c r="G114" s="20" t="n">
        <x:v>16</x:v>
      </x:c>
      <x:c r="H114" s="41" t="n">
        <x:f>ROUND(E114*F114*G114,2)</x:f>
        <x:v>1344</x:v>
      </x:c>
      <x:c r="I114" s="41" t="n">
        <x:f>0</x:f>
        <x:v>0</x:v>
      </x:c>
      <x:c r="J114" s="41" t="n">
        <x:f>0</x:f>
        <x:v>0</x:v>
      </x:c>
      <x:c r="K114" s="41" t="n">
        <x:f>SUM(H114:J114)</x:f>
        <x:v>1344</x:v>
      </x:c>
      <x:c r="L114" s="2"/>
      <x:c r="M114" s="12" t="str">
        <x:v>Second meal allowance on overnight calls</x:v>
      </x:c>
    </x:row>
    <x:row r="115" ht="23" customHeight="1">
      <x:c r="C115" s="27" t="str">
        <x:v>900-04</x:v>
      </x:c>
      <x:c r="D115" s="27" t="str">
        <x:v>Prep / strike food and water</x:v>
      </x:c>
      <x:c r="E115" s="11" t="n">
        <x:v>7</x:v>
      </x:c>
      <x:c r="F115" s="45" t="n">
        <x:f>'Assumptions'!E8+'Assumptions'!E9</x:f>
        <x:v>4</x:v>
      </x:c>
      <x:c r="G115" s="20" t="n">
        <x:v>23</x:v>
      </x:c>
      <x:c r="H115" s="41" t="n">
        <x:f>ROUND(E115*F115*G115,2)</x:f>
        <x:v>644</x:v>
      </x:c>
      <x:c r="I115" s="41" t="n">
        <x:f>0</x:f>
        <x:v>0</x:v>
      </x:c>
      <x:c r="J115" s="41" t="n">
        <x:f>0</x:f>
        <x:v>0</x:v>
      </x:c>
      <x:c r="K115" s="41" t="n">
        <x:f>SUM(H115:J115)</x:f>
        <x:v>644</x:v>
      </x:c>
      <x:c r="L115" s="2"/>
      <x:c r="M115" s="12" t="str">
        <x:v>All-in meals and water for smaller off-camera calls</x:v>
      </x:c>
    </x:row>
    <x:row r="116" ht="23" customHeight="1">
      <x:c r="C116" s="2" t="str">
        <x:v>900-05</x:v>
      </x:c>
      <x:c r="D116" s="2" t="str">
        <x:v>Medical / welfare consumables</x:v>
      </x:c>
      <x:c r="E116" s="11" t="n">
        <x:v>1</x:v>
      </x:c>
      <x:c r="F116" s="11" t="n">
        <x:v>1</x:v>
      </x:c>
      <x:c r="G116" s="20" t="n">
        <x:v>225</x:v>
      </x:c>
      <x:c r="H116" s="41" t="n">
        <x:f>ROUND(E116*F116*G116,2)</x:f>
        <x:v>225</x:v>
      </x:c>
      <x:c r="I116" s="41" t="n">
        <x:f>0</x:f>
        <x:v>0</x:v>
      </x:c>
      <x:c r="J116" s="46" t="n">
        <x:f>ROUND(H116*'Assumptions'!E20,2)</x:f>
        <x:v>21.94</x:v>
      </x:c>
      <x:c r="K116" s="41" t="n">
        <x:f>SUM(H116:J116)</x:f>
        <x:v>246.94</x:v>
      </x:c>
      <x:c r="L116" s="2"/>
      <x:c r="M116" s="12" t="str">
        <x:v>Real set supplies; story first-aid kit in Props</x:v>
      </x:c>
    </x:row>
    <x:row r="117" ht="23" customHeight="1">
      <x:c r="C117" s="30"/>
      <x:c r="D117" s="30" t="str">
        <x:v>Meals and on-set welfare subtotal</x:v>
      </x:c>
      <x:c r="E117" s="43"/>
      <x:c r="F117" s="43"/>
      <x:c r="G117" s="43"/>
      <x:c r="H117" s="44" t="n">
        <x:f>SUM(H112:H116)</x:f>
        <x:v>6553</x:v>
      </x:c>
      <x:c r="I117" s="44" t="n">
        <x:f>SUM(I112:I116)</x:f>
        <x:v>0</x:v>
      </x:c>
      <x:c r="J117" s="44" t="n">
        <x:f>SUM(J112:J116)</x:f>
        <x:v>21.94</x:v>
      </x:c>
      <x:c r="K117" s="44" t="n">
        <x:f>SUM(K112:K116)</x:f>
        <x:v>6574.94</x:v>
      </x:c>
      <x:c r="L117" s="2"/>
      <x:c r="M117" s="2"/>
    </x:row>
    <x:row r="118" ht="23" customHeight="1">
      <x:c r="C118" s="2"/>
      <x:c r="D118" s="2"/>
      <x:c r="E118" s="34"/>
      <x:c r="F118" s="34"/>
      <x:c r="G118" s="34"/>
      <x:c r="H118" s="34"/>
      <x:c r="I118" s="34"/>
      <x:c r="J118" s="34"/>
      <x:c r="K118" s="34"/>
      <x:c r="L118" s="2"/>
      <x:c r="M118" s="2"/>
    </x:row>
    <x:row r="119" ht="25" customHeight="1">
      <x:c r="C119" s="59" t="str">
        <x:v>1000  Picture editing and finish</x:v>
      </x:c>
      <x:c r="D119" s="59"/>
      <x:c r="E119" s="60"/>
      <x:c r="F119" s="60"/>
      <x:c r="G119" s="60"/>
      <x:c r="H119" s="60"/>
      <x:c r="I119" s="60"/>
      <x:c r="J119" s="60"/>
      <x:c r="K119" s="60"/>
      <x:c r="L119" s="2"/>
      <x:c r="M119" s="2"/>
    </x:row>
    <x:row r="120" ht="23" customHeight="1">
      <x:c r="C120" s="2" t="str">
        <x:v>1000-01</x:v>
      </x:c>
      <x:c r="D120" s="2" t="str">
        <x:v>Picture editor</x:v>
      </x:c>
      <x:c r="E120" s="11" t="n">
        <x:v>1</x:v>
      </x:c>
      <x:c r="F120" s="45" t="n">
        <x:f>'Assumptions'!E34</x:f>
        <x:v>15</x:v>
      </x:c>
      <x:c r="G120" s="20" t="n">
        <x:v>350</x:v>
      </x:c>
      <x:c r="H120" s="41" t="n">
        <x:f>ROUND(E120*F120*G120,2)</x:f>
        <x:v>5250</x:v>
      </x:c>
      <x:c r="I120" s="41" t="n">
        <x:f>0</x:f>
        <x:v>0</x:v>
      </x:c>
      <x:c r="J120" s="41" t="n">
        <x:f>0</x:f>
        <x:v>0</x:v>
      </x:c>
      <x:c r="K120" s="41" t="n">
        <x:f>SUM(H120:J120)</x:f>
        <x:v>5250</x:v>
      </x:c>
      <x:c r="L120" s="2"/>
      <x:c r="M120" s="12" t="str">
        <x:v>Vendor workdays, inclusive of vendor burden</x:v>
      </x:c>
    </x:row>
    <x:row r="121" ht="23" customHeight="1">
      <x:c r="C121" s="27" t="str">
        <x:v>1000-02</x:v>
      </x:c>
      <x:c r="D121" s="27" t="str">
        <x:v>Assistant edit / ingest / turnover</x:v>
      </x:c>
      <x:c r="E121" s="11" t="n">
        <x:v>1</x:v>
      </x:c>
      <x:c r="F121" s="11" t="n">
        <x:v>4</x:v>
      </x:c>
      <x:c r="G121" s="20" t="n">
        <x:v>250</x:v>
      </x:c>
      <x:c r="H121" s="41" t="n">
        <x:f>ROUND(E121*F121*G121,2)</x:f>
        <x:v>1000</x:v>
      </x:c>
      <x:c r="I121" s="41" t="n">
        <x:f>0</x:f>
        <x:v>0</x:v>
      </x:c>
      <x:c r="J121" s="41" t="n">
        <x:f>0</x:f>
        <x:v>0</x:v>
      </x:c>
      <x:c r="K121" s="41" t="n">
        <x:f>SUM(H121:J121)</x:f>
        <x:v>1000</x:v>
      </x:c>
      <x:c r="L121" s="2"/>
      <x:c r="M121" s="12" t="str">
        <x:v>Media organization, sync, and turnovers</x:v>
      </x:c>
    </x:row>
    <x:row r="122" ht="23" customHeight="1">
      <x:c r="C122" s="2" t="str">
        <x:v>1000-03</x:v>
      </x:c>
      <x:c r="D122" s="2" t="str">
        <x:v>Color / online conform</x:v>
      </x:c>
      <x:c r="E122" s="11" t="n">
        <x:v>1</x:v>
      </x:c>
      <x:c r="F122" s="11" t="n">
        <x:v>3</x:v>
      </x:c>
      <x:c r="G122" s="20" t="n">
        <x:v>550</x:v>
      </x:c>
      <x:c r="H122" s="41" t="n">
        <x:f>ROUND(E122*F122*G122,2)</x:f>
        <x:v>1650</x:v>
      </x:c>
      <x:c r="I122" s="41" t="n">
        <x:f>0</x:f>
        <x:v>0</x:v>
      </x:c>
      <x:c r="J122" s="41" t="n">
        <x:f>0</x:f>
        <x:v>0</x:v>
      </x:c>
      <x:c r="K122" s="41" t="n">
        <x:f>SUM(H122:J122)</x:f>
        <x:v>1650</x:v>
      </x:c>
      <x:c r="L122" s="2"/>
      <x:c r="M122" s="12" t="str">
        <x:v>Night continuity and broadcast finish</x:v>
      </x:c>
    </x:row>
    <x:row r="123" ht="23" customHeight="1">
      <x:c r="C123" s="27" t="str">
        <x:v>1000-04</x:v>
      </x:c>
      <x:c r="D123" s="27" t="str">
        <x:v>Captions / credits / QC / masters</x:v>
      </x:c>
      <x:c r="E123" s="11" t="n">
        <x:v>1</x:v>
      </x:c>
      <x:c r="F123" s="11" t="n">
        <x:v>1</x:v>
      </x:c>
      <x:c r="G123" s="20" t="n">
        <x:v>750</x:v>
      </x:c>
      <x:c r="H123" s="41" t="n">
        <x:f>ROUND(E123*F123*G123,2)</x:f>
        <x:v>750</x:v>
      </x:c>
      <x:c r="I123" s="41" t="n">
        <x:f>0</x:f>
        <x:v>0</x:v>
      </x:c>
      <x:c r="J123" s="41" t="n">
        <x:f>0</x:f>
        <x:v>0</x:v>
      </x:c>
      <x:c r="K123" s="41" t="n">
        <x:f>SUM(H123:J123)</x:f>
        <x:v>750</x:v>
      </x:c>
      <x:c r="L123" s="2"/>
      <x:c r="M123" s="12" t="str">
        <x:v>Caption files and technical delivery package</x:v>
      </x:c>
    </x:row>
    <x:row r="124" ht="23" customHeight="1">
      <x:c r="C124" s="30"/>
      <x:c r="D124" s="30" t="str">
        <x:v>Picture editing and finish subtotal</x:v>
      </x:c>
      <x:c r="E124" s="43"/>
      <x:c r="F124" s="43"/>
      <x:c r="G124" s="43"/>
      <x:c r="H124" s="44" t="n">
        <x:f>SUM(H120:H123)</x:f>
        <x:v>8650</x:v>
      </x:c>
      <x:c r="I124" s="44" t="n">
        <x:f>SUM(I120:I123)</x:f>
        <x:v>0</x:v>
      </x:c>
      <x:c r="J124" s="44" t="n">
        <x:f>SUM(J120:J123)</x:f>
        <x:v>0</x:v>
      </x:c>
      <x:c r="K124" s="44" t="n">
        <x:f>SUM(K120:K123)</x:f>
        <x:v>8650</x:v>
      </x:c>
      <x:c r="L124" s="2"/>
      <x:c r="M124" s="2"/>
    </x:row>
    <x:row r="125" ht="23" customHeight="1">
      <x:c r="C125" s="2"/>
      <x:c r="D125" s="2"/>
      <x:c r="E125" s="34"/>
      <x:c r="F125" s="34"/>
      <x:c r="G125" s="34"/>
      <x:c r="H125" s="34"/>
      <x:c r="I125" s="34"/>
      <x:c r="J125" s="34"/>
      <x:c r="K125" s="34"/>
      <x:c r="L125" s="2"/>
      <x:c r="M125" s="2"/>
    </x:row>
    <x:row r="126" ht="25" customHeight="1">
      <x:c r="C126" s="59" t="str">
        <x:v>1100  Sound and music</x:v>
      </x:c>
      <x:c r="D126" s="59"/>
      <x:c r="E126" s="60"/>
      <x:c r="F126" s="60"/>
      <x:c r="G126" s="60"/>
      <x:c r="H126" s="60"/>
      <x:c r="I126" s="60"/>
      <x:c r="J126" s="60"/>
      <x:c r="K126" s="60"/>
      <x:c r="L126" s="2"/>
      <x:c r="M126" s="2"/>
    </x:row>
    <x:row r="127" ht="23" customHeight="1">
      <x:c r="C127" s="2" t="str">
        <x:v>1100-01</x:v>
      </x:c>
      <x:c r="D127" s="2" t="str">
        <x:v>Sound design / horror environments</x:v>
      </x:c>
      <x:c r="E127" s="11" t="n">
        <x:v>1</x:v>
      </x:c>
      <x:c r="F127" s="11" t="n">
        <x:v>6</x:v>
      </x:c>
      <x:c r="G127" s="20" t="n">
        <x:v>400</x:v>
      </x:c>
      <x:c r="H127" s="41" t="n">
        <x:f>ROUND(E127*F127*G127,2)</x:f>
        <x:v>2400</x:v>
      </x:c>
      <x:c r="I127" s="41" t="n">
        <x:f>0</x:f>
        <x:v>0</x:v>
      </x:c>
      <x:c r="J127" s="41" t="n">
        <x:f>0</x:f>
        <x:v>0</x:v>
      </x:c>
      <x:c r="K127" s="41" t="n">
        <x:f>SUM(H127:J127)</x:f>
        <x:v>2400</x:v>
      </x:c>
      <x:c r="L127" s="2"/>
      <x:c r="M127" s="12" t="str">
        <x:v>Voices, breathing, house, bats, and location contrast</x:v>
      </x:c>
    </x:row>
    <x:row r="128" ht="23" customHeight="1">
      <x:c r="C128" s="27" t="str">
        <x:v>1100-02</x:v>
      </x:c>
      <x:c r="D128" s="27" t="str">
        <x:v>Dialogue edit / ADR cleanup</x:v>
      </x:c>
      <x:c r="E128" s="11" t="n">
        <x:v>1</x:v>
      </x:c>
      <x:c r="F128" s="11" t="n">
        <x:v>3</x:v>
      </x:c>
      <x:c r="G128" s="20" t="n">
        <x:v>350</x:v>
      </x:c>
      <x:c r="H128" s="41" t="n">
        <x:f>ROUND(E128*F128*G128,2)</x:f>
        <x:v>1050</x:v>
      </x:c>
      <x:c r="I128" s="41" t="n">
        <x:f>0</x:f>
        <x:v>0</x:v>
      </x:c>
      <x:c r="J128" s="41" t="n">
        <x:f>0</x:f>
        <x:v>0</x:v>
      </x:c>
      <x:c r="K128" s="41" t="n">
        <x:f>SUM(H128:J128)</x:f>
        <x:v>1050</x:v>
      </x:c>
      <x:c r="L128" s="2"/>
      <x:c r="M128" s="12" t="str">
        <x:v>Voice performance fees remain in Cast</x:v>
      </x:c>
    </x:row>
    <x:row r="129" ht="23" customHeight="1">
      <x:c r="C129" s="2" t="str">
        <x:v>1100-03</x:v>
      </x:c>
      <x:c r="D129" s="2" t="str">
        <x:v>Foley</x:v>
      </x:c>
      <x:c r="E129" s="11" t="n">
        <x:v>1</x:v>
      </x:c>
      <x:c r="F129" s="11" t="n">
        <x:v>1</x:v>
      </x:c>
      <x:c r="G129" s="20" t="n">
        <x:v>650</x:v>
      </x:c>
      <x:c r="H129" s="41" t="n">
        <x:f>ROUND(E129*F129*G129,2)</x:f>
        <x:v>650</x:v>
      </x:c>
      <x:c r="I129" s="41" t="n">
        <x:f>0</x:f>
        <x:v>0</x:v>
      </x:c>
      <x:c r="J129" s="41" t="n">
        <x:f>0</x:f>
        <x:v>0</x:v>
      </x:c>
      <x:c r="K129" s="41" t="n">
        <x:f>SUM(H129:J129)</x:f>
        <x:v>650</x:v>
      </x:c>
      <x:c r="L129" s="2"/>
      <x:c r="M129" s="12" t="str">
        <x:v>Footfalls, scratches, cloth, and prop handling</x:v>
      </x:c>
    </x:row>
    <x:row r="130" ht="23" customHeight="1">
      <x:c r="C130" s="27" t="str">
        <x:v>1100-04</x:v>
      </x:c>
      <x:c r="D130" s="27" t="str">
        <x:v>Final mix</x:v>
      </x:c>
      <x:c r="E130" s="11" t="n">
        <x:v>1</x:v>
      </x:c>
      <x:c r="F130" s="11" t="n">
        <x:v>2</x:v>
      </x:c>
      <x:c r="G130" s="20" t="n">
        <x:v>800</x:v>
      </x:c>
      <x:c r="H130" s="41" t="n">
        <x:f>ROUND(E130*F130*G130,2)</x:f>
        <x:v>1600</x:v>
      </x:c>
      <x:c r="I130" s="41" t="n">
        <x:f>0</x:f>
        <x:v>0</x:v>
      </x:c>
      <x:c r="J130" s="41" t="n">
        <x:f>0</x:f>
        <x:v>0</x:v>
      </x:c>
      <x:c r="K130" s="41" t="n">
        <x:f>SUM(H130:J130)</x:f>
        <x:v>1600</x:v>
      </x:c>
      <x:c r="L130" s="2"/>
      <x:c r="M130" s="12" t="str">
        <x:v>Stereo / multichannel delivery as required</x:v>
      </x:c>
    </x:row>
    <x:row r="131" ht="23" customHeight="1">
      <x:c r="C131" s="2" t="str">
        <x:v>1100-05</x:v>
      </x:c>
      <x:c r="D131" s="2" t="str">
        <x:v>ADR studio / recording facility</x:v>
      </x:c>
      <x:c r="E131" s="11" t="n">
        <x:v>1</x:v>
      </x:c>
      <x:c r="F131" s="11" t="n">
        <x:v>2</x:v>
      </x:c>
      <x:c r="G131" s="20" t="n">
        <x:v>250</x:v>
      </x:c>
      <x:c r="H131" s="41" t="n">
        <x:f>ROUND(E131*F131*G131,2)</x:f>
        <x:v>500</x:v>
      </x:c>
      <x:c r="I131" s="41" t="n">
        <x:f>0</x:f>
        <x:v>0</x:v>
      </x:c>
      <x:c r="J131" s="41" t="n">
        <x:f>0</x:f>
        <x:v>0</x:v>
      </x:c>
      <x:c r="K131" s="41" t="n">
        <x:f>SUM(H131:J131)</x:f>
        <x:v>500</x:v>
      </x:c>
      <x:c r="L131" s="2"/>
      <x:c r="M131" s="12" t="str">
        <x:v>Facility, not duplicate performer pay</x:v>
      </x:c>
    </x:row>
    <x:row r="132" ht="23" customHeight="1">
      <x:c r="C132" s="27" t="str">
        <x:v>1100-06</x:v>
      </x:c>
      <x:c r="D132" s="27" t="str">
        <x:v>Licensed infant / child / creature sound</x:v>
      </x:c>
      <x:c r="E132" s="11" t="n">
        <x:v>1</x:v>
      </x:c>
      <x:c r="F132" s="11" t="n">
        <x:v>1</x:v>
      </x:c>
      <x:c r="G132" s="20" t="n">
        <x:v>200</x:v>
      </x:c>
      <x:c r="H132" s="41" t="n">
        <x:f>ROUND(E132*F132*G132,2)</x:f>
        <x:v>200</x:v>
      </x:c>
      <x:c r="I132" s="41" t="n">
        <x:f>0</x:f>
        <x:v>0</x:v>
      </x:c>
      <x:c r="J132" s="41" t="n">
        <x:f>0</x:f>
        <x:v>0</x:v>
      </x:c>
      <x:c r="K132" s="41" t="n">
        <x:f>SUM(H132:J132)</x:f>
        <x:v>200</x:v>
      </x:c>
      <x:c r="L132" s="2"/>
      <x:c r="M132" s="12" t="str">
        <x:v>No infant or live-animal photography</x:v>
      </x:c>
    </x:row>
    <x:row r="133" ht="23" customHeight="1">
      <x:c r="C133" s="2" t="str">
        <x:v>1100-07</x:v>
      </x:c>
      <x:c r="D133" s="2" t="str">
        <x:v>Original score and radio cue</x:v>
      </x:c>
      <x:c r="E133" s="11" t="n">
        <x:v>1</x:v>
      </x:c>
      <x:c r="F133" s="11" t="n">
        <x:v>1</x:v>
      </x:c>
      <x:c r="G133" s="20" t="n">
        <x:v>1800</x:v>
      </x:c>
      <x:c r="H133" s="41" t="n">
        <x:f>ROUND(E133*F133*G133,2)</x:f>
        <x:v>1800</x:v>
      </x:c>
      <x:c r="I133" s="41" t="n">
        <x:f>0</x:f>
        <x:v>0</x:v>
      </x:c>
      <x:c r="J133" s="41" t="n">
        <x:f>0</x:f>
        <x:v>0</x:v>
      </x:c>
      <x:c r="K133" s="41" t="n">
        <x:f>SUM(H133:J133)</x:f>
        <x:v>1800</x:v>
      </x:c>
      <x:c r="L133" s="2"/>
      <x:c r="M133" s="12" t="str">
        <x:v>Includes original 1950s-style AM cue</x:v>
      </x:c>
    </x:row>
    <x:row r="134" ht="23" customHeight="1">
      <x:c r="C134" s="27" t="str">
        <x:v>1100-08</x:v>
      </x:c>
      <x:c r="D134" s="27" t="str">
        <x:v>Additional music licenses</x:v>
      </x:c>
      <x:c r="E134" s="11" t="n">
        <x:v>1</x:v>
      </x:c>
      <x:c r="F134" s="11" t="n">
        <x:v>1</x:v>
      </x:c>
      <x:c r="G134" s="20" t="n">
        <x:v>250</x:v>
      </x:c>
      <x:c r="H134" s="41" t="n">
        <x:f>ROUND(E134*F134*G134,2)</x:f>
        <x:v>250</x:v>
      </x:c>
      <x:c r="I134" s="41" t="n">
        <x:f>0</x:f>
        <x:v>0</x:v>
      </x:c>
      <x:c r="J134" s="41" t="n">
        <x:f>0</x:f>
        <x:v>0</x:v>
      </x:c>
      <x:c r="K134" s="41" t="n">
        <x:f>SUM(H134:J134)</x:f>
        <x:v>250</x:v>
      </x:c>
      <x:c r="L134" s="2"/>
      <x:c r="M134" s="12" t="str">
        <x:v>No named commercial song / master assumed</x:v>
      </x:c>
    </x:row>
    <x:row r="135" ht="23" customHeight="1">
      <x:c r="C135" s="30"/>
      <x:c r="D135" s="30" t="str">
        <x:v>Sound and music subtotal</x:v>
      </x:c>
      <x:c r="E135" s="43"/>
      <x:c r="F135" s="43"/>
      <x:c r="G135" s="43"/>
      <x:c r="H135" s="44" t="n">
        <x:f>SUM(H127:H134)</x:f>
        <x:v>8450</x:v>
      </x:c>
      <x:c r="I135" s="44" t="n">
        <x:f>SUM(I127:I134)</x:f>
        <x:v>0</x:v>
      </x:c>
      <x:c r="J135" s="44" t="n">
        <x:f>SUM(J127:J134)</x:f>
        <x:v>0</x:v>
      </x:c>
      <x:c r="K135" s="44" t="n">
        <x:f>SUM(K127:K134)</x:f>
        <x:v>8450</x:v>
      </x:c>
      <x:c r="L135" s="2"/>
      <x:c r="M135" s="2"/>
    </x:row>
    <x:row r="136" ht="23" customHeight="1">
      <x:c r="C136" s="2"/>
      <x:c r="D136" s="2"/>
      <x:c r="E136" s="34"/>
      <x:c r="F136" s="34"/>
      <x:c r="G136" s="34"/>
      <x:c r="H136" s="34"/>
      <x:c r="I136" s="34"/>
      <x:c r="J136" s="34"/>
      <x:c r="K136" s="34"/>
      <x:c r="L136" s="2"/>
      <x:c r="M136" s="2"/>
    </x:row>
    <x:row r="137" ht="25" customHeight="1">
      <x:c r="C137" s="59" t="str">
        <x:v>1200  Visual effects and screen graphics</x:v>
      </x:c>
      <x:c r="D137" s="59"/>
      <x:c r="E137" s="60"/>
      <x:c r="F137" s="60"/>
      <x:c r="G137" s="60"/>
      <x:c r="H137" s="60"/>
      <x:c r="I137" s="60"/>
      <x:c r="J137" s="60"/>
      <x:c r="K137" s="60"/>
      <x:c r="L137" s="2"/>
      <x:c r="M137" s="2"/>
    </x:row>
    <x:row r="138" ht="23" customHeight="1">
      <x:c r="C138" s="2" t="str">
        <x:v>1200-01</x:v>
      </x:c>
      <x:c r="D138" s="2" t="str">
        <x:v>Bat swarm / wing composites</x:v>
      </x:c>
      <x:c r="E138" s="11" t="n">
        <x:v>1</x:v>
      </x:c>
      <x:c r="F138" s="45" t="n">
        <x:f>'Assumptions'!E31</x:f>
        <x:v>10</x:v>
      </x:c>
      <x:c r="G138" s="20" t="n">
        <x:v>275</x:v>
      </x:c>
      <x:c r="H138" s="41" t="n">
        <x:f>ROUND(E138*F138*G138,2)</x:f>
        <x:v>2750</x:v>
      </x:c>
      <x:c r="I138" s="41" t="n">
        <x:f>0</x:f>
        <x:v>0</x:v>
      </x:c>
      <x:c r="J138" s="41" t="n">
        <x:f>0</x:f>
        <x:v>0</x:v>
      </x:c>
      <x:c r="K138" s="41" t="n">
        <x:f>SUM(H138:J138)</x:f>
        <x:v>2750</x:v>
      </x:c>
      <x:c r="L138" s="2"/>
      <x:c r="M138" s="12" t="str">
        <x:v>Micro uses stock / shadows with short composites</x:v>
      </x:c>
    </x:row>
    <x:row r="139" ht="23" customHeight="1">
      <x:c r="C139" s="27" t="str">
        <x:v>1200-02</x:v>
      </x:c>
      <x:c r="D139" s="27" t="str">
        <x:v>Attic eyes / camera-rush shots</x:v>
      </x:c>
      <x:c r="E139" s="11" t="n">
        <x:v>1</x:v>
      </x:c>
      <x:c r="F139" s="11" t="n">
        <x:v>2</x:v>
      </x:c>
      <x:c r="G139" s="20" t="n">
        <x:v>400</x:v>
      </x:c>
      <x:c r="H139" s="41" t="n">
        <x:f>ROUND(E139*F139*G139,2)</x:f>
        <x:v>800</x:v>
      </x:c>
      <x:c r="I139" s="41" t="n">
        <x:f>0</x:f>
        <x:v>0</x:v>
      </x:c>
      <x:c r="J139" s="41" t="n">
        <x:f>0</x:f>
        <x:v>0</x:v>
      </x:c>
      <x:c r="K139" s="41" t="n">
        <x:f>SUM(H139:J139)</x:f>
        <x:v>800</x:v>
      </x:c>
      <x:c r="L139" s="2"/>
      <x:c r="M139" s="12" t="str">
        <x:v>Two hero reveal composites</x:v>
      </x:c>
    </x:row>
    <x:row r="140" ht="23" customHeight="1">
      <x:c r="C140" s="2" t="str">
        <x:v>1200-03</x:v>
      </x:c>
      <x:c r="D140" s="2" t="str">
        <x:v>Stream / chat / device inserts</x:v>
      </x:c>
      <x:c r="E140" s="11" t="n">
        <x:v>1</x:v>
      </x:c>
      <x:c r="F140" s="11" t="n">
        <x:v>8</x:v>
      </x:c>
      <x:c r="G140" s="20" t="n">
        <x:v>150</x:v>
      </x:c>
      <x:c r="H140" s="41" t="n">
        <x:f>ROUND(E140*F140*G140,2)</x:f>
        <x:v>1200</x:v>
      </x:c>
      <x:c r="I140" s="41" t="n">
        <x:f>0</x:f>
        <x:v>0</x:v>
      </x:c>
      <x:c r="J140" s="41" t="n">
        <x:f>0</x:f>
        <x:v>0</x:v>
      </x:c>
      <x:c r="K140" s="41" t="n">
        <x:f>SUM(H140:J140)</x:f>
        <x:v>1200</x:v>
      </x:c>
      <x:c r="L140" s="2"/>
      <x:c r="M140" s="12" t="str">
        <x:v>Original interfaces and countdown graphics</x:v>
      </x:c>
    </x:row>
    <x:row r="141" ht="23" customHeight="1">
      <x:c r="C141" s="27" t="str">
        <x:v>1200-04</x:v>
      </x:c>
      <x:c r="D141" s="27" t="str">
        <x:v>Cleanup / prints / rig removal</x:v>
      </x:c>
      <x:c r="E141" s="11" t="n">
        <x:v>1</x:v>
      </x:c>
      <x:c r="F141" s="11" t="n">
        <x:v>6</x:v>
      </x:c>
      <x:c r="G141" s="20" t="n">
        <x:v>175</x:v>
      </x:c>
      <x:c r="H141" s="41" t="n">
        <x:f>ROUND(E141*F141*G141,2)</x:f>
        <x:v>1050</x:v>
      </x:c>
      <x:c r="I141" s="41" t="n">
        <x:f>0</x:f>
        <x:v>0</x:v>
      </x:c>
      <x:c r="J141" s="41" t="n">
        <x:f>0</x:f>
        <x:v>0</x:v>
      </x:c>
      <x:c r="K141" s="41" t="n">
        <x:f>SUM(H141:J141)</x:f>
        <x:v>1050</x:v>
      </x:c>
      <x:c r="L141" s="2"/>
      <x:c r="M141" s="12" t="str">
        <x:v>Removes practical rigs and refines physical clues</x:v>
      </x:c>
    </x:row>
    <x:row r="142" ht="23" customHeight="1">
      <x:c r="C142" s="2" t="str">
        <x:v>1200-05</x:v>
      </x:c>
      <x:c r="D142" s="2" t="str">
        <x:v>Licensed bat plates / stock footage</x:v>
      </x:c>
      <x:c r="E142" s="11" t="n">
        <x:v>1</x:v>
      </x:c>
      <x:c r="F142" s="11" t="n">
        <x:v>1</x:v>
      </x:c>
      <x:c r="G142" s="20" t="n">
        <x:v>300</x:v>
      </x:c>
      <x:c r="H142" s="41" t="n">
        <x:f>ROUND(E142*F142*G142,2)</x:f>
        <x:v>300</x:v>
      </x:c>
      <x:c r="I142" s="41" t="n">
        <x:f>0</x:f>
        <x:v>0</x:v>
      </x:c>
      <x:c r="J142" s="41" t="n">
        <x:f>0</x:f>
        <x:v>0</x:v>
      </x:c>
      <x:c r="K142" s="41" t="n">
        <x:f>SUM(H142:J142)</x:f>
        <x:v>300</x:v>
      </x:c>
      <x:c r="L142" s="2"/>
      <x:c r="M142" s="12" t="str">
        <x:v>Separate license from artist compositing work</x:v>
      </x:c>
    </x:row>
    <x:row r="143" ht="23" customHeight="1">
      <x:c r="C143" s="30"/>
      <x:c r="D143" s="30" t="str">
        <x:v>Visual effects and screen graphics subtotal</x:v>
      </x:c>
      <x:c r="E143" s="43"/>
      <x:c r="F143" s="43"/>
      <x:c r="G143" s="43"/>
      <x:c r="H143" s="44" t="n">
        <x:f>SUM(H138:H142)</x:f>
        <x:v>6100</x:v>
      </x:c>
      <x:c r="I143" s="44" t="n">
        <x:f>SUM(I138:I142)</x:f>
        <x:v>0</x:v>
      </x:c>
      <x:c r="J143" s="44" t="n">
        <x:f>SUM(J138:J142)</x:f>
        <x:v>0</x:v>
      </x:c>
      <x:c r="K143" s="44" t="n">
        <x:f>SUM(K138:K142)</x:f>
        <x:v>6100</x:v>
      </x:c>
      <x:c r="L143" s="2"/>
      <x:c r="M143" s="2"/>
    </x:row>
    <x:row r="144" ht="23" customHeight="1">
      <x:c r="C144" s="2"/>
      <x:c r="D144" s="2"/>
      <x:c r="E144" s="34"/>
      <x:c r="F144" s="34"/>
      <x:c r="G144" s="34"/>
      <x:c r="H144" s="34"/>
      <x:c r="I144" s="34"/>
      <x:c r="J144" s="34"/>
      <x:c r="K144" s="34"/>
      <x:c r="L144" s="2"/>
      <x:c r="M144" s="2"/>
    </x:row>
    <x:row r="145" ht="25" customHeight="1">
      <x:c r="C145" s="59" t="str">
        <x:v>1300  Insurance and clearance</x:v>
      </x:c>
      <x:c r="D145" s="59"/>
      <x:c r="E145" s="60"/>
      <x:c r="F145" s="60"/>
      <x:c r="G145" s="60"/>
      <x:c r="H145" s="60"/>
      <x:c r="I145" s="60"/>
      <x:c r="J145" s="60"/>
      <x:c r="K145" s="60"/>
      <x:c r="L145" s="2"/>
      <x:c r="M145" s="2"/>
    </x:row>
    <x:row r="146" ht="23" customHeight="1">
      <x:c r="C146" s="2" t="str">
        <x:v>1300-01</x:v>
      </x:c>
      <x:c r="D146" s="2" t="str">
        <x:v>Production / equipment / picture-auto policy</x:v>
      </x:c>
      <x:c r="E146" s="11" t="n">
        <x:v>1</x:v>
      </x:c>
      <x:c r="F146" s="11" t="n">
        <x:v>1</x:v>
      </x:c>
      <x:c r="G146" s="20" t="n">
        <x:v>3000</x:v>
      </x:c>
      <x:c r="H146" s="41" t="n">
        <x:f>ROUND(E146*F146*G146,2)</x:f>
        <x:v>3000</x:v>
      </x:c>
      <x:c r="I146" s="41" t="n">
        <x:f>0</x:f>
        <x:v>0</x:v>
      </x:c>
      <x:c r="J146" s="41" t="n">
        <x:f>0</x:f>
        <x:v>0</x:v>
      </x:c>
      <x:c r="K146" s="41" t="n">
        <x:f>SUM(H146:J146)</x:f>
        <x:v>3000</x:v>
      </x:c>
      <x:c r="L146" s="2"/>
      <x:c r="M146" s="12" t="str">
        <x:v>Excludes workers comp already in payroll load</x:v>
      </x:c>
    </x:row>
    <x:row r="147" ht="23" customHeight="1">
      <x:c r="C147" s="27" t="str">
        <x:v>1300-02</x:v>
      </x:c>
      <x:c r="D147" s="27" t="str">
        <x:v>Errors and omissions insurance</x:v>
      </x:c>
      <x:c r="E147" s="11" t="n">
        <x:v>1</x:v>
      </x:c>
      <x:c r="F147" s="11" t="n">
        <x:v>1</x:v>
      </x:c>
      <x:c r="G147" s="20" t="n">
        <x:v>2500</x:v>
      </x:c>
      <x:c r="H147" s="41" t="n">
        <x:f>ROUND(E147*F147*G147,2)</x:f>
        <x:v>2500</x:v>
      </x:c>
      <x:c r="I147" s="41" t="n">
        <x:f>0</x:f>
        <x:v>0</x:v>
      </x:c>
      <x:c r="J147" s="41" t="n">
        <x:f>0</x:f>
        <x:v>0</x:v>
      </x:c>
      <x:c r="K147" s="41" t="n">
        <x:f>SUM(H147:J147)</x:f>
        <x:v>2500</x:v>
      </x:c>
      <x:c r="L147" s="2"/>
      <x:c r="M147" s="12" t="str">
        <x:v>Planning allowance pending broker / delivery terms</x:v>
      </x:c>
    </x:row>
    <x:row r="148" ht="23" customHeight="1">
      <x:c r="C148" s="2" t="str">
        <x:v>1300-03</x:v>
      </x:c>
      <x:c r="D148" s="2" t="str">
        <x:v>Clearance / music / title review</x:v>
      </x:c>
      <x:c r="E148" s="11" t="n">
        <x:v>1</x:v>
      </x:c>
      <x:c r="F148" s="11" t="n">
        <x:v>1</x:v>
      </x:c>
      <x:c r="G148" s="20" t="n">
        <x:v>750</x:v>
      </x:c>
      <x:c r="H148" s="41" t="n">
        <x:f>ROUND(E148*F148*G148,2)</x:f>
        <x:v>750</x:v>
      </x:c>
      <x:c r="I148" s="41" t="n">
        <x:f>0</x:f>
        <x:v>0</x:v>
      </x:c>
      <x:c r="J148" s="41" t="n">
        <x:f>0</x:f>
        <x:v>0</x:v>
      </x:c>
      <x:c r="K148" s="41" t="n">
        <x:f>SUM(H148:J148)</x:f>
        <x:v>750</x:v>
      </x:c>
      <x:c r="L148" s="2"/>
      <x:c r="M148" s="12" t="str">
        <x:v>Separate clearance review; contracts in development</x:v>
      </x:c>
    </x:row>
    <x:row r="149" ht="23" customHeight="1">
      <x:c r="C149" s="30"/>
      <x:c r="D149" s="30" t="str">
        <x:v>Insurance and clearance subtotal</x:v>
      </x:c>
      <x:c r="E149" s="43"/>
      <x:c r="F149" s="43"/>
      <x:c r="G149" s="43"/>
      <x:c r="H149" s="44" t="n">
        <x:f>SUM(H146:H148)</x:f>
        <x:v>6250</x:v>
      </x:c>
      <x:c r="I149" s="44" t="n">
        <x:f>SUM(I146:I148)</x:f>
        <x:v>0</x:v>
      </x:c>
      <x:c r="J149" s="44" t="n">
        <x:f>SUM(J146:J148)</x:f>
        <x:v>0</x:v>
      </x:c>
      <x:c r="K149" s="44" t="n">
        <x:f>SUM(K146:K148)</x:f>
        <x:v>6250</x:v>
      </x:c>
      <x:c r="L149" s="2"/>
      <x:c r="M149" s="2"/>
    </x:row>
    <x:row r="150" ht="23" customHeight="1">
      <x:c r="C150" s="2"/>
      <x:c r="D150" s="2"/>
      <x:c r="E150" s="34"/>
      <x:c r="F150" s="34"/>
      <x:c r="G150" s="34"/>
      <x:c r="H150" s="34"/>
      <x:c r="I150" s="34"/>
      <x:c r="J150" s="34"/>
      <x:c r="K150" s="34"/>
      <x:c r="L150" s="2"/>
      <x:c r="M150" s="2"/>
    </x:row>
    <x:row r="151" ht="25" customHeight="1">
      <x:c r="C151" s="59" t="str">
        <x:v>1400  Delivery and initial launch</x:v>
      </x:c>
      <x:c r="D151" s="59"/>
      <x:c r="E151" s="60"/>
      <x:c r="F151" s="60"/>
      <x:c r="G151" s="60"/>
      <x:c r="H151" s="60"/>
      <x:c r="I151" s="60"/>
      <x:c r="J151" s="60"/>
      <x:c r="K151" s="60"/>
      <x:c r="L151" s="2"/>
      <x:c r="M151" s="2"/>
    </x:row>
    <x:row r="152" ht="23" customHeight="1">
      <x:c r="C152" s="2" t="str">
        <x:v>1400-01</x:v>
      </x:c>
      <x:c r="D152" s="2" t="str">
        <x:v>Poster / stills / press materials</x:v>
      </x:c>
      <x:c r="E152" s="11" t="n">
        <x:v>1</x:v>
      </x:c>
      <x:c r="F152" s="11" t="n">
        <x:v>1</x:v>
      </x:c>
      <x:c r="G152" s="20" t="n">
        <x:v>800</x:v>
      </x:c>
      <x:c r="H152" s="41" t="n">
        <x:f>ROUND(E152*F152*G152,2)</x:f>
        <x:v>800</x:v>
      </x:c>
      <x:c r="I152" s="41" t="n">
        <x:f>0</x:f>
        <x:v>0</x:v>
      </x:c>
      <x:c r="J152" s="41" t="n">
        <x:f>0</x:f>
        <x:v>0</x:v>
      </x:c>
      <x:c r="K152" s="41" t="n">
        <x:f>SUM(H152:J152)</x:f>
        <x:v>800</x:v>
      </x:c>
      <x:c r="L152" s="2"/>
      <x:c r="M152" s="12" t="str">
        <x:v>Initial launch assets, not paid ad campaign</x:v>
      </x:c>
    </x:row>
    <x:row r="153" ht="23" customHeight="1">
      <x:c r="C153" s="27" t="str">
        <x:v>1400-02</x:v>
      </x:c>
      <x:c r="D153" s="27" t="str">
        <x:v>Festival / market submission allowance</x:v>
      </x:c>
      <x:c r="E153" s="11" t="n">
        <x:v>1</x:v>
      </x:c>
      <x:c r="F153" s="11" t="n">
        <x:v>10</x:v>
      </x:c>
      <x:c r="G153" s="20" t="n">
        <x:v>60</x:v>
      </x:c>
      <x:c r="H153" s="41" t="n">
        <x:f>ROUND(E153*F153*G153,2)</x:f>
        <x:v>600</x:v>
      </x:c>
      <x:c r="I153" s="41" t="n">
        <x:f>0</x:f>
        <x:v>0</x:v>
      </x:c>
      <x:c r="J153" s="41" t="n">
        <x:f>0</x:f>
        <x:v>0</x:v>
      </x:c>
      <x:c r="K153" s="41" t="n">
        <x:f>SUM(H153:J153)</x:f>
        <x:v>600</x:v>
      </x:c>
      <x:c r="L153" s="2"/>
      <x:c r="M153" s="12" t="str">
        <x:v>Ten planned entries; actual venues not selected</x:v>
      </x:c>
    </x:row>
    <x:row r="154" ht="23" customHeight="1">
      <x:c r="C154" s="2" t="str">
        <x:v>1400-03</x:v>
      </x:c>
      <x:c r="D154" s="2" t="str">
        <x:v>Delivery storage / archive / shipping</x:v>
      </x:c>
      <x:c r="E154" s="11" t="n">
        <x:v>1</x:v>
      </x:c>
      <x:c r="F154" s="11" t="n">
        <x:v>1</x:v>
      </x:c>
      <x:c r="G154" s="20" t="n">
        <x:v>350</x:v>
      </x:c>
      <x:c r="H154" s="41" t="n">
        <x:f>ROUND(E154*F154*G154,2)</x:f>
        <x:v>350</x:v>
      </x:c>
      <x:c r="I154" s="41" t="n">
        <x:f>0</x:f>
        <x:v>0</x:v>
      </x:c>
      <x:c r="J154" s="41" t="n">
        <x:f>0</x:f>
        <x:v>0</x:v>
      </x:c>
      <x:c r="K154" s="41" t="n">
        <x:f>SUM(H154:J154)</x:f>
        <x:v>350</x:v>
      </x:c>
      <x:c r="L154" s="2"/>
      <x:c r="M154" s="12" t="str">
        <x:v>Final archival copies and delivery logistics</x:v>
      </x:c>
    </x:row>
    <x:row r="155" ht="23" customHeight="1">
      <x:c r="C155" s="30"/>
      <x:c r="D155" s="30" t="str">
        <x:v>Delivery and initial launch subtotal</x:v>
      </x:c>
      <x:c r="E155" s="43"/>
      <x:c r="F155" s="43"/>
      <x:c r="G155" s="43"/>
      <x:c r="H155" s="44" t="n">
        <x:f>SUM(H152:H154)</x:f>
        <x:v>1750</x:v>
      </x:c>
      <x:c r="I155" s="44" t="n">
        <x:f>SUM(I152:I154)</x:f>
        <x:v>0</x:v>
      </x:c>
      <x:c r="J155" s="44" t="n">
        <x:f>SUM(J152:J154)</x:f>
        <x:v>0</x:v>
      </x:c>
      <x:c r="K155" s="44" t="n">
        <x:f>SUM(K152:K154)</x:f>
        <x:v>1750</x:v>
      </x:c>
      <x:c r="L155" s="2"/>
      <x:c r="M155" s="2"/>
    </x:row>
    <x:row r="156" ht="23" customHeight="1">
      <x:c r="C156" s="2"/>
      <x:c r="D156" s="2"/>
      <x:c r="E156" s="34"/>
      <x:c r="F156" s="34"/>
      <x:c r="G156" s="34"/>
      <x:c r="H156" s="34"/>
      <x:c r="I156" s="34"/>
      <x:c r="J156" s="34"/>
      <x:c r="K156" s="34"/>
      <x:c r="L156" s="2"/>
      <x:c r="M156" s="2"/>
    </x:row>
    <x:row r="157" ht="23" customHeight="1">
      <x:c r="C157" s="2"/>
      <x:c r="D157" s="2" t="str">
        <x:v>Direct production cost</x:v>
      </x:c>
      <x:c r="E157" s="34"/>
      <x:c r="F157" s="34"/>
      <x:c r="G157" s="34"/>
      <x:c r="H157" s="34"/>
      <x:c r="I157" s="34"/>
      <x:c r="J157" s="34"/>
      <x:c r="K157" s="41" t="n">
        <x:f>SUM(K14,K29,K62,K73,K82,K88,K97,K109,K117,K124,K135,K143,K149,K155)</x:f>
        <x:v>137713.67</x:v>
      </x:c>
      <x:c r="L157" s="2"/>
      <x:c r="M157" s="2"/>
    </x:row>
    <x:row r="158" ht="23" customHeight="1">
      <x:c r="C158" s="2"/>
      <x:c r="D158" s="2" t="str">
        <x:v>Company overhead</x:v>
      </x:c>
      <x:c r="E158" s="34"/>
      <x:c r="F158" s="34"/>
      <x:c r="G158" s="34"/>
      <x:c r="H158" s="34"/>
      <x:c r="I158" s="34"/>
      <x:c r="J158" s="34"/>
      <x:c r="K158" s="41" t="n">
        <x:f>ROUND(K157*'Assumptions'!E22,2)</x:f>
        <x:v>4131.41</x:v>
      </x:c>
      <x:c r="L158" s="2"/>
      <x:c r="M158" s="2"/>
    </x:row>
    <x:row r="159" ht="23" customHeight="1">
      <x:c r="C159" s="2"/>
      <x:c r="D159" s="2" t="str">
        <x:v>Contingency</x:v>
      </x:c>
      <x:c r="E159" s="34"/>
      <x:c r="F159" s="34"/>
      <x:c r="G159" s="34"/>
      <x:c r="H159" s="34"/>
      <x:c r="I159" s="34"/>
      <x:c r="J159" s="34"/>
      <x:c r="K159" s="41" t="n">
        <x:f>ROUND(SUM(K157:K158)*'Assumptions'!E21,2)</x:f>
        <x:v>17021.41</x:v>
      </x:c>
      <x:c r="L159" s="2"/>
      <x:c r="M159" s="2"/>
    </x:row>
    <x:row r="160" ht="23" customHeight="1">
      <x:c r="C160" s="2"/>
      <x:c r="D160" s="2"/>
      <x:c r="E160" s="34"/>
      <x:c r="F160" s="34"/>
      <x:c r="G160" s="34"/>
      <x:c r="H160" s="34"/>
      <x:c r="I160" s="34"/>
      <x:c r="J160" s="34"/>
      <x:c r="K160" s="41"/>
      <x:c r="L160" s="2"/>
      <x:c r="M160" s="2"/>
    </x:row>
    <x:row r="161" ht="29" customHeight="1">
      <x:c r="C161" s="62"/>
      <x:c r="D161" s="62" t="str">
        <x:v>TOTAL BUDGET</x:v>
      </x:c>
      <x:c r="E161" s="63"/>
      <x:c r="F161" s="63"/>
      <x:c r="G161" s="63"/>
      <x:c r="H161" s="63"/>
      <x:c r="I161" s="63"/>
      <x:c r="J161" s="63"/>
      <x:c r="K161" s="64" t="n">
        <x:f>SUM(K157:K159)</x:f>
        <x:v>158866.49000000002</x:v>
      </x:c>
      <x:c r="L161" s="2"/>
      <x:c r="M161" s="2"/>
    </x:row>
    <x:row r="162" ht="23" customHeight="1">
      <x:c r="C162" s="2"/>
      <x:c r="D162" s="2"/>
      <x:c r="E162" s="34"/>
      <x:c r="F162" s="34"/>
      <x:c r="G162" s="34"/>
      <x:c r="H162" s="34"/>
      <x:c r="I162" s="34"/>
      <x:c r="J162" s="34"/>
      <x:c r="K162" s="41"/>
      <x:c r="L162" s="2"/>
      <x:c r="M162" s="2"/>
    </x:row>
    <x:row r="163" ht="23" customHeight="1">
      <x:c r="C163" s="2"/>
      <x:c r="D163" s="2" t="str">
        <x:v>Refundable deposit float</x:v>
      </x:c>
      <x:c r="E163" s="34"/>
      <x:c r="F163" s="34"/>
      <x:c r="G163" s="34"/>
      <x:c r="H163" s="34"/>
      <x:c r="I163" s="34"/>
      <x:c r="J163" s="34"/>
      <x:c r="K163" s="46" t="n">
        <x:f>'Assumptions'!E23</x:f>
        <x:v>4000</x:v>
      </x:c>
      <x:c r="L163" s="2"/>
      <x:c r="M163" s="2"/>
    </x:row>
    <x:row r="164" ht="29" customHeight="1">
      <x:c r="C164" s="54"/>
      <x:c r="D164" s="54" t="str">
        <x:v>PEAK CASH INCLUDING FLOAT</x:v>
      </x:c>
      <x:c r="E164" s="55"/>
      <x:c r="F164" s="55"/>
      <x:c r="G164" s="55"/>
      <x:c r="H164" s="55"/>
      <x:c r="I164" s="55"/>
      <x:c r="J164" s="55"/>
      <x:c r="K164" s="56" t="n">
        <x:f>SUM(K161,K163)</x:f>
        <x:v>162866.49000000002</x:v>
      </x:c>
      <x:c r="L164" s="2"/>
      <x:c r="M164" s="2"/>
    </x:row>
    <x:row r="165" ht="23" customHeight="1">
      <x:c r="C165" s="2"/>
      <x:c r="D165" s="2"/>
      <x:c r="E165" s="34"/>
      <x:c r="F165" s="34"/>
      <x:c r="G165" s="34"/>
      <x:c r="H165" s="34"/>
      <x:c r="I165" s="34"/>
      <x:c r="J165" s="34"/>
      <x:c r="K165" s="34"/>
      <x:c r="L165" s="2"/>
      <x:c r="M165" s="2"/>
    </x:row>
    <x:row r="166" ht="23" customHeight="1">
      <x:c r="C166" s="2"/>
      <x:c r="D166" s="2"/>
      <x:c r="E166" s="34"/>
      <x:c r="F166" s="34"/>
      <x:c r="G166" s="34"/>
      <x:c r="H166" s="34"/>
      <x:c r="I166" s="34"/>
      <x:c r="J166" s="34"/>
      <x:c r="K166" s="34"/>
      <x:c r="L166" s="2"/>
      <x:c r="M166" s="2"/>
    </x:row>
    <x:row r="167" ht="23" customHeight="1">
      <x:c r="C167" s="2"/>
      <x:c r="D167" s="2"/>
      <x:c r="E167" s="34"/>
      <x:c r="F167" s="34"/>
      <x:c r="G167" s="34"/>
      <x:c r="H167" s="34"/>
      <x:c r="I167" s="34"/>
      <x:c r="J167" s="34"/>
      <x:c r="K167" s="34"/>
      <x:c r="L167" s="2"/>
      <x:c r="M167" s="2"/>
    </x:row>
    <x:row r="168" ht="23" customHeight="1">
      <x:c r="C168" s="2"/>
      <x:c r="D168" s="2"/>
      <x:c r="E168" s="34"/>
      <x:c r="F168" s="34"/>
      <x:c r="G168" s="34"/>
      <x:c r="H168" s="34"/>
      <x:c r="I168" s="34"/>
      <x:c r="J168" s="34"/>
      <x:c r="K168" s="34"/>
      <x:c r="L168" s="2"/>
      <x:c r="M168" s="2"/>
    </x:row>
    <x:row r="169" ht="23" customHeight="1">
      <x:c r="C169" s="2"/>
      <x:c r="D169" s="2"/>
      <x:c r="E169" s="34"/>
      <x:c r="F169" s="34"/>
      <x:c r="G169" s="34"/>
      <x:c r="H169" s="34"/>
      <x:c r="I169" s="34"/>
      <x:c r="J169" s="34"/>
      <x:c r="K169" s="34"/>
      <x:c r="L169" s="2"/>
      <x:c r="M169" s="2"/>
    </x:row>
    <x:row r="170" ht="23" customHeight="1">
      <x:c r="C170" s="2"/>
      <x:c r="D170" s="2"/>
      <x:c r="E170" s="34"/>
      <x:c r="F170" s="34"/>
      <x:c r="G170" s="34"/>
      <x:c r="H170" s="34"/>
      <x:c r="I170" s="34"/>
      <x:c r="J170" s="34"/>
      <x:c r="K170" s="34"/>
      <x:c r="L170" s="2"/>
      <x:c r="M170" s="2"/>
    </x:row>
    <x:row r="171" ht="23" customHeight="1">
      <x:c r="C171" s="2"/>
      <x:c r="D171" s="2"/>
      <x:c r="E171" s="34"/>
      <x:c r="F171" s="34"/>
      <x:c r="G171" s="34"/>
      <x:c r="H171" s="34"/>
      <x:c r="I171" s="34"/>
      <x:c r="J171" s="34"/>
      <x:c r="K171" s="34"/>
      <x:c r="L171" s="2"/>
      <x:c r="M171" s="2"/>
    </x:row>
    <x:row r="172" ht="23" customHeight="1">
      <x:c r="C172" s="2"/>
      <x:c r="D172" s="2"/>
      <x:c r="E172" s="34"/>
      <x:c r="F172" s="34"/>
      <x:c r="G172" s="34"/>
      <x:c r="H172" s="34"/>
      <x:c r="I172" s="34"/>
      <x:c r="J172" s="34"/>
      <x:c r="K172" s="34"/>
      <x:c r="L172" s="2"/>
      <x:c r="M172" s="2"/>
    </x:row>
    <x:row r="173" ht="23" customHeight="1">
      <x:c r="C173" s="2"/>
      <x:c r="D173" s="2"/>
      <x:c r="E173" s="34"/>
      <x:c r="F173" s="34"/>
      <x:c r="G173" s="34"/>
      <x:c r="H173" s="34"/>
      <x:c r="I173" s="34"/>
      <x:c r="J173" s="34"/>
      <x:c r="K173" s="34"/>
      <x:c r="L173" s="2"/>
      <x:c r="M173" s="2"/>
    </x:row>
    <x:row r="174" ht="23" customHeight="1">
      <x:c r="C174" s="2"/>
      <x:c r="D174" s="2"/>
      <x:c r="E174" s="34"/>
      <x:c r="F174" s="34"/>
      <x:c r="G174" s="34"/>
      <x:c r="H174" s="34"/>
      <x:c r="I174" s="34"/>
      <x:c r="J174" s="34"/>
      <x:c r="K174" s="34"/>
      <x:c r="L174" s="2"/>
      <x:c r="M174" s="2"/>
    </x:row>
    <x:row r="175" ht="23" customHeight="1">
      <x:c r="C175" s="2"/>
      <x:c r="D175" s="2"/>
      <x:c r="E175" s="34"/>
      <x:c r="F175" s="34"/>
      <x:c r="G175" s="34"/>
      <x:c r="H175" s="34"/>
      <x:c r="I175" s="34"/>
      <x:c r="J175" s="34"/>
      <x:c r="K175" s="34"/>
      <x:c r="L175" s="2"/>
      <x:c r="M175" s="2"/>
    </x:row>
    <x:row r="176" ht="23" customHeight="1">
      <x:c r="C176" s="2"/>
      <x:c r="D176" s="2"/>
      <x:c r="E176" s="34"/>
      <x:c r="F176" s="34"/>
      <x:c r="G176" s="34"/>
      <x:c r="H176" s="34"/>
      <x:c r="I176" s="34"/>
      <x:c r="J176" s="34"/>
      <x:c r="K176" s="34"/>
      <x:c r="L176" s="2"/>
      <x:c r="M176" s="2"/>
    </x:row>
    <x:row r="177" ht="23" customHeight="1">
      <x:c r="C177" s="2"/>
      <x:c r="D177" s="2"/>
      <x:c r="E177" s="34"/>
      <x:c r="F177" s="34"/>
      <x:c r="G177" s="34"/>
      <x:c r="H177" s="34"/>
      <x:c r="I177" s="34"/>
      <x:c r="J177" s="34"/>
      <x:c r="K177" s="34"/>
      <x:c r="L177" s="2"/>
      <x:c r="M177" s="2"/>
    </x:row>
    <x:row r="178" ht="23" customHeight="1">
      <x:c r="C178" s="2"/>
      <x:c r="D178" s="2"/>
      <x:c r="E178" s="34"/>
      <x:c r="F178" s="34"/>
      <x:c r="G178" s="34"/>
      <x:c r="H178" s="34"/>
      <x:c r="I178" s="34"/>
      <x:c r="J178" s="34"/>
      <x:c r="K178" s="34"/>
      <x:c r="L178" s="2"/>
      <x:c r="M178" s="2"/>
    </x:row>
    <x:row r="179" ht="23" customHeight="1">
      <x:c r="C179" s="2"/>
      <x:c r="D179" s="2"/>
      <x:c r="E179" s="34"/>
      <x:c r="F179" s="34"/>
      <x:c r="G179" s="34"/>
      <x:c r="H179" s="34"/>
      <x:c r="I179" s="34"/>
      <x:c r="J179" s="34"/>
      <x:c r="K179" s="34"/>
      <x:c r="L179" s="2"/>
      <x:c r="M179" s="2"/>
    </x:row>
    <x:row r="180" ht="23" customHeight="1">
      <x:c r="C180" s="2"/>
      <x:c r="D180" s="2"/>
      <x:c r="E180" s="34"/>
      <x:c r="F180" s="34"/>
      <x:c r="G180" s="34"/>
      <x:c r="H180" s="34"/>
      <x:c r="I180" s="34"/>
      <x:c r="J180" s="34"/>
      <x:c r="K180" s="34"/>
      <x:c r="L180" s="2"/>
      <x:c r="M180" s="2"/>
    </x:row>
    <x:row r="181" ht="23" customHeight="1">
      <x:c r="C181" s="2"/>
      <x:c r="D181" s="2"/>
      <x:c r="E181" s="34"/>
      <x:c r="F181" s="34"/>
      <x:c r="G181" s="34"/>
      <x:c r="H181" s="34"/>
      <x:c r="I181" s="34"/>
      <x:c r="J181" s="34"/>
      <x:c r="K181" s="34"/>
      <x:c r="L181" s="2"/>
      <x:c r="M181" s="2"/>
    </x:row>
    <x:row r="182" ht="23" customHeight="1">
      <x:c r="C182" s="2"/>
      <x:c r="D182" s="2"/>
      <x:c r="E182" s="34"/>
      <x:c r="F182" s="34"/>
      <x:c r="G182" s="34"/>
      <x:c r="H182" s="34"/>
      <x:c r="I182" s="34"/>
      <x:c r="J182" s="34"/>
      <x:c r="K182" s="34"/>
      <x:c r="L182" s="2"/>
      <x:c r="M182" s="2"/>
    </x:row>
    <x:row r="183" ht="23" customHeight="1">
      <x:c r="C183" s="2"/>
      <x:c r="D183" s="2"/>
      <x:c r="E183" s="34"/>
      <x:c r="F183" s="34"/>
      <x:c r="G183" s="34"/>
      <x:c r="H183" s="34"/>
      <x:c r="I183" s="34"/>
      <x:c r="J183" s="34"/>
      <x:c r="K183" s="34"/>
      <x:c r="L183" s="2"/>
      <x:c r="M183" s="2"/>
    </x:row>
    <x:row r="184" ht="23" customHeight="1">
      <x:c r="C184" s="2"/>
      <x:c r="D184" s="2"/>
      <x:c r="E184" s="34"/>
      <x:c r="F184" s="34"/>
      <x:c r="G184" s="34"/>
      <x:c r="H184" s="34"/>
      <x:c r="I184" s="34"/>
      <x:c r="J184" s="34"/>
      <x:c r="K184" s="34"/>
      <x:c r="L184" s="2"/>
      <x:c r="M184" s="2"/>
    </x:row>
    <x:row r="185" ht="23" customHeight="1">
      <x:c r="C185" s="2"/>
      <x:c r="D185" s="2"/>
      <x:c r="E185" s="34"/>
      <x:c r="F185" s="34"/>
      <x:c r="G185" s="34"/>
      <x:c r="H185" s="34"/>
      <x:c r="I185" s="34"/>
      <x:c r="J185" s="34"/>
      <x:c r="K185" s="34"/>
      <x:c r="L185" s="2"/>
      <x:c r="M185" s="2"/>
    </x:row>
    <x:row r="186" ht="23" customHeight="1">
      <x:c r="C186" s="2"/>
      <x:c r="D186" s="2"/>
      <x:c r="E186" s="34"/>
      <x:c r="F186" s="34"/>
      <x:c r="G186" s="34"/>
      <x:c r="H186" s="34"/>
      <x:c r="I186" s="34"/>
      <x:c r="J186" s="34"/>
      <x:c r="K186" s="34"/>
      <x:c r="L186" s="2"/>
      <x:c r="M186" s="2"/>
    </x:row>
    <x:row r="187" ht="23" customHeight="1">
      <x:c r="C187" s="2"/>
      <x:c r="D187" s="2"/>
      <x:c r="E187" s="34"/>
      <x:c r="F187" s="34"/>
      <x:c r="G187" s="34"/>
      <x:c r="H187" s="34"/>
      <x:c r="I187" s="34"/>
      <x:c r="J187" s="34"/>
      <x:c r="K187" s="34"/>
      <x:c r="L187" s="2"/>
      <x:c r="M187" s="2"/>
    </x:row>
    <x:row r="188" ht="23" customHeight="1">
      <x:c r="C188" s="2"/>
      <x:c r="D188" s="2"/>
      <x:c r="E188" s="34"/>
      <x:c r="F188" s="34"/>
      <x:c r="G188" s="34"/>
      <x:c r="H188" s="34"/>
      <x:c r="I188" s="34"/>
      <x:c r="J188" s="34"/>
      <x:c r="K188" s="34"/>
      <x:c r="L188" s="2"/>
      <x:c r="M188" s="2"/>
    </x:row>
    <x:row r="189" ht="23" customHeight="1">
      <x:c r="C189" s="2"/>
      <x:c r="D189" s="2"/>
      <x:c r="E189" s="34"/>
      <x:c r="F189" s="34"/>
      <x:c r="G189" s="34"/>
      <x:c r="H189" s="34"/>
      <x:c r="I189" s="34"/>
      <x:c r="J189" s="34"/>
      <x:c r="K189" s="34"/>
      <x:c r="L189" s="2"/>
      <x:c r="M189" s="2"/>
    </x:row>
    <x:row r="190" ht="23" customHeight="1">
      <x:c r="C190" s="2"/>
      <x:c r="D190" s="2"/>
      <x:c r="E190" s="34"/>
      <x:c r="F190" s="34"/>
      <x:c r="G190" s="34"/>
      <x:c r="H190" s="34"/>
      <x:c r="I190" s="34"/>
      <x:c r="J190" s="34"/>
      <x:c r="K190" s="34"/>
      <x:c r="L190" s="2"/>
      <x:c r="M190" s="2"/>
    </x:row>
    <x:row r="191" ht="23" customHeight="1"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</x:row>
    <x:row r="192" ht="23" customHeight="1"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</x:row>
    <x:row r="193" ht="23" customHeight="1"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</x:row>
    <x:row r="194" ht="23" customHeight="1"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</x:row>
    <x:row r="195" ht="23" customHeight="1"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</x:row>
    <x:row r="196" ht="23" customHeight="1"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</x:row>
    <x:row r="197" ht="23" customHeight="1"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</x:row>
    <x:row r="198" ht="23" customHeight="1"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</x:row>
    <x:row r="199" ht="23" customHeight="1"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</x:row>
    <x:row r="200" ht="23" customHeight="1"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</x:row>
    <x:row r="201" ht="23" customHeight="1"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</x:row>
    <x:row r="202" ht="23" customHeight="1"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</x:row>
    <x:row r="203" ht="23" customHeight="1"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</x:row>
    <x:row r="204" ht="23" customHeight="1"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</x:row>
    <x:row r="205" ht="23" customHeight="1"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</x:row>
    <x:row r="206" ht="23" customHeight="1"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</x:row>
    <x:row r="207" ht="23" customHeight="1"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</x:row>
    <x:row r="208" ht="23" customHeight="1"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</x:row>
    <x:row r="209" ht="23" customHeight="1"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</x:row>
    <x:row r="210" ht="23" customHeight="1"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97C80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0" hidden="0" customWidth="1"/>
    <x:col min="4" max="4" width="41" hidden="0" customWidth="1"/>
    <x:col min="5" max="5" width="9" hidden="0" customWidth="1"/>
    <x:col min="6" max="6" width="10" hidden="0" customWidth="1"/>
    <x:col min="7" max="7" width="13" hidden="0" customWidth="1"/>
    <x:col min="8" max="8" width="13" hidden="0" customWidth="1"/>
    <x:col min="9" max="9" width="12" hidden="0" customWidth="1"/>
    <x:col min="10" max="10" width="13" hidden="0" customWidth="1"/>
    <x:col min="11" max="11" width="15" hidden="0" customWidth="1"/>
    <x:col min="12" max="12" width="3" hidden="0" customWidth="1"/>
    <x:col min="13" max="13" width="58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C2" s="3" t="str">
        <x:v>666 Challenge — Low-budget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C4" s="5" t="str">
        <x:v>USD. Quantities and rates are editable. Base pay, overtime, payroll loads, and tax are visible.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2" customHeight="1">
      <x:c r="C6" s="33" t="str">
        <x:v>Account</x:v>
      </x:c>
      <x:c r="D6" s="33" t="str">
        <x:v>Item</x:v>
      </x:c>
      <x:c r="E6" s="33" t="str">
        <x:v>Qty</x:v>
      </x:c>
      <x:c r="F6" s="33" t="str">
        <x:v>Days / units</x:v>
      </x:c>
      <x:c r="G6" s="33" t="str">
        <x:v>Base rate</x:v>
      </x:c>
      <x:c r="H6" s="33" t="str">
        <x:v>Base cost</x:v>
      </x:c>
      <x:c r="I6" s="33" t="str">
        <x:v>Overtime</x:v>
      </x:c>
      <x:c r="J6" s="33" t="str">
        <x:v>Payroll / tax</x:v>
      </x:c>
      <x:c r="K6" s="33" t="str">
        <x:v>Cash cost</x:v>
      </x:c>
      <x:c r="L6" s="2"/>
      <x:c r="M6" s="33" t="str">
        <x:v>Scope</x:v>
      </x:c>
    </x:row>
    <x:row r="7" ht="23" customHeight="1">
      <x:c r="C7" s="2"/>
      <x:c r="D7" s="2"/>
      <x:c r="E7" s="34"/>
      <x:c r="F7" s="34"/>
      <x:c r="G7" s="34"/>
      <x:c r="H7" s="34"/>
      <x:c r="I7" s="34"/>
      <x:c r="J7" s="34"/>
      <x:c r="K7" s="34"/>
      <x:c r="L7" s="2"/>
      <x:c r="M7" s="2"/>
    </x:row>
    <x:row r="8" ht="25" customHeight="1">
      <x:c r="C8" s="67" t="str">
        <x:v>100  Development and producing</x:v>
      </x:c>
      <x:c r="D8" s="67"/>
      <x:c r="E8" s="68"/>
      <x:c r="F8" s="68"/>
      <x:c r="G8" s="68"/>
      <x:c r="H8" s="68"/>
      <x:c r="I8" s="68"/>
      <x:c r="J8" s="68"/>
      <x:c r="K8" s="68"/>
      <x:c r="L8" s="2"/>
      <x:c r="M8" s="2"/>
    </x:row>
    <x:row r="9" ht="23" customHeight="1">
      <x:c r="C9" s="2" t="str">
        <x:v>100-01</x:v>
      </x:c>
      <x:c r="D9" s="2" t="str">
        <x:v>Screenplay license / writing fee</x:v>
      </x:c>
      <x:c r="E9" s="11" t="n">
        <x:v>1</x:v>
      </x:c>
      <x:c r="F9" s="11" t="n">
        <x:v>1</x:v>
      </x:c>
      <x:c r="G9" s="20" t="n">
        <x:v>6000</x:v>
      </x:c>
      <x:c r="H9" s="41" t="n">
        <x:f>ROUND(E9*F9*G9,2)</x:f>
        <x:v>6000</x:v>
      </x:c>
      <x:c r="I9" s="41" t="n">
        <x:f>0</x:f>
        <x:v>0</x:v>
      </x:c>
      <x:c r="J9" s="41" t="n">
        <x:f>0</x:f>
        <x:v>0</x:v>
      </x:c>
      <x:c r="K9" s="41" t="n">
        <x:f>SUM(H9:J9)</x:f>
        <x:v>6000</x:v>
      </x:c>
      <x:c r="L9" s="2"/>
      <x:c r="M9" s="12" t="str">
        <x:v>Negotiated rights / writing payment</x:v>
      </x:c>
    </x:row>
    <x:row r="10" ht="23" customHeight="1">
      <x:c r="C10" s="27" t="str">
        <x:v>100-02</x:v>
      </x:c>
      <x:c r="D10" s="27" t="str">
        <x:v>Producer fee</x:v>
      </x:c>
      <x:c r="E10" s="11" t="n">
        <x:v>1</x:v>
      </x:c>
      <x:c r="F10" s="11" t="n">
        <x:v>1</x:v>
      </x:c>
      <x:c r="G10" s="20" t="n">
        <x:v>8500</x:v>
      </x:c>
      <x:c r="H10" s="41" t="n">
        <x:f>ROUND(E10*F10*G10,2)</x:f>
        <x:v>8500</x:v>
      </x:c>
      <x:c r="I10" s="41" t="n">
        <x:f>0</x:f>
        <x:v>0</x:v>
      </x:c>
      <x:c r="J10" s="41" t="n">
        <x:f>0</x:f>
        <x:v>0</x:v>
      </x:c>
      <x:c r="K10" s="41" t="n">
        <x:f>SUM(H10:J10)</x:f>
        <x:v>8500</x:v>
      </x:c>
      <x:c r="L10" s="2"/>
      <x:c r="M10" s="12" t="str">
        <x:v>Micro also covers PM / coordination</x:v>
      </x:c>
    </x:row>
    <x:row r="11" ht="23" customHeight="1">
      <x:c r="C11" s="2" t="str">
        <x:v>100-03</x:v>
      </x:c>
      <x:c r="D11" s="2" t="str">
        <x:v>Director fee</x:v>
      </x:c>
      <x:c r="E11" s="11" t="n">
        <x:v>1</x:v>
      </x:c>
      <x:c r="F11" s="11" t="n">
        <x:v>1</x:v>
      </x:c>
      <x:c r="G11" s="20" t="n">
        <x:v>12000</x:v>
      </x:c>
      <x:c r="H11" s="41" t="n">
        <x:f>ROUND(E11*F11*G11,2)</x:f>
        <x:v>12000</x:v>
      </x:c>
      <x:c r="I11" s="41" t="n">
        <x:f>0</x:f>
        <x:v>0</x:v>
      </x:c>
      <x:c r="J11" s="41" t="n">
        <x:f>0</x:f>
        <x:v>0</x:v>
      </x:c>
      <x:c r="K11" s="41" t="n">
        <x:f>SUM(H11:J11)</x:f>
        <x:v>12000</x:v>
      </x:c>
      <x:c r="L11" s="2"/>
      <x:c r="M11" s="12" t="str">
        <x:v>Project fee. No star or guild deal assumed</x:v>
      </x:c>
    </x:row>
    <x:row r="12" ht="23" customHeight="1">
      <x:c r="C12" s="27" t="str">
        <x:v>100-04</x:v>
      </x:c>
      <x:c r="D12" s="27" t="str">
        <x:v>Casting and auditions</x:v>
      </x:c>
      <x:c r="E12" s="11" t="n">
        <x:v>1</x:v>
      </x:c>
      <x:c r="F12" s="11" t="n">
        <x:v>1</x:v>
      </x:c>
      <x:c r="G12" s="20" t="n">
        <x:v>2000</x:v>
      </x:c>
      <x:c r="H12" s="41" t="n">
        <x:f>ROUND(E12*F12*G12,2)</x:f>
        <x:v>2000</x:v>
      </x:c>
      <x:c r="I12" s="41" t="n">
        <x:f>0</x:f>
        <x:v>0</x:v>
      </x:c>
      <x:c r="J12" s="41" t="n">
        <x:f>0</x:f>
        <x:v>0</x:v>
      </x:c>
      <x:c r="K12" s="41" t="n">
        <x:f>SUM(H12:J12)</x:f>
        <x:v>2000</x:v>
      </x:c>
      <x:c r="L12" s="2"/>
      <x:c r="M12" s="12" t="str">
        <x:v>Local casting, audition space / coordination</x:v>
      </x:c>
    </x:row>
    <x:row r="13" ht="23" customHeight="1">
      <x:c r="C13" s="2" t="str">
        <x:v>100-05</x:v>
      </x:c>
      <x:c r="D13" s="2" t="str">
        <x:v>Contracts and production accounting</x:v>
      </x:c>
      <x:c r="E13" s="11" t="n">
        <x:v>1</x:v>
      </x:c>
      <x:c r="F13" s="11" t="n">
        <x:v>1</x:v>
      </x:c>
      <x:c r="G13" s="20" t="n">
        <x:v>2500</x:v>
      </x:c>
      <x:c r="H13" s="41" t="n">
        <x:f>ROUND(E13*F13*G13,2)</x:f>
        <x:v>2500</x:v>
      </x:c>
      <x:c r="I13" s="41" t="n">
        <x:f>0</x:f>
        <x:v>0</x:v>
      </x:c>
      <x:c r="J13" s="41" t="n">
        <x:f>0</x:f>
        <x:v>0</x:v>
      </x:c>
      <x:c r="K13" s="41" t="n">
        <x:f>SUM(H13:J13)</x:f>
        <x:v>2500</x:v>
      </x:c>
      <x:c r="L13" s="2"/>
      <x:c r="M13" s="12" t="str">
        <x:v>Rights, location release, and project books</x:v>
      </x:c>
    </x:row>
    <x:row r="14" ht="23" customHeight="1">
      <x:c r="C14" s="30"/>
      <x:c r="D14" s="30" t="str">
        <x:v>Development and producing subtotal</x:v>
      </x:c>
      <x:c r="E14" s="43"/>
      <x:c r="F14" s="43"/>
      <x:c r="G14" s="43"/>
      <x:c r="H14" s="44" t="n">
        <x:f>SUM(H9:H13)</x:f>
        <x:v>31000</x:v>
      </x:c>
      <x:c r="I14" s="44" t="n">
        <x:f>SUM(I9:I13)</x:f>
        <x:v>0</x:v>
      </x:c>
      <x:c r="J14" s="44" t="n">
        <x:f>SUM(J9:J13)</x:f>
        <x:v>0</x:v>
      </x:c>
      <x:c r="K14" s="44" t="n">
        <x:f>SUM(K9:K13)</x:f>
        <x:v>31000</x:v>
      </x:c>
      <x:c r="L14" s="2"/>
      <x:c r="M14" s="2"/>
    </x:row>
    <x:row r="15" ht="23" customHeight="1">
      <x:c r="C15" s="2"/>
      <x:c r="D15" s="2"/>
      <x:c r="E15" s="34"/>
      <x:c r="F15" s="34"/>
      <x:c r="G15" s="34"/>
      <x:c r="H15" s="34"/>
      <x:c r="I15" s="34"/>
      <x:c r="J15" s="34"/>
      <x:c r="K15" s="34"/>
      <x:c r="L15" s="2"/>
      <x:c r="M15" s="2"/>
    </x:row>
    <x:row r="16" ht="25" customHeight="1">
      <x:c r="C16" s="67" t="str">
        <x:v>200  Cast</x:v>
      </x:c>
      <x:c r="D16" s="67"/>
      <x:c r="E16" s="68"/>
      <x:c r="F16" s="68"/>
      <x:c r="G16" s="68"/>
      <x:c r="H16" s="68"/>
      <x:c r="I16" s="68"/>
      <x:c r="J16" s="68"/>
      <x:c r="K16" s="68"/>
      <x:c r="L16" s="2"/>
      <x:c r="M16" s="2"/>
    </x:row>
    <x:row r="17" ht="23" customHeight="1">
      <x:c r="C17" s="2" t="str">
        <x:v>200-01</x:v>
      </x:c>
      <x:c r="D17" s="2" t="str">
        <x:v>Will — photography</x:v>
      </x:c>
      <x:c r="E17" s="11" t="n">
        <x:v>1</x:v>
      </x:c>
      <x:c r="F17" s="45" t="n">
        <x:f>'Assumptions'!F25</x:f>
        <x:v>6</x:v>
      </x:c>
      <x:c r="G17" s="20" t="n">
        <x:v>650</x:v>
      </x:c>
      <x:c r="H17" s="41" t="n">
        <x:f>ROUND(E17*F17*G17,2)</x:f>
        <x:v>3900</x:v>
      </x:c>
      <x:c r="I17" s="46" t="n">
        <x:f>ROUND(H17*'Assumptions'!F17,2)</x:f>
        <x:v>1462.5</x:v>
      </x:c>
      <x:c r="J17" s="46" t="n">
        <x:f>ROUND(SUM(H17:I17)*'Assumptions'!F19,2)</x:f>
        <x:v>1287</x:v>
      </x:c>
      <x:c r="K17" s="41" t="n">
        <x:f>SUM(H17:J17)</x:f>
        <x:v>6649.5</x:v>
      </x:c>
      <x:c r="L17" s="2"/>
      <x:c r="M17" s="12" t="str">
        <x:v>Adult lead. 8-hour base rate</x:v>
      </x:c>
    </x:row>
    <x:row r="18" ht="23" customHeight="1">
      <x:c r="C18" s="27" t="str">
        <x:v>200-02</x:v>
      </x:c>
      <x:c r="D18" s="27" t="str">
        <x:v>Gina — photography</x:v>
      </x:c>
      <x:c r="E18" s="11" t="n">
        <x:v>1</x:v>
      </x:c>
      <x:c r="F18" s="45" t="n">
        <x:f>'Assumptions'!F26</x:f>
        <x:v>6</x:v>
      </x:c>
      <x:c r="G18" s="20" t="n">
        <x:v>650</x:v>
      </x:c>
      <x:c r="H18" s="41" t="n">
        <x:f>ROUND(E18*F18*G18,2)</x:f>
        <x:v>3900</x:v>
      </x:c>
      <x:c r="I18" s="46" t="n">
        <x:f>ROUND(H18*'Assumptions'!F17,2)</x:f>
        <x:v>1462.5</x:v>
      </x:c>
      <x:c r="J18" s="46" t="n">
        <x:f>ROUND(SUM(H18:I18)*'Assumptions'!F19,2)</x:f>
        <x:v>1287</x:v>
      </x:c>
      <x:c r="K18" s="41" t="n">
        <x:f>SUM(H18:J18)</x:f>
        <x:v>6649.5</x:v>
      </x:c>
      <x:c r="L18" s="2"/>
      <x:c r="M18" s="12" t="str">
        <x:v>Adult lead. 8-hour base rate</x:v>
      </x:c>
    </x:row>
    <x:row r="19" ht="23" customHeight="1">
      <x:c r="C19" s="2" t="str">
        <x:v>200-03</x:v>
      </x:c>
      <x:c r="D19" s="2" t="str">
        <x:v>Odell — photography</x:v>
      </x:c>
      <x:c r="E19" s="11" t="n">
        <x:v>1</x:v>
      </x:c>
      <x:c r="F19" s="45" t="n">
        <x:f>'Assumptions'!F27</x:f>
        <x:v>3</x:v>
      </x:c>
      <x:c r="G19" s="20" t="n">
        <x:v>650</x:v>
      </x:c>
      <x:c r="H19" s="41" t="n">
        <x:f>ROUND(E19*F19*G19,2)</x:f>
        <x:v>1950</x:v>
      </x:c>
      <x:c r="I19" s="46" t="n">
        <x:f>ROUND(H19*'Assumptions'!F17,2)</x:f>
        <x:v>731.25</x:v>
      </x:c>
      <x:c r="J19" s="46" t="n">
        <x:f>ROUND(SUM(H19:I19)*'Assumptions'!F19,2)</x:f>
        <x:v>643.5</x:v>
      </x:c>
      <x:c r="K19" s="41" t="n">
        <x:f>SUM(H19:J19)</x:f>
        <x:v>3324.75</x:v>
      </x:c>
      <x:c r="L19" s="2"/>
      <x:c r="M19" s="12" t="str">
        <x:v>Limited calls and assisted transport</x:v>
      </x:c>
    </x:row>
    <x:row r="20" ht="23" customHeight="1">
      <x:c r="C20" s="27" t="str">
        <x:v>200-04</x:v>
      </x:c>
      <x:c r="D20" s="27" t="str">
        <x:v>Jeff — 1958 photography</x:v>
      </x:c>
      <x:c r="E20" s="11" t="n">
        <x:v>1</x:v>
      </x:c>
      <x:c r="F20" s="45" t="n">
        <x:f>'Assumptions'!F28</x:f>
        <x:v>2</x:v>
      </x:c>
      <x:c r="G20" s="20" t="n">
        <x:v>500</x:v>
      </x:c>
      <x:c r="H20" s="41" t="n">
        <x:f>ROUND(E20*F20*G20,2)</x:f>
        <x:v>1000</x:v>
      </x:c>
      <x:c r="I20" s="46" t="n">
        <x:f>ROUND(H20*'Assumptions'!F17,2)</x:f>
        <x:v>375</x:v>
      </x:c>
      <x:c r="J20" s="46" t="n">
        <x:f>ROUND(SUM(H20:I20)*'Assumptions'!F19,2)</x:f>
        <x:v>330</x:v>
      </x:c>
      <x:c r="K20" s="41" t="n">
        <x:f>SUM(H20:J20)</x:f>
        <x:v>1705</x:v>
      </x:c>
      <x:c r="L20" s="2"/>
      <x:c r="M20" s="12" t="str">
        <x:v>18+ performer. Voice copies during call</x:v>
      </x:c>
    </x:row>
    <x:row r="21" ht="23" customHeight="1">
      <x:c r="C21" s="2" t="str">
        <x:v>200-05</x:v>
      </x:c>
      <x:c r="D21" s="2" t="str">
        <x:v>Andy — 1958 photography</x:v>
      </x:c>
      <x:c r="E21" s="11" t="n">
        <x:v>1</x:v>
      </x:c>
      <x:c r="F21" s="45" t="n">
        <x:f>'Assumptions'!F28</x:f>
        <x:v>2</x:v>
      </x:c>
      <x:c r="G21" s="20" t="n">
        <x:v>500</x:v>
      </x:c>
      <x:c r="H21" s="41" t="n">
        <x:f>ROUND(E21*F21*G21,2)</x:f>
        <x:v>1000</x:v>
      </x:c>
      <x:c r="I21" s="46" t="n">
        <x:f>ROUND(H21*'Assumptions'!F17,2)</x:f>
        <x:v>375</x:v>
      </x:c>
      <x:c r="J21" s="46" t="n">
        <x:f>ROUND(SUM(H21:I21)*'Assumptions'!F19,2)</x:f>
        <x:v>330</x:v>
      </x:c>
      <x:c r="K21" s="41" t="n">
        <x:f>SUM(H21:J21)</x:f>
        <x:v>1705</x:v>
      </x:c>
      <x:c r="L21" s="2"/>
      <x:c r="M21" s="12" t="str">
        <x:v>18+ performer. Voice copies during call</x:v>
      </x:c>
    </x:row>
    <x:row r="22" ht="23" customHeight="1">
      <x:c r="C22" s="27" t="str">
        <x:v>200-06</x:v>
      </x:c>
      <x:c r="D22" s="27" t="str">
        <x:v>Tim — 1958 photography</x:v>
      </x:c>
      <x:c r="E22" s="11" t="n">
        <x:v>1</x:v>
      </x:c>
      <x:c r="F22" s="45" t="n">
        <x:f>'Assumptions'!F28</x:f>
        <x:v>2</x:v>
      </x:c>
      <x:c r="G22" s="20" t="n">
        <x:v>500</x:v>
      </x:c>
      <x:c r="H22" s="41" t="n">
        <x:f>ROUND(E22*F22*G22,2)</x:f>
        <x:v>1000</x:v>
      </x:c>
      <x:c r="I22" s="46" t="n">
        <x:f>ROUND(H22*'Assumptions'!F17,2)</x:f>
        <x:v>375</x:v>
      </x:c>
      <x:c r="J22" s="46" t="n">
        <x:f>ROUND(SUM(H22:I22)*'Assumptions'!F19,2)</x:f>
        <x:v>330</x:v>
      </x:c>
      <x:c r="K22" s="41" t="n">
        <x:f>SUM(H22:J22)</x:f>
        <x:v>1705</x:v>
      </x:c>
      <x:c r="L22" s="2"/>
      <x:c r="M22" s="12" t="str">
        <x:v>18+ performer. Voice copies during call</x:v>
      </x:c>
    </x:row>
    <x:row r="23" ht="23" customHeight="1">
      <x:c r="C23" s="2" t="str">
        <x:v>200-07</x:v>
      </x:c>
      <x:c r="D23" s="2" t="str">
        <x:v>Bill — featured non-speaking</x:v>
      </x:c>
      <x:c r="E23" s="11" t="n">
        <x:v>1</x:v>
      </x:c>
      <x:c r="F23" s="45" t="n">
        <x:f>'Assumptions'!F28</x:f>
        <x:v>2</x:v>
      </x:c>
      <x:c r="G23" s="20" t="n">
        <x:v>350</x:v>
      </x:c>
      <x:c r="H23" s="41" t="n">
        <x:f>ROUND(E23*F23*G23,2)</x:f>
        <x:v>700</x:v>
      </x:c>
      <x:c r="I23" s="46" t="n">
        <x:f>ROUND(H23*'Assumptions'!F17,2)</x:f>
        <x:v>262.5</x:v>
      </x:c>
      <x:c r="J23" s="46" t="n">
        <x:f>ROUND(SUM(H23:I23)*'Assumptions'!F19,2)</x:f>
        <x:v>231</x:v>
      </x:c>
      <x:c r="K23" s="41" t="n">
        <x:f>SUM(H23:J23)</x:f>
        <x:v>1193.5</x:v>
      </x:c>
      <x:c r="L23" s="2"/>
      <x:c r="M23" s="12" t="str">
        <x:v>18+ performer; no scripted dialogue</x:v>
      </x:c>
    </x:row>
    <x:row r="24" ht="23" customHeight="1">
      <x:c r="C24" s="27" t="str">
        <x:v>200-08</x:v>
      </x:c>
      <x:c r="D24" s="27" t="str">
        <x:v>Creature / hand performer</x:v>
      </x:c>
      <x:c r="E24" s="11" t="n">
        <x:v>1</x:v>
      </x:c>
      <x:c r="F24" s="45" t="n">
        <x:f>'Assumptions'!F29</x:f>
        <x:v>3</x:v>
      </x:c>
      <x:c r="G24" s="20" t="n">
        <x:v>650</x:v>
      </x:c>
      <x:c r="H24" s="41" t="n">
        <x:f>ROUND(E24*F24*G24,2)</x:f>
        <x:v>1950</x:v>
      </x:c>
      <x:c r="I24" s="46" t="n">
        <x:f>ROUND(H24*'Assumptions'!F17,2)</x:f>
        <x:v>731.25</x:v>
      </x:c>
      <x:c r="J24" s="46" t="n">
        <x:f>ROUND(SUM(H24:I24)*'Assumptions'!F19,2)</x:f>
        <x:v>643.5</x:v>
      </x:c>
      <x:c r="K24" s="41" t="n">
        <x:f>SUM(H24:J24)</x:f>
        <x:v>3324.75</x:v>
      </x:c>
      <x:c r="L24" s="2"/>
      <x:c r="M24" s="12" t="str">
        <x:v>Practical touch / silhouette work</x:v>
      </x:c>
    </x:row>
    <x:row r="25" ht="23" customHeight="1">
      <x:c r="C25" s="2" t="str">
        <x:v>200-09</x:v>
      </x:c>
      <x:c r="D25" s="2" t="str">
        <x:v>Darlene — phone voice session</x:v>
      </x:c>
      <x:c r="E25" s="11" t="n">
        <x:v>1</x:v>
      </x:c>
      <x:c r="F25" s="11" t="n">
        <x:v>1</x:v>
      </x:c>
      <x:c r="G25" s="20" t="n">
        <x:v>450</x:v>
      </x:c>
      <x:c r="H25" s="41" t="n">
        <x:f>ROUND(E25*F25*G25,2)</x:f>
        <x:v>450</x:v>
      </x:c>
      <x:c r="I25" s="41" t="n">
        <x:f>0</x:f>
        <x:v>0</x:v>
      </x:c>
      <x:c r="J25" s="46" t="n">
        <x:f>ROUND(SUM(H25:I25)*'Assumptions'!F19,2)</x:f>
        <x:v>108</x:v>
      </x:c>
      <x:c r="K25" s="41" t="n">
        <x:f>SUM(H25:J25)</x:f>
        <x:v>558</x:v>
      </x:c>
      <x:c r="L25" s="2"/>
      <x:c r="M25" s="12" t="str">
        <x:v>Single 8-hour booked session allowance</x:v>
      </x:c>
    </x:row>
    <x:row r="26" ht="23" customHeight="1">
      <x:c r="C26" s="27" t="str">
        <x:v>200-10</x:v>
      </x:c>
      <x:c r="D26" s="27" t="str">
        <x:v>Will / Gina rehearsal and ADR</x:v>
      </x:c>
      <x:c r="E26" s="11" t="n">
        <x:v>2</x:v>
      </x:c>
      <x:c r="F26" s="45" t="n">
        <x:f>'Assumptions'!F30</x:f>
        <x:v>2</x:v>
      </x:c>
      <x:c r="G26" s="20" t="n">
        <x:v>550</x:v>
      </x:c>
      <x:c r="H26" s="41" t="n">
        <x:f>ROUND(E26*F26*G26,2)</x:f>
        <x:v>2200</x:v>
      </x:c>
      <x:c r="I26" s="41" t="n">
        <x:f>0</x:f>
        <x:v>0</x:v>
      </x:c>
      <x:c r="J26" s="46" t="n">
        <x:f>ROUND(SUM(H26:I26)*'Assumptions'!F19,2)</x:f>
        <x:v>528</x:v>
      </x:c>
      <x:c r="K26" s="41" t="n">
        <x:f>SUM(H26:J26)</x:f>
        <x:v>2728</x:v>
      </x:c>
      <x:c r="L26" s="2"/>
      <x:c r="M26" s="12" t="str">
        <x:v>Paid sessions; no duplicate voice actors</x:v>
      </x:c>
    </x:row>
    <x:row r="27" ht="23" customHeight="1">
      <x:c r="C27" s="2" t="str">
        <x:v>200-11</x:v>
      </x:c>
      <x:c r="D27" s="2" t="str">
        <x:v>Viral clip adult performer</x:v>
      </x:c>
      <x:c r="E27" s="11" t="n">
        <x:v>1</x:v>
      </x:c>
      <x:c r="F27" s="11" t="n">
        <x:v>1</x:v>
      </x:c>
      <x:c r="G27" s="20" t="n">
        <x:v>500</x:v>
      </x:c>
      <x:c r="H27" s="41" t="n">
        <x:f>ROUND(E27*F27*G27,2)</x:f>
        <x:v>500</x:v>
      </x:c>
      <x:c r="I27" s="46" t="n">
        <x:f>ROUND(H27*'Assumptions'!F17,2)</x:f>
        <x:v>187.5</x:v>
      </x:c>
      <x:c r="J27" s="46" t="n">
        <x:f>ROUND(SUM(H27:I27)*'Assumptions'!F19,2)</x:f>
        <x:v>165</x:v>
      </x:c>
      <x:c r="K27" s="41" t="n">
        <x:f>SUM(H27:J27)</x:f>
        <x:v>852.5</x:v>
      </x:c>
      <x:c r="L27" s="2"/>
      <x:c r="M27" s="12" t="str">
        <x:v>18+ performer. Controlled window sequence</x:v>
      </x:c>
    </x:row>
    <x:row r="28" ht="23" customHeight="1">
      <x:c r="C28" s="27" t="str">
        <x:v>200-12</x:v>
      </x:c>
      <x:c r="D28" s="27" t="str">
        <x:v>Cast travel-day fees</x:v>
      </x:c>
      <x:c r="E28" s="11" t="n">
        <x:v>2</x:v>
      </x:c>
      <x:c r="F28" s="11" t="n">
        <x:v>1</x:v>
      </x:c>
      <x:c r="G28" s="20" t="n">
        <x:v>650</x:v>
      </x:c>
      <x:c r="H28" s="41" t="n">
        <x:f>ROUND(E28*F28*G28,2)</x:f>
        <x:v>1300</x:v>
      </x:c>
      <x:c r="I28" s="41" t="n">
        <x:f>0</x:f>
        <x:v>0</x:v>
      </x:c>
      <x:c r="J28" s="46" t="n">
        <x:f>ROUND(SUM(H28:I28)*'Assumptions'!F19,2)</x:f>
        <x:v>312</x:v>
      </x:c>
      <x:c r="K28" s="41" t="n">
        <x:f>SUM(H28:J28)</x:f>
        <x:v>1612</x:v>
      </x:c>
      <x:c r="L28" s="2"/>
      <x:c r="M28" s="12" t="str">
        <x:v>Local hires in first two options</x:v>
      </x:c>
    </x:row>
    <x:row r="29" ht="23" customHeight="1">
      <x:c r="C29" s="30"/>
      <x:c r="D29" s="30" t="str">
        <x:v>Cast subtotal</x:v>
      </x:c>
      <x:c r="E29" s="43"/>
      <x:c r="F29" s="43"/>
      <x:c r="G29" s="43"/>
      <x:c r="H29" s="44" t="n">
        <x:f>SUM(H17:H28)</x:f>
        <x:v>19850</x:v>
      </x:c>
      <x:c r="I29" s="44" t="n">
        <x:f>SUM(I17:I28)</x:f>
        <x:v>5962.5</x:v>
      </x:c>
      <x:c r="J29" s="44" t="n">
        <x:f>SUM(J17:J28)</x:f>
        <x:v>6195</x:v>
      </x:c>
      <x:c r="K29" s="44" t="n">
        <x:f>SUM(K17:K28)</x:f>
        <x:v>32007.5</x:v>
      </x:c>
      <x:c r="L29" s="2"/>
      <x:c r="M29" s="2"/>
    </x:row>
    <x:row r="30" ht="23" customHeight="1">
      <x:c r="C30" s="2"/>
      <x:c r="D30" s="2"/>
      <x:c r="E30" s="34"/>
      <x:c r="F30" s="34"/>
      <x:c r="G30" s="34"/>
      <x:c r="H30" s="34"/>
      <x:c r="I30" s="34"/>
      <x:c r="J30" s="34"/>
      <x:c r="K30" s="34"/>
      <x:c r="L30" s="2"/>
      <x:c r="M30" s="2"/>
    </x:row>
    <x:row r="31" ht="25" customHeight="1">
      <x:c r="C31" s="67" t="str">
        <x:v>300  Production crew</x:v>
      </x:c>
      <x:c r="D31" s="67"/>
      <x:c r="E31" s="68"/>
      <x:c r="F31" s="68"/>
      <x:c r="G31" s="68"/>
      <x:c r="H31" s="68"/>
      <x:c r="I31" s="68"/>
      <x:c r="J31" s="68"/>
      <x:c r="K31" s="68"/>
      <x:c r="L31" s="2"/>
      <x:c r="M31" s="2"/>
    </x:row>
    <x:row r="32" ht="23" customHeight="1">
      <x:c r="C32" s="2" t="str">
        <x:v>300-01</x:v>
      </x:c>
      <x:c r="D32" s="2" t="str">
        <x:v>Production manager</x:v>
      </x:c>
      <x:c r="E32" s="11" t="n">
        <x:v>1</x:v>
      </x:c>
      <x:c r="F32" s="45" t="n">
        <x:f>'Assumptions'!F7</x:f>
        <x:v>7</x:v>
      </x:c>
      <x:c r="G32" s="20" t="n">
        <x:v>450</x:v>
      </x:c>
      <x:c r="H32" s="41" t="n">
        <x:f>ROUND(E32*F32*G32,2)</x:f>
        <x:v>3150</x:v>
      </x:c>
      <x:c r="I32" s="46" t="n">
        <x:f>ROUND(H32*'Assumptions'!F17,2)</x:f>
        <x:v>1181.25</x:v>
      </x:c>
      <x:c r="J32" s="46" t="n">
        <x:f>ROUND(SUM(H32:I32)*'Assumptions'!F18,2)</x:f>
        <x:v>1039.5</x:v>
      </x:c>
      <x:c r="K32" s="41" t="n">
        <x:f>SUM(H32:J32)</x:f>
        <x:v>5370.75</x:v>
      </x:c>
      <x:c r="L32" s="2"/>
      <x:c r="M32" s="12" t="str">
        <x:v>Micro duties covered in producer fee</x:v>
      </x:c>
    </x:row>
    <x:row r="33" ht="23" customHeight="1">
      <x:c r="C33" s="27" t="str">
        <x:v>300-02</x:v>
      </x:c>
      <x:c r="D33" s="27" t="str">
        <x:v>Production coordinator</x:v>
      </x:c>
      <x:c r="E33" s="11" t="n">
        <x:v>1</x:v>
      </x:c>
      <x:c r="F33" s="45" t="n">
        <x:f>'Assumptions'!F7</x:f>
        <x:v>7</x:v>
      </x:c>
      <x:c r="G33" s="20" t="n">
        <x:v>325</x:v>
      </x:c>
      <x:c r="H33" s="41" t="n">
        <x:f>ROUND(E33*F33*G33,2)</x:f>
        <x:v>2275</x:v>
      </x:c>
      <x:c r="I33" s="46" t="n">
        <x:f>ROUND(H33*'Assumptions'!F17,2)</x:f>
        <x:v>853.13</x:v>
      </x:c>
      <x:c r="J33" s="46" t="n">
        <x:f>ROUND(SUM(H33:I33)*'Assumptions'!F18,2)</x:f>
        <x:v>750.75</x:v>
      </x:c>
      <x:c r="K33" s="41" t="n">
        <x:f>SUM(H33:J33)</x:f>
        <x:v>3878.88</x:v>
      </x:c>
      <x:c r="L33" s="2"/>
      <x:c r="M33" s="12" t="str">
        <x:v>Combined with producer / PM in smaller tiers</x:v>
      </x:c>
    </x:row>
    <x:row r="34" ht="23" customHeight="1">
      <x:c r="C34" s="2" t="str">
        <x:v>300-03</x:v>
      </x:c>
      <x:c r="D34" s="2" t="str">
        <x:v>1st assistant director</x:v>
      </x:c>
      <x:c r="E34" s="11" t="n">
        <x:v>1</x:v>
      </x:c>
      <x:c r="F34" s="45" t="n">
        <x:f>'Assumptions'!F7</x:f>
        <x:v>7</x:v>
      </x:c>
      <x:c r="G34" s="20" t="n">
        <x:v>450</x:v>
      </x:c>
      <x:c r="H34" s="41" t="n">
        <x:f>ROUND(E34*F34*G34,2)</x:f>
        <x:v>3150</x:v>
      </x:c>
      <x:c r="I34" s="46" t="n">
        <x:f>ROUND(H34*'Assumptions'!F17,2)</x:f>
        <x:v>1181.25</x:v>
      </x:c>
      <x:c r="J34" s="46" t="n">
        <x:f>ROUND(SUM(H34:I34)*'Assumptions'!F18,2)</x:f>
        <x:v>1039.5</x:v>
      </x:c>
      <x:c r="K34" s="41" t="n">
        <x:f>SUM(H34:J34)</x:f>
        <x:v>5370.75</x:v>
      </x:c>
      <x:c r="L34" s="2"/>
      <x:c r="M34" s="12" t="str">
        <x:v>Scheduling, safe calls, and set coordination</x:v>
      </x:c>
    </x:row>
    <x:row r="35" ht="23" customHeight="1">
      <x:c r="C35" s="27" t="str">
        <x:v>300-04</x:v>
      </x:c>
      <x:c r="D35" s="27" t="str">
        <x:v>2nd assistant director</x:v>
      </x:c>
      <x:c r="E35" s="11" t="n">
        <x:v>1</x:v>
      </x:c>
      <x:c r="F35" s="45" t="n">
        <x:f>'Assumptions'!F7</x:f>
        <x:v>7</x:v>
      </x:c>
      <x:c r="G35" s="20" t="n">
        <x:v>300</x:v>
      </x:c>
      <x:c r="H35" s="41" t="n">
        <x:f>ROUND(E35*F35*G35,2)</x:f>
        <x:v>2100</x:v>
      </x:c>
      <x:c r="I35" s="46" t="n">
        <x:f>ROUND(H35*'Assumptions'!F17,2)</x:f>
        <x:v>787.5</x:v>
      </x:c>
      <x:c r="J35" s="46" t="n">
        <x:f>ROUND(SUM(H35:I35)*'Assumptions'!F18,2)</x:f>
        <x:v>693</x:v>
      </x:c>
      <x:c r="K35" s="41" t="n">
        <x:f>SUM(H35:J35)</x:f>
        <x:v>3580.5</x:v>
      </x:c>
      <x:c r="L35" s="2"/>
      <x:c r="M35" s="12" t="str">
        <x:v>Combined with 1st AD / PA in small tiers</x:v>
      </x:c>
    </x:row>
    <x:row r="36" ht="23" customHeight="1">
      <x:c r="C36" s="2" t="str">
        <x:v>300-05</x:v>
      </x:c>
      <x:c r="D36" s="2" t="str">
        <x:v>Script supervisor</x:v>
      </x:c>
      <x:c r="E36" s="11" t="n">
        <x:v>1</x:v>
      </x:c>
      <x:c r="F36" s="45" t="n">
        <x:f>'Assumptions'!F7</x:f>
        <x:v>7</x:v>
      </x:c>
      <x:c r="G36" s="20" t="n">
        <x:v>400</x:v>
      </x:c>
      <x:c r="H36" s="41" t="n">
        <x:f>ROUND(E36*F36*G36,2)</x:f>
        <x:v>2800</x:v>
      </x:c>
      <x:c r="I36" s="46" t="n">
        <x:f>ROUND(H36*'Assumptions'!F17,2)</x:f>
        <x:v>1050</x:v>
      </x:c>
      <x:c r="J36" s="46" t="n">
        <x:f>ROUND(SUM(H36:I36)*'Assumptions'!F18,2)</x:f>
        <x:v>924</x:v>
      </x:c>
      <x:c r="K36" s="41" t="n">
        <x:f>SUM(H36:J36)</x:f>
        <x:v>4774</x:v>
      </x:c>
      <x:c r="L36" s="2"/>
      <x:c r="M36" s="12" t="str">
        <x:v>Continuity, time displays, and voice changes</x:v>
      </x:c>
    </x:row>
    <x:row r="37" ht="23" customHeight="1">
      <x:c r="C37" s="27" t="str">
        <x:v>300-06</x:v>
      </x:c>
      <x:c r="D37" s="27" t="str">
        <x:v>Director of photography</x:v>
      </x:c>
      <x:c r="E37" s="11" t="n">
        <x:v>1</x:v>
      </x:c>
      <x:c r="F37" s="45" t="n">
        <x:f>'Assumptions'!F7</x:f>
        <x:v>7</x:v>
      </x:c>
      <x:c r="G37" s="20" t="n">
        <x:v>800</x:v>
      </x:c>
      <x:c r="H37" s="41" t="n">
        <x:f>ROUND(E37*F37*G37,2)</x:f>
        <x:v>5600</x:v>
      </x:c>
      <x:c r="I37" s="46" t="n">
        <x:f>ROUND(H37*'Assumptions'!F17,2)</x:f>
        <x:v>2100</x:v>
      </x:c>
      <x:c r="J37" s="46" t="n">
        <x:f>ROUND(SUM(H37:I37)*'Assumptions'!F18,2)</x:f>
        <x:v>1848</x:v>
      </x:c>
      <x:c r="K37" s="41" t="n">
        <x:f>SUM(H37:J37)</x:f>
        <x:v>9548</x:v>
      </x:c>
      <x:c r="L37" s="2"/>
      <x:c r="M37" s="12" t="str">
        <x:v>Micro / ultra / low also operate camera</x:v>
      </x:c>
    </x:row>
    <x:row r="38" ht="23" customHeight="1">
      <x:c r="C38" s="2" t="str">
        <x:v>300-07</x:v>
      </x:c>
      <x:c r="D38" s="2" t="str">
        <x:v>Additional camera operator</x:v>
      </x:c>
      <x:c r="E38" s="11" t="n">
        <x:v>0</x:v>
      </x:c>
      <x:c r="F38" s="45" t="n">
        <x:f>'Assumptions'!F7</x:f>
        <x:v>7</x:v>
      </x:c>
      <x:c r="G38" s="20" t="n">
        <x:v>550</x:v>
      </x:c>
      <x:c r="H38" s="41" t="n">
        <x:f>ROUND(E38*F38*G38,2)</x:f>
        <x:v>0</x:v>
      </x:c>
      <x:c r="I38" s="46" t="n">
        <x:f>ROUND(H38*'Assumptions'!F17,2)</x:f>
        <x:v>0</x:v>
      </x:c>
      <x:c r="J38" s="46" t="n">
        <x:f>ROUND(SUM(H38:I38)*'Assumptions'!F18,2)</x:f>
        <x:v>0</x:v>
      </x:c>
      <x:c r="K38" s="41" t="n">
        <x:f>SUM(H38:J38)</x:f>
        <x:v>0</x:v>
      </x:c>
      <x:c r="L38" s="2"/>
      <x:c r="M38" s="12" t="str">
        <x:v>Second camera in company plan</x:v>
      </x:c>
    </x:row>
    <x:row r="39" ht="23" customHeight="1">
      <x:c r="C39" s="27" t="str">
        <x:v>300-08</x:v>
      </x:c>
      <x:c r="D39" s="27" t="str">
        <x:v>1st AC / focus puller</x:v>
      </x:c>
      <x:c r="E39" s="11" t="n">
        <x:v>1</x:v>
      </x:c>
      <x:c r="F39" s="45" t="n">
        <x:f>'Assumptions'!F7</x:f>
        <x:v>7</x:v>
      </x:c>
      <x:c r="G39" s="20" t="n">
        <x:v>425</x:v>
      </x:c>
      <x:c r="H39" s="41" t="n">
        <x:f>ROUND(E39*F39*G39,2)</x:f>
        <x:v>2975</x:v>
      </x:c>
      <x:c r="I39" s="46" t="n">
        <x:f>ROUND(H39*'Assumptions'!F17,2)</x:f>
        <x:v>1115.63</x:v>
      </x:c>
      <x:c r="J39" s="46" t="n">
        <x:f>ROUND(SUM(H39:I39)*'Assumptions'!F18,2)</x:f>
        <x:v>981.75</x:v>
      </x:c>
      <x:c r="K39" s="41" t="n">
        <x:f>SUM(H39:J39)</x:f>
        <x:v>5072.38</x:v>
      </x:c>
      <x:c r="L39" s="2"/>
      <x:c r="M39" s="12" t="str">
        <x:v>Micro also handles controlled media backup</x:v>
      </x:c>
    </x:row>
    <x:row r="40" ht="23" customHeight="1">
      <x:c r="C40" s="2" t="str">
        <x:v>300-09</x:v>
      </x:c>
      <x:c r="D40" s="2" t="str">
        <x:v>2nd AC / data utility</x:v>
      </x:c>
      <x:c r="E40" s="11" t="n">
        <x:v>1</x:v>
      </x:c>
      <x:c r="F40" s="45" t="n">
        <x:f>'Assumptions'!F7</x:f>
        <x:v>7</x:v>
      </x:c>
      <x:c r="G40" s="20" t="n">
        <x:v>300</x:v>
      </x:c>
      <x:c r="H40" s="41" t="n">
        <x:f>ROUND(E40*F40*G40,2)</x:f>
        <x:v>2100</x:v>
      </x:c>
      <x:c r="I40" s="46" t="n">
        <x:f>ROUND(H40*'Assumptions'!F17,2)</x:f>
        <x:v>787.5</x:v>
      </x:c>
      <x:c r="J40" s="46" t="n">
        <x:f>ROUND(SUM(H40:I40)*'Assumptions'!F18,2)</x:f>
        <x:v>693</x:v>
      </x:c>
      <x:c r="K40" s="41" t="n">
        <x:f>SUM(H40:J40)</x:f>
        <x:v>3580.5</x:v>
      </x:c>
      <x:c r="L40" s="2"/>
      <x:c r="M40" s="12" t="str">
        <x:v>Micro data work remains inside AC call</x:v>
      </x:c>
    </x:row>
    <x:row r="41" ht="23" customHeight="1">
      <x:c r="C41" s="27" t="str">
        <x:v>300-10</x:v>
      </x:c>
      <x:c r="D41" s="27" t="str">
        <x:v>Gaffer</x:v>
      </x:c>
      <x:c r="E41" s="11" t="n">
        <x:v>1</x:v>
      </x:c>
      <x:c r="F41" s="45" t="n">
        <x:f>'Assumptions'!F7</x:f>
        <x:v>7</x:v>
      </x:c>
      <x:c r="G41" s="20" t="n">
        <x:v>550</x:v>
      </x:c>
      <x:c r="H41" s="41" t="n">
        <x:f>ROUND(E41*F41*G41,2)</x:f>
        <x:v>3850</x:v>
      </x:c>
      <x:c r="I41" s="46" t="n">
        <x:f>ROUND(H41*'Assumptions'!F17,2)</x:f>
        <x:v>1443.75</x:v>
      </x:c>
      <x:c r="J41" s="46" t="n">
        <x:f>ROUND(SUM(H41:I41)*'Assumptions'!F18,2)</x:f>
        <x:v>1270.5</x:v>
      </x:c>
      <x:c r="K41" s="41" t="n">
        <x:f>SUM(H41:J41)</x:f>
        <x:v>6564.25</x:v>
      </x:c>
      <x:c r="L41" s="2"/>
      <x:c r="M41" s="12" t="str">
        <x:v>Night work and controlled practical outages</x:v>
      </x:c>
    </x:row>
    <x:row r="42" ht="23" customHeight="1">
      <x:c r="C42" s="2" t="str">
        <x:v>300-11</x:v>
      </x:c>
      <x:c r="D42" s="2" t="str">
        <x:v>Electricians</x:v>
      </x:c>
      <x:c r="E42" s="11" t="n">
        <x:v>1</x:v>
      </x:c>
      <x:c r="F42" s="45" t="n">
        <x:f>'Assumptions'!F7</x:f>
        <x:v>7</x:v>
      </x:c>
      <x:c r="G42" s="20" t="n">
        <x:v>350</x:v>
      </x:c>
      <x:c r="H42" s="41" t="n">
        <x:f>ROUND(E42*F42*G42,2)</x:f>
        <x:v>2450</x:v>
      </x:c>
      <x:c r="I42" s="46" t="n">
        <x:f>ROUND(H42*'Assumptions'!F17,2)</x:f>
        <x:v>918.75</x:v>
      </x:c>
      <x:c r="J42" s="46" t="n">
        <x:f>ROUND(SUM(H42:I42)*'Assumptions'!F18,2)</x:f>
        <x:v>808.5</x:v>
      </x:c>
      <x:c r="K42" s="41" t="n">
        <x:f>SUM(H42:J42)</x:f>
        <x:v>4177.25</x:v>
      </x:c>
      <x:c r="L42" s="2"/>
      <x:c r="M42" s="12" t="str">
        <x:v>Micro gaffer uses small battery package</x:v>
      </x:c>
    </x:row>
    <x:row r="43" ht="23" customHeight="1">
      <x:c r="C43" s="27" t="str">
        <x:v>300-12</x:v>
      </x:c>
      <x:c r="D43" s="27" t="str">
        <x:v>Key grip</x:v>
      </x:c>
      <x:c r="E43" s="11" t="n">
        <x:v>1</x:v>
      </x:c>
      <x:c r="F43" s="45" t="n">
        <x:f>'Assumptions'!F7</x:f>
        <x:v>7</x:v>
      </x:c>
      <x:c r="G43" s="20" t="n">
        <x:v>425</x:v>
      </x:c>
      <x:c r="H43" s="41" t="n">
        <x:f>ROUND(E43*F43*G43,2)</x:f>
        <x:v>2975</x:v>
      </x:c>
      <x:c r="I43" s="46" t="n">
        <x:f>ROUND(H43*'Assumptions'!F17,2)</x:f>
        <x:v>1115.63</x:v>
      </x:c>
      <x:c r="J43" s="46" t="n">
        <x:f>ROUND(SUM(H43:I43)*'Assumptions'!F18,2)</x:f>
        <x:v>981.75</x:v>
      </x:c>
      <x:c r="K43" s="41" t="n">
        <x:f>SUM(H43:J43)</x:f>
        <x:v>5072.38</x:v>
      </x:c>
      <x:c r="L43" s="2"/>
      <x:c r="M43" s="12" t="str">
        <x:v>Rigging, blackout, and equipment support</x:v>
      </x:c>
    </x:row>
    <x:row r="44" ht="23" customHeight="1">
      <x:c r="C44" s="2" t="str">
        <x:v>300-13</x:v>
      </x:c>
      <x:c r="D44" s="2" t="str">
        <x:v>Additional grips</x:v>
      </x:c>
      <x:c r="E44" s="11" t="n">
        <x:v>1</x:v>
      </x:c>
      <x:c r="F44" s="45" t="n">
        <x:f>'Assumptions'!F7</x:f>
        <x:v>7</x:v>
      </x:c>
      <x:c r="G44" s="20" t="n">
        <x:v>325</x:v>
      </x:c>
      <x:c r="H44" s="41" t="n">
        <x:f>ROUND(E44*F44*G44,2)</x:f>
        <x:v>2275</x:v>
      </x:c>
      <x:c r="I44" s="46" t="n">
        <x:f>ROUND(H44*'Assumptions'!F17,2)</x:f>
        <x:v>853.13</x:v>
      </x:c>
      <x:c r="J44" s="46" t="n">
        <x:f>ROUND(SUM(H44:I44)*'Assumptions'!F18,2)</x:f>
        <x:v>750.75</x:v>
      </x:c>
      <x:c r="K44" s="41" t="n">
        <x:f>SUM(H44:J44)</x:f>
        <x:v>3878.88</x:v>
      </x:c>
      <x:c r="L44" s="2"/>
      <x:c r="M44" s="12" t="str">
        <x:v>Key grip handles micro / ultra package</x:v>
      </x:c>
    </x:row>
    <x:row r="45" ht="23" customHeight="1">
      <x:c r="C45" s="27" t="str">
        <x:v>300-14</x:v>
      </x:c>
      <x:c r="D45" s="27" t="str">
        <x:v>Production sound mixer</x:v>
      </x:c>
      <x:c r="E45" s="11" t="n">
        <x:v>1</x:v>
      </x:c>
      <x:c r="F45" s="45" t="n">
        <x:f>'Assumptions'!F7</x:f>
        <x:v>7</x:v>
      </x:c>
      <x:c r="G45" s="20" t="n">
        <x:v>650</x:v>
      </x:c>
      <x:c r="H45" s="41" t="n">
        <x:f>ROUND(E45*F45*G45,2)</x:f>
        <x:v>4550</x:v>
      </x:c>
      <x:c r="I45" s="46" t="n">
        <x:f>ROUND(H45*'Assumptions'!F17,2)</x:f>
        <x:v>1706.25</x:v>
      </x:c>
      <x:c r="J45" s="46" t="n">
        <x:f>ROUND(SUM(H45:I45)*'Assumptions'!F18,2)</x:f>
        <x:v>1501.5</x:v>
      </x:c>
      <x:c r="K45" s="41" t="n">
        <x:f>SUM(H45:J45)</x:f>
        <x:v>7757.75</x:v>
      </x:c>
      <x:c r="L45" s="2"/>
      <x:c r="M45" s="12" t="str">
        <x:v>Micro boom / mixing combined</x:v>
      </x:c>
    </x:row>
    <x:row r="46" ht="23" customHeight="1">
      <x:c r="C46" s="2" t="str">
        <x:v>300-15</x:v>
      </x:c>
      <x:c r="D46" s="2" t="str">
        <x:v>Boom / sound utility</x:v>
      </x:c>
      <x:c r="E46" s="11" t="n">
        <x:v>1</x:v>
      </x:c>
      <x:c r="F46" s="45" t="n">
        <x:f>'Assumptions'!F7</x:f>
        <x:v>7</x:v>
      </x:c>
      <x:c r="G46" s="20" t="n">
        <x:v>375</x:v>
      </x:c>
      <x:c r="H46" s="41" t="n">
        <x:f>ROUND(E46*F46*G46,2)</x:f>
        <x:v>2625</x:v>
      </x:c>
      <x:c r="I46" s="46" t="n">
        <x:f>ROUND(H46*'Assumptions'!F17,2)</x:f>
        <x:v>984.38</x:v>
      </x:c>
      <x:c r="J46" s="46" t="n">
        <x:f>ROUND(SUM(H46:I46)*'Assumptions'!F18,2)</x:f>
        <x:v>866.25</x:v>
      </x:c>
      <x:c r="K46" s="41" t="n">
        <x:f>SUM(H46:J46)</x:f>
        <x:v>4475.63</x:v>
      </x:c>
      <x:c r="L46" s="2"/>
      <x:c r="M46" s="12" t="str">
        <x:v>Separate boom from ultra-low upward</x:v>
      </x:c>
    </x:row>
    <x:row r="47" ht="23" customHeight="1">
      <x:c r="C47" s="27" t="str">
        <x:v>300-16</x:v>
      </x:c>
      <x:c r="D47" s="27" t="str">
        <x:v>Production designer / art lead</x:v>
      </x:c>
      <x:c r="E47" s="11" t="n">
        <x:v>1</x:v>
      </x:c>
      <x:c r="F47" s="45" t="n">
        <x:f>'Assumptions'!F7</x:f>
        <x:v>7</x:v>
      </x:c>
      <x:c r="G47" s="20" t="n">
        <x:v>450</x:v>
      </x:c>
      <x:c r="H47" s="41" t="n">
        <x:f>ROUND(E47*F47*G47,2)</x:f>
        <x:v>3150</x:v>
      </x:c>
      <x:c r="I47" s="46" t="n">
        <x:f>ROUND(H47*'Assumptions'!F17,2)</x:f>
        <x:v>1181.25</x:v>
      </x:c>
      <x:c r="J47" s="46" t="n">
        <x:f>ROUND(SUM(H47:I47)*'Assumptions'!F18,2)</x:f>
        <x:v>1039.5</x:v>
      </x:c>
      <x:c r="K47" s="41" t="n">
        <x:f>SUM(H47:J47)</x:f>
        <x:v>5370.75</x:v>
      </x:c>
      <x:c r="L47" s="2"/>
      <x:c r="M47" s="12" t="str">
        <x:v>Micro includes on-set props / dressing</x:v>
      </x:c>
    </x:row>
    <x:row r="48" ht="23" customHeight="1">
      <x:c r="C48" s="2" t="str">
        <x:v>300-17</x:v>
      </x:c>
      <x:c r="D48" s="2" t="str">
        <x:v>Props / set dressing assistant</x:v>
      </x:c>
      <x:c r="E48" s="11" t="n">
        <x:v>1</x:v>
      </x:c>
      <x:c r="F48" s="45" t="n">
        <x:f>'Assumptions'!F7</x:f>
        <x:v>7</x:v>
      </x:c>
      <x:c r="G48" s="20" t="n">
        <x:v>300</x:v>
      </x:c>
      <x:c r="H48" s="41" t="n">
        <x:f>ROUND(E48*F48*G48,2)</x:f>
        <x:v>2100</x:v>
      </x:c>
      <x:c r="I48" s="46" t="n">
        <x:f>ROUND(H48*'Assumptions'!F17,2)</x:f>
        <x:v>787.5</x:v>
      </x:c>
      <x:c r="J48" s="46" t="n">
        <x:f>ROUND(SUM(H48:I48)*'Assumptions'!F18,2)</x:f>
        <x:v>693</x:v>
      </x:c>
      <x:c r="K48" s="41" t="n">
        <x:f>SUM(H48:J48)</x:f>
        <x:v>3580.5</x:v>
      </x:c>
      <x:c r="L48" s="2"/>
      <x:c r="M48" s="12" t="str">
        <x:v>Combined into paid art lead in small plans</x:v>
      </x:c>
    </x:row>
    <x:row r="49" ht="23" customHeight="1">
      <x:c r="C49" s="27" t="str">
        <x:v>300-18</x:v>
      </x:c>
      <x:c r="D49" s="27" t="str">
        <x:v>Wardrobe / HMU lead</x:v>
      </x:c>
      <x:c r="E49" s="11" t="n">
        <x:v>1</x:v>
      </x:c>
      <x:c r="F49" s="45" t="n">
        <x:f>'Assumptions'!F7</x:f>
        <x:v>7</x:v>
      </x:c>
      <x:c r="G49" s="20" t="n">
        <x:v>450</x:v>
      </x:c>
      <x:c r="H49" s="41" t="n">
        <x:f>ROUND(E49*F49*G49,2)</x:f>
        <x:v>3150</x:v>
      </x:c>
      <x:c r="I49" s="46" t="n">
        <x:f>ROUND(H49*'Assumptions'!F17,2)</x:f>
        <x:v>1181.25</x:v>
      </x:c>
      <x:c r="J49" s="46" t="n">
        <x:f>ROUND(SUM(H49:I49)*'Assumptions'!F18,2)</x:f>
        <x:v>1039.5</x:v>
      </x:c>
      <x:c r="K49" s="41" t="n">
        <x:f>SUM(H49:J49)</x:f>
        <x:v>5370.75</x:v>
      </x:c>
      <x:c r="L49" s="2"/>
      <x:c r="M49" s="12" t="str">
        <x:v>Micro combines wardrobe and basic makeup</x:v>
      </x:c>
    </x:row>
    <x:row r="50" ht="23" customHeight="1">
      <x:c r="C50" s="2" t="str">
        <x:v>300-19</x:v>
      </x:c>
      <x:c r="D50" s="2" t="str">
        <x:v>Additional wardrobe / makeup</x:v>
      </x:c>
      <x:c r="E50" s="11" t="n">
        <x:v>1</x:v>
      </x:c>
      <x:c r="F50" s="45" t="n">
        <x:f>'Assumptions'!F7</x:f>
        <x:v>7</x:v>
      </x:c>
      <x:c r="G50" s="20" t="n">
        <x:v>350</x:v>
      </x:c>
      <x:c r="H50" s="41" t="n">
        <x:f>ROUND(E50*F50*G50,2)</x:f>
        <x:v>2450</x:v>
      </x:c>
      <x:c r="I50" s="46" t="n">
        <x:f>ROUND(H50*'Assumptions'!F17,2)</x:f>
        <x:v>918.75</x:v>
      </x:c>
      <x:c r="J50" s="46" t="n">
        <x:f>ROUND(SUM(H50:I50)*'Assumptions'!F18,2)</x:f>
        <x:v>808.5</x:v>
      </x:c>
      <x:c r="K50" s="41" t="n">
        <x:f>SUM(H50:J50)</x:f>
        <x:v>4177.25</x:v>
      </x:c>
      <x:c r="L50" s="2"/>
      <x:c r="M50" s="12" t="str">
        <x:v>Company separates wardrobe and makeup</x:v>
      </x:c>
    </x:row>
    <x:row r="51" ht="23" customHeight="1">
      <x:c r="C51" s="27" t="str">
        <x:v>300-20</x:v>
      </x:c>
      <x:c r="D51" s="27" t="str">
        <x:v>Production assistants</x:v>
      </x:c>
      <x:c r="E51" s="11" t="n">
        <x:v>3</x:v>
      </x:c>
      <x:c r="F51" s="45" t="n">
        <x:f>'Assumptions'!F7</x:f>
        <x:v>7</x:v>
      </x:c>
      <x:c r="G51" s="20" t="n">
        <x:v>225</x:v>
      </x:c>
      <x:c r="H51" s="41" t="n">
        <x:f>ROUND(E51*F51*G51,2)</x:f>
        <x:v>4725</x:v>
      </x:c>
      <x:c r="I51" s="46" t="n">
        <x:f>ROUND(H51*'Assumptions'!F17,2)</x:f>
        <x:v>1771.88</x:v>
      </x:c>
      <x:c r="J51" s="46" t="n">
        <x:f>ROUND(SUM(H51:I51)*'Assumptions'!F18,2)</x:f>
        <x:v>1559.25</x:v>
      </x:c>
      <x:c r="K51" s="41" t="n">
        <x:f>SUM(H51:J51)</x:f>
        <x:v>8056.13</x:v>
      </x:c>
      <x:c r="L51" s="2"/>
      <x:c r="M51" s="12" t="str">
        <x:v>Paid PAs. No volunteer staffing</x:v>
      </x:c>
    </x:row>
    <x:row r="52" ht="23" customHeight="1">
      <x:c r="C52" s="2" t="str">
        <x:v>300-21</x:v>
      </x:c>
      <x:c r="D52" s="2" t="str">
        <x:v>Set medic</x:v>
      </x:c>
      <x:c r="E52" s="11" t="n">
        <x:v>1</x:v>
      </x:c>
      <x:c r="F52" s="45" t="n">
        <x:f>'Assumptions'!F7</x:f>
        <x:v>7</x:v>
      </x:c>
      <x:c r="G52" s="20" t="n">
        <x:v>450</x:v>
      </x:c>
      <x:c r="H52" s="41" t="n">
        <x:f>ROUND(E52*F52*G52,2)</x:f>
        <x:v>3150</x:v>
      </x:c>
      <x:c r="I52" s="46" t="n">
        <x:f>ROUND(H52*'Assumptions'!F17,2)</x:f>
        <x:v>1181.25</x:v>
      </x:c>
      <x:c r="J52" s="46" t="n">
        <x:f>ROUND(SUM(H52:I52)*'Assumptions'!F18,2)</x:f>
        <x:v>1039.5</x:v>
      </x:c>
      <x:c r="K52" s="41" t="n">
        <x:f>SUM(H52:J52)</x:f>
        <x:v>5370.75</x:v>
      </x:c>
      <x:c r="L52" s="2"/>
      <x:c r="M52" s="12" t="str">
        <x:v>Booked for all photography days</x:v>
      </x:c>
    </x:row>
    <x:row r="53" ht="23" customHeight="1">
      <x:c r="C53" s="27" t="str">
        <x:v>300-22</x:v>
      </x:c>
      <x:c r="D53" s="27" t="str">
        <x:v>Production management prep</x:v>
      </x:c>
      <x:c r="E53" s="11" t="n">
        <x:v>2</x:v>
      </x:c>
      <x:c r="F53" s="45" t="n">
        <x:f>'Assumptions'!F8</x:f>
        <x:v>5</x:v>
      </x:c>
      <x:c r="G53" s="20" t="n">
        <x:v>350</x:v>
      </x:c>
      <x:c r="H53" s="41" t="n">
        <x:f>ROUND(E53*F53*G53,2)</x:f>
        <x:v>3500</x:v>
      </x:c>
      <x:c r="I53" s="41" t="n">
        <x:f>0</x:f>
        <x:v>0</x:v>
      </x:c>
      <x:c r="J53" s="46" t="n">
        <x:f>ROUND(SUM(H53:I53)*'Assumptions'!F18,2)</x:f>
        <x:v>840</x:v>
      </x:c>
      <x:c r="K53" s="41" t="n">
        <x:f>SUM(H53:J53)</x:f>
        <x:v>4340</x:v>
      </x:c>
      <x:c r="L53" s="2"/>
      <x:c r="M53" s="12" t="str">
        <x:v>Micro prep coordination is in producer fee</x:v>
      </x:c>
    </x:row>
    <x:row r="54" ht="23" customHeight="1">
      <x:c r="C54" s="2" t="str">
        <x:v>300-23</x:v>
      </x:c>
      <x:c r="D54" s="2" t="str">
        <x:v>1st AD prep / scheduling</x:v>
      </x:c>
      <x:c r="E54" s="11" t="n">
        <x:v>1</x:v>
      </x:c>
      <x:c r="F54" s="11" t="n">
        <x:v>3</x:v>
      </x:c>
      <x:c r="G54" s="20" t="n">
        <x:v>450</x:v>
      </x:c>
      <x:c r="H54" s="41" t="n">
        <x:f>ROUND(E54*F54*G54,2)</x:f>
        <x:v>1350</x:v>
      </x:c>
      <x:c r="I54" s="41" t="n">
        <x:f>0</x:f>
        <x:v>0</x:v>
      </x:c>
      <x:c r="J54" s="46" t="n">
        <x:f>ROUND(SUM(H54:I54)*'Assumptions'!F18,2)</x:f>
        <x:v>324</x:v>
      </x:c>
      <x:c r="K54" s="41" t="n">
        <x:f>SUM(H54:J54)</x:f>
        <x:v>1674</x:v>
      </x:c>
      <x:c r="L54" s="2"/>
      <x:c r="M54" s="12" t="str">
        <x:v>Eight-hour paid prep calls</x:v>
      </x:c>
    </x:row>
    <x:row r="55" ht="23" customHeight="1">
      <x:c r="C55" s="27" t="str">
        <x:v>300-24</x:v>
      </x:c>
      <x:c r="D55" s="27" t="str">
        <x:v>Art lead design / sourcing prep</x:v>
      </x:c>
      <x:c r="E55" s="11" t="n">
        <x:v>1</x:v>
      </x:c>
      <x:c r="F55" s="45" t="n">
        <x:f>'Assumptions'!F8</x:f>
        <x:v>5</x:v>
      </x:c>
      <x:c r="G55" s="20" t="n">
        <x:v>450</x:v>
      </x:c>
      <x:c r="H55" s="41" t="n">
        <x:f>ROUND(E55*F55*G55,2)</x:f>
        <x:v>2250</x:v>
      </x:c>
      <x:c r="I55" s="41" t="n">
        <x:f>0</x:f>
        <x:v>0</x:v>
      </x:c>
      <x:c r="J55" s="46" t="n">
        <x:f>ROUND(SUM(H55:I55)*'Assumptions'!F18,2)</x:f>
        <x:v>540</x:v>
      </x:c>
      <x:c r="K55" s="41" t="n">
        <x:f>SUM(H55:J55)</x:f>
        <x:v>2790</x:v>
      </x:c>
      <x:c r="L55" s="2"/>
      <x:c r="M55" s="12" t="str">
        <x:v>Separate from shoot-day art lead and builders</x:v>
      </x:c>
    </x:row>
    <x:row r="56" ht="23" customHeight="1">
      <x:c r="C56" s="2" t="str">
        <x:v>300-25</x:v>
      </x:c>
      <x:c r="D56" s="2" t="str">
        <x:v>Camera / lighting prep support</x:v>
      </x:c>
      <x:c r="E56" s="11" t="n">
        <x:v>3</x:v>
      </x:c>
      <x:c r="F56" s="11" t="n">
        <x:v>2</x:v>
      </x:c>
      <x:c r="G56" s="20" t="n">
        <x:v>400</x:v>
      </x:c>
      <x:c r="H56" s="41" t="n">
        <x:f>ROUND(E56*F56*G56,2)</x:f>
        <x:v>2400</x:v>
      </x:c>
      <x:c r="I56" s="41" t="n">
        <x:f>0</x:f>
        <x:v>0</x:v>
      </x:c>
      <x:c r="J56" s="46" t="n">
        <x:f>ROUND(SUM(H56:I56)*'Assumptions'!F18,2)</x:f>
        <x:v>576</x:v>
      </x:c>
      <x:c r="K56" s="41" t="n">
        <x:f>SUM(H56:J56)</x:f>
        <x:v>2976</x:v>
      </x:c>
      <x:c r="L56" s="2"/>
      <x:c r="M56" s="12" t="str">
        <x:v>AC / lighting support. DP prep separate</x:v>
      </x:c>
    </x:row>
    <x:row r="57" ht="23" customHeight="1">
      <x:c r="C57" s="27" t="str">
        <x:v>300-26</x:v>
      </x:c>
      <x:c r="D57" s="27" t="str">
        <x:v>Script / continuity prep</x:v>
      </x:c>
      <x:c r="E57" s="11" t="n">
        <x:v>1</x:v>
      </x:c>
      <x:c r="F57" s="11" t="n">
        <x:v>2</x:v>
      </x:c>
      <x:c r="G57" s="20" t="n">
        <x:v>400</x:v>
      </x:c>
      <x:c r="H57" s="41" t="n">
        <x:f>ROUND(E57*F57*G57,2)</x:f>
        <x:v>800</x:v>
      </x:c>
      <x:c r="I57" s="41" t="n">
        <x:f>0</x:f>
        <x:v>0</x:v>
      </x:c>
      <x:c r="J57" s="46" t="n">
        <x:f>ROUND(SUM(H57:I57)*'Assumptions'!F18,2)</x:f>
        <x:v>192</x:v>
      </x:c>
      <x:c r="K57" s="41" t="n">
        <x:f>SUM(H57:J57)</x:f>
        <x:v>992</x:v>
      </x:c>
      <x:c r="L57" s="2"/>
      <x:c r="M57" s="12" t="str">
        <x:v>Time displays, practical props, and script continuity</x:v>
      </x:c>
    </x:row>
    <x:row r="58" ht="23" customHeight="1">
      <x:c r="C58" s="2" t="str">
        <x:v>300-27</x:v>
      </x:c>
      <x:c r="D58" s="2" t="str">
        <x:v>Art build / prep crew</x:v>
      </x:c>
      <x:c r="E58" s="11" t="n">
        <x:v>3</x:v>
      </x:c>
      <x:c r="F58" s="45" t="n">
        <x:f>'Assumptions'!F8</x:f>
        <x:v>5</x:v>
      </x:c>
      <x:c r="G58" s="20" t="n">
        <x:v>325</x:v>
      </x:c>
      <x:c r="H58" s="41" t="n">
        <x:f>ROUND(E58*F58*G58,2)</x:f>
        <x:v>4875</x:v>
      </x:c>
      <x:c r="I58" s="41" t="n">
        <x:f>0</x:f>
        <x:v>0</x:v>
      </x:c>
      <x:c r="J58" s="46" t="n">
        <x:f>ROUND(SUM(H58:I58)*'Assumptions'!F18,2)</x:f>
        <x:v>1170</x:v>
      </x:c>
      <x:c r="K58" s="41" t="n">
        <x:f>SUM(H58:J58)</x:f>
        <x:v>6045</x:v>
      </x:c>
      <x:c r="L58" s="2"/>
      <x:c r="M58" s="12" t="str">
        <x:v>Materials in Props. Eight-hour prep calls</x:v>
      </x:c>
    </x:row>
    <x:row r="59" ht="23" customHeight="1">
      <x:c r="C59" s="27" t="str">
        <x:v>300-28</x:v>
      </x:c>
      <x:c r="D59" s="27" t="str">
        <x:v>DP / camera prep</x:v>
      </x:c>
      <x:c r="E59" s="11" t="n">
        <x:v>1</x:v>
      </x:c>
      <x:c r="F59" s="11" t="n">
        <x:v>3</x:v>
      </x:c>
      <x:c r="G59" s="20" t="n">
        <x:v>800</x:v>
      </x:c>
      <x:c r="H59" s="41" t="n">
        <x:f>ROUND(E59*F59*G59,2)</x:f>
        <x:v>2400</x:v>
      </x:c>
      <x:c r="I59" s="41" t="n">
        <x:f>0</x:f>
        <x:v>0</x:v>
      </x:c>
      <x:c r="J59" s="46" t="n">
        <x:f>ROUND(SUM(H59:I59)*'Assumptions'!F18,2)</x:f>
        <x:v>576</x:v>
      </x:c>
      <x:c r="K59" s="41" t="n">
        <x:f>SUM(H59:J59)</x:f>
        <x:v>2976</x:v>
      </x:c>
      <x:c r="L59" s="2"/>
      <x:c r="M59" s="12" t="str">
        <x:v>Camera and night-vision tests</x:v>
      </x:c>
    </x:row>
    <x:row r="60" ht="23" customHeight="1">
      <x:c r="C60" s="2" t="str">
        <x:v>300-29</x:v>
      </x:c>
      <x:c r="D60" s="2" t="str">
        <x:v>Makeup / wardrobe tests</x:v>
      </x:c>
      <x:c r="E60" s="11" t="n">
        <x:v>1</x:v>
      </x:c>
      <x:c r="F60" s="11" t="n">
        <x:v>2</x:v>
      </x:c>
      <x:c r="G60" s="20" t="n">
        <x:v>450</x:v>
      </x:c>
      <x:c r="H60" s="41" t="n">
        <x:f>ROUND(E60*F60*G60,2)</x:f>
        <x:v>900</x:v>
      </x:c>
      <x:c r="I60" s="41" t="n">
        <x:f>0</x:f>
        <x:v>0</x:v>
      </x:c>
      <x:c r="J60" s="46" t="n">
        <x:f>ROUND(SUM(H60:I60)*'Assumptions'!F18,2)</x:f>
        <x:v>216</x:v>
      </x:c>
      <x:c r="K60" s="41" t="n">
        <x:f>SUM(H60:J60)</x:f>
        <x:v>1116</x:v>
      </x:c>
      <x:c r="L60" s="2"/>
      <x:c r="M60" s="12" t="str">
        <x:v>Blood, creature-contact, and fittings</x:v>
      </x:c>
    </x:row>
    <x:row r="61" ht="23" customHeight="1">
      <x:c r="C61" s="27" t="str">
        <x:v>300-30</x:v>
      </x:c>
      <x:c r="D61" s="27" t="str">
        <x:v>Strike / restoration crew</x:v>
      </x:c>
      <x:c r="E61" s="11" t="n">
        <x:v>4</x:v>
      </x:c>
      <x:c r="F61" s="45" t="n">
        <x:f>'Assumptions'!F9</x:f>
        <x:v>2</x:v>
      </x:c>
      <x:c r="G61" s="20" t="n">
        <x:v>325</x:v>
      </x:c>
      <x:c r="H61" s="41" t="n">
        <x:f>ROUND(E61*F61*G61,2)</x:f>
        <x:v>2600</x:v>
      </x:c>
      <x:c r="I61" s="41" t="n">
        <x:f>0</x:f>
        <x:v>0</x:v>
      </x:c>
      <x:c r="J61" s="46" t="n">
        <x:f>ROUND(SUM(H61:I61)*'Assumptions'!F18,2)</x:f>
        <x:v>624</x:v>
      </x:c>
      <x:c r="K61" s="41" t="n">
        <x:f>SUM(H61:J61)</x:f>
        <x:v>3224</x:v>
      </x:c>
      <x:c r="L61" s="2"/>
      <x:c r="M61" s="12" t="str">
        <x:v>Paid labor distinct from cleaning vendor</x:v>
      </x:c>
    </x:row>
    <x:row r="62" ht="23" customHeight="1">
      <x:c r="C62" s="30"/>
      <x:c r="D62" s="30" t="str">
        <x:v>Production crew subtotal</x:v>
      </x:c>
      <x:c r="E62" s="43"/>
      <x:c r="F62" s="43"/>
      <x:c r="G62" s="43"/>
      <x:c r="H62" s="44" t="n">
        <x:f>SUM(H32:H61)</x:f>
        <x:v>82675</x:v>
      </x:c>
      <x:c r="I62" s="44" t="n">
        <x:f>SUM(I32:I61)</x:f>
        <x:v>23100.03</x:v>
      </x:c>
      <x:c r="J62" s="44" t="n">
        <x:f>SUM(J32:J61)</x:f>
        <x:v>25386</x:v>
      </x:c>
      <x:c r="K62" s="44" t="n">
        <x:f>SUM(K32:K61)</x:f>
        <x:v>131161.03</x:v>
      </x:c>
      <x:c r="L62" s="2"/>
      <x:c r="M62" s="2"/>
    </x:row>
    <x:row r="63" ht="23" customHeight="1">
      <x:c r="C63" s="2"/>
      <x:c r="D63" s="2"/>
      <x:c r="E63" s="34"/>
      <x:c r="F63" s="34"/>
      <x:c r="G63" s="34"/>
      <x:c r="H63" s="34"/>
      <x:c r="I63" s="34"/>
      <x:c r="J63" s="34"/>
      <x:c r="K63" s="34"/>
      <x:c r="L63" s="2"/>
      <x:c r="M63" s="2"/>
    </x:row>
    <x:row r="64" ht="25" customHeight="1">
      <x:c r="C64" s="67" t="str">
        <x:v>400  Production equipment</x:v>
      </x:c>
      <x:c r="D64" s="67"/>
      <x:c r="E64" s="68"/>
      <x:c r="F64" s="68"/>
      <x:c r="G64" s="68"/>
      <x:c r="H64" s="68"/>
      <x:c r="I64" s="68"/>
      <x:c r="J64" s="68"/>
      <x:c r="K64" s="68"/>
      <x:c r="L64" s="2"/>
      <x:c r="M64" s="2"/>
    </x:row>
    <x:row r="65" ht="23" customHeight="1">
      <x:c r="C65" s="2" t="str">
        <x:v>400-01</x:v>
      </x:c>
      <x:c r="D65" s="2" t="str">
        <x:v>Production camera body</x:v>
      </x:c>
      <x:c r="E65" s="45" t="n">
        <x:f>'Assumptions'!F33</x:f>
        <x:v>1</x:v>
      </x:c>
      <x:c r="F65" s="45" t="n">
        <x:f>'Assumptions'!F10</x:f>
        <x:v>2</x:v>
      </x:c>
      <x:c r="G65" s="20" t="n">
        <x:v>1000</x:v>
      </x:c>
      <x:c r="H65" s="41" t="n">
        <x:f>ROUND(E65*F65*G65,2)</x:f>
        <x:v>2000</x:v>
      </x:c>
      <x:c r="I65" s="41" t="n">
        <x:f>0</x:f>
        <x:v>0</x:v>
      </x:c>
      <x:c r="J65" s="46" t="n">
        <x:f>ROUND(H65*'Assumptions'!F20,2)</x:f>
        <x:v>195</x:v>
      </x:c>
      <x:c r="K65" s="41" t="n">
        <x:f>SUM(H65:J65)</x:f>
        <x:v>2195</x:v>
      </x:c>
      <x:c r="L65" s="2"/>
      <x:c r="M65" s="12" t="str">
        <x:v>Weekly hire. Micro FX6 body benchmark S02</x:v>
      </x:c>
    </x:row>
    <x:row r="66" ht="23" customHeight="1">
      <x:c r="C66" s="27" t="str">
        <x:v>400-02</x:v>
      </x:c>
      <x:c r="D66" s="27" t="str">
        <x:v>Lenses / filters package</x:v>
      </x:c>
      <x:c r="E66" s="11" t="n">
        <x:v>1</x:v>
      </x:c>
      <x:c r="F66" s="45" t="n">
        <x:f>'Assumptions'!F10</x:f>
        <x:v>2</x:v>
      </x:c>
      <x:c r="G66" s="20" t="n">
        <x:v>800</x:v>
      </x:c>
      <x:c r="H66" s="41" t="n">
        <x:f>ROUND(E66*F66*G66,2)</x:f>
        <x:v>1600</x:v>
      </x:c>
      <x:c r="I66" s="41" t="n">
        <x:f>0</x:f>
        <x:v>0</x:v>
      </x:c>
      <x:c r="J66" s="46" t="n">
        <x:f>ROUND(H66*'Assumptions'!F20,2)</x:f>
        <x:v>156</x:v>
      </x:c>
      <x:c r="K66" s="41" t="n">
        <x:f>SUM(H66:J66)</x:f>
        <x:v>1756</x:v>
      </x:c>
      <x:c r="L66" s="2"/>
      <x:c r="M66" s="12" t="str">
        <x:v>Separate from camera body</x:v>
      </x:c>
    </x:row>
    <x:row r="67" ht="23" customHeight="1">
      <x:c r="C67" s="2" t="str">
        <x:v>400-03</x:v>
      </x:c>
      <x:c r="D67" s="2" t="str">
        <x:v>Lighting / grip package</x:v>
      </x:c>
      <x:c r="E67" s="11" t="n">
        <x:v>1</x:v>
      </x:c>
      <x:c r="F67" s="45" t="n">
        <x:f>'Assumptions'!F10</x:f>
        <x:v>2</x:v>
      </x:c>
      <x:c r="G67" s="20" t="n">
        <x:v>1800</x:v>
      </x:c>
      <x:c r="H67" s="41" t="n">
        <x:f>ROUND(E67*F67*G67,2)</x:f>
        <x:v>3600</x:v>
      </x:c>
      <x:c r="I67" s="41" t="n">
        <x:f>0</x:f>
        <x:v>0</x:v>
      </x:c>
      <x:c r="J67" s="46" t="n">
        <x:f>ROUND(H67*'Assumptions'!F20,2)</x:f>
        <x:v>351</x:v>
      </x:c>
      <x:c r="K67" s="41" t="n">
        <x:f>SUM(H67:J67)</x:f>
        <x:v>3951</x:v>
      </x:c>
      <x:c r="L67" s="2"/>
      <x:c r="M67" s="12" t="str">
        <x:v>Blackout and night exterior coverage</x:v>
      </x:c>
    </x:row>
    <x:row r="68" ht="23" customHeight="1">
      <x:c r="C68" s="27" t="str">
        <x:v>400-04</x:v>
      </x:c>
      <x:c r="D68" s="27" t="str">
        <x:v>Production audio kit</x:v>
      </x:c>
      <x:c r="E68" s="11" t="n">
        <x:v>1</x:v>
      </x:c>
      <x:c r="F68" s="45" t="n">
        <x:f>'Assumptions'!F10</x:f>
        <x:v>2</x:v>
      </x:c>
      <x:c r="G68" s="20" t="n">
        <x:v>650</x:v>
      </x:c>
      <x:c r="H68" s="41" t="n">
        <x:f>ROUND(E68*F68*G68,2)</x:f>
        <x:v>1300</x:v>
      </x:c>
      <x:c r="I68" s="41" t="n">
        <x:f>0</x:f>
        <x:v>0</x:v>
      </x:c>
      <x:c r="J68" s="46" t="n">
        <x:f>ROUND(H68*'Assumptions'!F20,2)</x:f>
        <x:v>126.75</x:v>
      </x:c>
      <x:c r="K68" s="41" t="n">
        <x:f>SUM(H68:J68)</x:f>
        <x:v>1426.75</x:v>
      </x:c>
      <x:c r="L68" s="2"/>
      <x:c r="M68" s="12" t="str">
        <x:v>Recorder, boom, radio mics, and timecode</x:v>
      </x:c>
    </x:row>
    <x:row r="69" ht="23" customHeight="1">
      <x:c r="C69" s="2" t="str">
        <x:v>400-05</x:v>
      </x:c>
      <x:c r="D69" s="2" t="str">
        <x:v>Production monitoring / wireless</x:v>
      </x:c>
      <x:c r="E69" s="11" t="n">
        <x:v>1</x:v>
      </x:c>
      <x:c r="F69" s="45" t="n">
        <x:f>'Assumptions'!F10</x:f>
        <x:v>2</x:v>
      </x:c>
      <x:c r="G69" s="20" t="n">
        <x:v>400</x:v>
      </x:c>
      <x:c r="H69" s="41" t="n">
        <x:f>ROUND(E69*F69*G69,2)</x:f>
        <x:v>800</x:v>
      </x:c>
      <x:c r="I69" s="41" t="n">
        <x:f>0</x:f>
        <x:v>0</x:v>
      </x:c>
      <x:c r="J69" s="46" t="n">
        <x:f>ROUND(H69*'Assumptions'!F20,2)</x:f>
        <x:v>78</x:v>
      </x:c>
      <x:c r="K69" s="41" t="n">
        <x:f>SUM(H69:J69)</x:f>
        <x:v>878</x:v>
      </x:c>
      <x:c r="L69" s="2"/>
      <x:c r="M69" s="12" t="str">
        <x:v>Separate from on-screen van monitors</x:v>
      </x:c>
    </x:row>
    <x:row r="70" ht="23" customHeight="1">
      <x:c r="C70" s="27" t="str">
        <x:v>400-06</x:v>
      </x:c>
      <x:c r="D70" s="27" t="str">
        <x:v>Battery / generator / distribution</x:v>
      </x:c>
      <x:c r="E70" s="11" t="n">
        <x:v>1</x:v>
      </x:c>
      <x:c r="F70" s="45" t="n">
        <x:f>'Assumptions'!F10</x:f>
        <x:v>2</x:v>
      </x:c>
      <x:c r="G70" s="20" t="n">
        <x:v>750</x:v>
      </x:c>
      <x:c r="H70" s="41" t="n">
        <x:f>ROUND(E70*F70*G70,2)</x:f>
        <x:v>1500</x:v>
      </x:c>
      <x:c r="I70" s="41" t="n">
        <x:f>0</x:f>
        <x:v>0</x:v>
      </x:c>
      <x:c r="J70" s="46" t="n">
        <x:f>ROUND(H70*'Assumptions'!F20,2)</x:f>
        <x:v>146.25</x:v>
      </x:c>
      <x:c r="K70" s="41" t="n">
        <x:f>SUM(H70:J70)</x:f>
        <x:v>1646.25</x:v>
      </x:c>
      <x:c r="L70" s="2"/>
      <x:c r="M70" s="12" t="str">
        <x:v>Safe power package; no live scenic transformer</x:v>
      </x:c>
    </x:row>
    <x:row r="71" ht="23" customHeight="1">
      <x:c r="C71" s="2" t="str">
        <x:v>400-07</x:v>
      </x:c>
      <x:c r="D71" s="2" t="str">
        <x:v>Media / backup drives</x:v>
      </x:c>
      <x:c r="E71" s="11" t="n">
        <x:v>1</x:v>
      </x:c>
      <x:c r="F71" s="11" t="n">
        <x:v>1</x:v>
      </x:c>
      <x:c r="G71" s="20" t="n">
        <x:v>900</x:v>
      </x:c>
      <x:c r="H71" s="41" t="n">
        <x:f>ROUND(E71*F71*G71,2)</x:f>
        <x:v>900</x:v>
      </x:c>
      <x:c r="I71" s="41" t="n">
        <x:f>0</x:f>
        <x:v>0</x:v>
      </x:c>
      <x:c r="J71" s="46" t="n">
        <x:f>ROUND(H71*'Assumptions'!F20,2)</x:f>
        <x:v>87.75</x:v>
      </x:c>
      <x:c r="K71" s="41" t="n">
        <x:f>SUM(H71:J71)</x:f>
        <x:v>987.75</x:v>
      </x:c>
      <x:c r="L71" s="2"/>
      <x:c r="M71" s="12" t="str">
        <x:v>Storage purchase with redundant backups</x:v>
      </x:c>
    </x:row>
    <x:row r="72" ht="23" customHeight="1">
      <x:c r="C72" s="27" t="str">
        <x:v>400-08</x:v>
      </x:c>
      <x:c r="D72" s="27" t="str">
        <x:v>Equipment freight / checkout</x:v>
      </x:c>
      <x:c r="E72" s="11" t="n">
        <x:v>1</x:v>
      </x:c>
      <x:c r="F72" s="11" t="n">
        <x:v>1</x:v>
      </x:c>
      <x:c r="G72" s="20" t="n">
        <x:v>900</x:v>
      </x:c>
      <x:c r="H72" s="41" t="n">
        <x:f>ROUND(E72*F72*G72,2)</x:f>
        <x:v>900</x:v>
      </x:c>
      <x:c r="I72" s="41" t="n">
        <x:f>0</x:f>
        <x:v>0</x:v>
      </x:c>
      <x:c r="J72" s="41" t="n">
        <x:f>0</x:f>
        <x:v>0</x:v>
      </x:c>
      <x:c r="K72" s="41" t="n">
        <x:f>SUM(H72:J72)</x:f>
        <x:v>900</x:v>
      </x:c>
      <x:c r="L72" s="2"/>
      <x:c r="M72" s="12" t="str">
        <x:v>All-in delivery / shipping and collection allowance</x:v>
      </x:c>
    </x:row>
    <x:row r="73" ht="23" customHeight="1">
      <x:c r="C73" s="30"/>
      <x:c r="D73" s="30" t="str">
        <x:v>Production equipment subtotal</x:v>
      </x:c>
      <x:c r="E73" s="43"/>
      <x:c r="F73" s="43"/>
      <x:c r="G73" s="43"/>
      <x:c r="H73" s="44" t="n">
        <x:f>SUM(H65:H72)</x:f>
        <x:v>12600</x:v>
      </x:c>
      <x:c r="I73" s="44" t="n">
        <x:f>SUM(I65:I72)</x:f>
        <x:v>0</x:v>
      </x:c>
      <x:c r="J73" s="44" t="n">
        <x:f>SUM(J65:J72)</x:f>
        <x:v>1140.75</x:v>
      </x:c>
      <x:c r="K73" s="44" t="n">
        <x:f>SUM(K65:K72)</x:f>
        <x:v>13740.75</x:v>
      </x:c>
      <x:c r="L73" s="2"/>
      <x:c r="M73" s="2"/>
    </x:row>
    <x:row r="74" ht="23" customHeight="1">
      <x:c r="C74" s="2"/>
      <x:c r="D74" s="2"/>
      <x:c r="E74" s="34"/>
      <x:c r="F74" s="34"/>
      <x:c r="G74" s="34"/>
      <x:c r="H74" s="34"/>
      <x:c r="I74" s="34"/>
      <x:c r="J74" s="34"/>
      <x:c r="K74" s="34"/>
      <x:c r="L74" s="2"/>
      <x:c r="M74" s="2"/>
    </x:row>
    <x:row r="75" ht="25" customHeight="1">
      <x:c r="C75" s="67" t="str">
        <x:v>500  Locations and facilities</x:v>
      </x:c>
      <x:c r="D75" s="67"/>
      <x:c r="E75" s="68"/>
      <x:c r="F75" s="68"/>
      <x:c r="G75" s="68"/>
      <x:c r="H75" s="68"/>
      <x:c r="I75" s="68"/>
      <x:c r="J75" s="68"/>
      <x:c r="K75" s="68"/>
      <x:c r="L75" s="2"/>
      <x:c r="M75" s="2"/>
    </x:row>
    <x:row r="76" ht="23" customHeight="1">
      <x:c r="C76" s="2" t="str">
        <x:v>500-01</x:v>
      </x:c>
      <x:c r="D76" s="2" t="str">
        <x:v>House property access</x:v>
      </x:c>
      <x:c r="E76" s="11" t="n">
        <x:v>1</x:v>
      </x:c>
      <x:c r="F76" s="45" t="n">
        <x:f>'Assumptions'!F7+'Assumptions'!F8+'Assumptions'!F9</x:f>
        <x:v>14</x:v>
      </x:c>
      <x:c r="G76" s="20" t="n">
        <x:v>850</x:v>
      </x:c>
      <x:c r="H76" s="41" t="n">
        <x:f>ROUND(E76*F76*G76,2)</x:f>
        <x:v>11900</x:v>
      </x:c>
      <x:c r="I76" s="41" t="n">
        <x:f>0</x:f>
        <x:v>0</x:v>
      </x:c>
      <x:c r="J76" s="41" t="n">
        <x:f>0</x:f>
        <x:v>0</x:v>
      </x:c>
      <x:c r="K76" s="41" t="n">
        <x:f>SUM(H76:J76)</x:f>
        <x:v>11900</x:v>
      </x:c>
      <x:c r="L76" s="2"/>
      <x:c r="M76" s="12" t="str">
        <x:v>Shoot + prep + strike days, all-in rent</x:v>
      </x:c>
    </x:row>
    <x:row r="77" ht="23" customHeight="1">
      <x:c r="C77" s="27" t="str">
        <x:v>500-02</x:v>
      </x:c>
      <x:c r="D77" s="27" t="str">
        <x:v>Location inspection / practical tests</x:v>
      </x:c>
      <x:c r="E77" s="11" t="n">
        <x:v>1</x:v>
      </x:c>
      <x:c r="F77" s="11" t="n">
        <x:v>1</x:v>
      </x:c>
      <x:c r="G77" s="20" t="n">
        <x:v>1000</x:v>
      </x:c>
      <x:c r="H77" s="41" t="n">
        <x:f>ROUND(E77*F77*G77,2)</x:f>
        <x:v>1000</x:v>
      </x:c>
      <x:c r="I77" s="41" t="n">
        <x:f>0</x:f>
        <x:v>0</x:v>
      </x:c>
      <x:c r="J77" s="41" t="n">
        <x:f>0</x:f>
        <x:v>0</x:v>
      </x:c>
      <x:c r="K77" s="41" t="n">
        <x:f>SUM(H77:J77)</x:f>
        <x:v>1000</x:v>
      </x:c>
      <x:c r="L77" s="2"/>
      <x:c r="M77" s="12" t="str">
        <x:v>Sound building dressed to appear abandoned</x:v>
      </x:c>
    </x:row>
    <x:row r="78" ht="23" customHeight="1">
      <x:c r="C78" s="2" t="str">
        <x:v>500-03</x:v>
      </x:c>
      <x:c r="D78" s="2" t="str">
        <x:v>Utilities and final cleaning</x:v>
      </x:c>
      <x:c r="E78" s="11" t="n">
        <x:v>1</x:v>
      </x:c>
      <x:c r="F78" s="11" t="n">
        <x:v>1</x:v>
      </x:c>
      <x:c r="G78" s="20" t="n">
        <x:v>900</x:v>
      </x:c>
      <x:c r="H78" s="41" t="n">
        <x:f>ROUND(E78*F78*G78,2)</x:f>
        <x:v>900</x:v>
      </x:c>
      <x:c r="I78" s="41" t="n">
        <x:f>0</x:f>
        <x:v>0</x:v>
      </x:c>
      <x:c r="J78" s="41" t="n">
        <x:f>0</x:f>
        <x:v>0</x:v>
      </x:c>
      <x:c r="K78" s="41" t="n">
        <x:f>SUM(H78:J78)</x:f>
        <x:v>900</x:v>
      </x:c>
      <x:c r="L78" s="2"/>
      <x:c r="M78" s="12" t="str">
        <x:v>Utilities and cleaning service; materials separate</x:v>
      </x:c>
    </x:row>
    <x:row r="79" ht="23" customHeight="1">
      <x:c r="C79" s="27" t="str">
        <x:v>500-04</x:v>
      </x:c>
      <x:c r="D79" s="27" t="str">
        <x:v>Permissions / neighbors / holds</x:v>
      </x:c>
      <x:c r="E79" s="11" t="n">
        <x:v>1</x:v>
      </x:c>
      <x:c r="F79" s="11" t="n">
        <x:v>1</x:v>
      </x:c>
      <x:c r="G79" s="20" t="n">
        <x:v>1000</x:v>
      </x:c>
      <x:c r="H79" s="41" t="n">
        <x:f>ROUND(E79*F79*G79,2)</x:f>
        <x:v>1000</x:v>
      </x:c>
      <x:c r="I79" s="41" t="n">
        <x:f>0</x:f>
        <x:v>0</x:v>
      </x:c>
      <x:c r="J79" s="41" t="n">
        <x:f>0</x:f>
        <x:v>0</x:v>
      </x:c>
      <x:c r="K79" s="41" t="n">
        <x:f>SUM(H79:J79)</x:f>
        <x:v>1000</x:v>
      </x:c>
      <x:c r="L79" s="2"/>
      <x:c r="M79" s="12" t="str">
        <x:v>Private property and night-use allowance</x:v>
      </x:c>
    </x:row>
    <x:row r="80" ht="23" customHeight="1">
      <x:c r="C80" s="2" t="str">
        <x:v>500-05</x:v>
      </x:c>
      <x:c r="D80" s="2" t="str">
        <x:v>Restrooms / basecamp</x:v>
      </x:c>
      <x:c r="E80" s="11" t="n">
        <x:v>1</x:v>
      </x:c>
      <x:c r="F80" s="45" t="n">
        <x:f>'Assumptions'!F10</x:f>
        <x:v>2</x:v>
      </x:c>
      <x:c r="G80" s="20" t="n">
        <x:v>900</x:v>
      </x:c>
      <x:c r="H80" s="41" t="n">
        <x:f>ROUND(E80*F80*G80,2)</x:f>
        <x:v>1800</x:v>
      </x:c>
      <x:c r="I80" s="41" t="n">
        <x:f>0</x:f>
        <x:v>0</x:v>
      </x:c>
      <x:c r="J80" s="41" t="n">
        <x:f>0</x:f>
        <x:v>0</x:v>
      </x:c>
      <x:c r="K80" s="41" t="n">
        <x:f>SUM(H80:J80)</x:f>
        <x:v>1800</x:v>
      </x:c>
      <x:c r="L80" s="2"/>
      <x:c r="M80" s="12" t="str">
        <x:v>All-in weekly allowance</x:v>
      </x:c>
    </x:row>
    <x:row r="81" ht="23" customHeight="1">
      <x:c r="C81" s="27" t="str">
        <x:v>500-06</x:v>
      </x:c>
      <x:c r="D81" s="27" t="str">
        <x:v>After-hours security</x:v>
      </x:c>
      <x:c r="E81" s="11" t="n">
        <x:v>1</x:v>
      </x:c>
      <x:c r="F81" s="45" t="n">
        <x:f>'Assumptions'!F11</x:f>
        <x:v>4</x:v>
      </x:c>
      <x:c r="G81" s="20" t="n">
        <x:v>275</x:v>
      </x:c>
      <x:c r="H81" s="41" t="n">
        <x:f>ROUND(E81*F81*G81,2)</x:f>
        <x:v>1100</x:v>
      </x:c>
      <x:c r="I81" s="41" t="n">
        <x:f>0</x:f>
        <x:v>0</x:v>
      </x:c>
      <x:c r="J81" s="41" t="n">
        <x:f>0</x:f>
        <x:v>0</x:v>
      </x:c>
      <x:c r="K81" s="41" t="n">
        <x:f>SUM(H81:J81)</x:f>
        <x:v>1100</x:v>
      </x:c>
      <x:c r="L81" s="2"/>
      <x:c r="M81" s="12" t="str">
        <x:v>Specialist / vendor all-in overnight allowance</x:v>
      </x:c>
    </x:row>
    <x:row r="82" ht="23" customHeight="1">
      <x:c r="C82" s="30"/>
      <x:c r="D82" s="30" t="str">
        <x:v>Locations and facilities subtotal</x:v>
      </x:c>
      <x:c r="E82" s="43"/>
      <x:c r="F82" s="43"/>
      <x:c r="G82" s="43"/>
      <x:c r="H82" s="44" t="n">
        <x:f>SUM(H76:H81)</x:f>
        <x:v>17700</x:v>
      </x:c>
      <x:c r="I82" s="44" t="n">
        <x:f>SUM(I76:I81)</x:f>
        <x:v>0</x:v>
      </x:c>
      <x:c r="J82" s="44" t="n">
        <x:f>SUM(J76:J81)</x:f>
        <x:v>0</x:v>
      </x:c>
      <x:c r="K82" s="44" t="n">
        <x:f>SUM(K76:K81)</x:f>
        <x:v>17700</x:v>
      </x:c>
      <x:c r="L82" s="2"/>
      <x:c r="M82" s="2"/>
    </x:row>
    <x:row r="83" ht="23" customHeight="1">
      <x:c r="C83" s="2"/>
      <x:c r="D83" s="2"/>
      <x:c r="E83" s="34"/>
      <x:c r="F83" s="34"/>
      <x:c r="G83" s="34"/>
      <x:c r="H83" s="34"/>
      <x:c r="I83" s="34"/>
      <x:c r="J83" s="34"/>
      <x:c r="K83" s="34"/>
      <x:c r="L83" s="2"/>
      <x:c r="M83" s="2"/>
    </x:row>
    <x:row r="84" ht="25" customHeight="1">
      <x:c r="C84" s="67" t="str">
        <x:v>600  Props, wardrobe, and art materials</x:v>
      </x:c>
      <x:c r="D84" s="67"/>
      <x:c r="E84" s="68"/>
      <x:c r="F84" s="68"/>
      <x:c r="G84" s="68"/>
      <x:c r="H84" s="68"/>
      <x:c r="I84" s="68"/>
      <x:c r="J84" s="68"/>
      <x:c r="K84" s="68"/>
      <x:c r="L84" s="2"/>
      <x:c r="M84" s="2"/>
    </x:row>
    <x:row r="85" ht="23" customHeight="1">
      <x:c r="C85" s="2" t="str">
        <x:v>600-01</x:v>
      </x:c>
      <x:c r="D85" s="2" t="str">
        <x:v>Props materials / rentals</x:v>
      </x:c>
      <x:c r="E85" s="11" t="n">
        <x:v>1</x:v>
      </x:c>
      <x:c r="F85" s="11" t="n">
        <x:v>1</x:v>
      </x:c>
      <x:c r="G85" s="47" t="n">
        <x:f>'Props'!M45</x:f>
        <x:v>5440</x:v>
      </x:c>
      <x:c r="H85" s="41" t="n">
        <x:f>ROUND(E85*F85*G85,2)</x:f>
        <x:v>5440</x:v>
      </x:c>
      <x:c r="I85" s="41" t="n">
        <x:f>0</x:f>
        <x:v>0</x:v>
      </x:c>
      <x:c r="J85" s="46" t="n">
        <x:f>ROUND(H85*'Assumptions'!F20,2)</x:f>
        <x:v>530.4</x:v>
      </x:c>
      <x:c r="K85" s="41" t="n">
        <x:f>SUM(H85:J85)</x:f>
        <x:v>5970.4</x:v>
      </x:c>
      <x:c r="L85" s="2"/>
      <x:c r="M85" s="12" t="str">
        <x:v>Detailed, paid item list on Props tab</x:v>
      </x:c>
    </x:row>
    <x:row r="86" ht="23" customHeight="1">
      <x:c r="C86" s="27" t="str">
        <x:v>600-02</x:v>
      </x:c>
      <x:c r="D86" s="27" t="str">
        <x:v>Wardrobe materials / rentals</x:v>
      </x:c>
      <x:c r="E86" s="11" t="n">
        <x:v>1</x:v>
      </x:c>
      <x:c r="F86" s="11" t="n">
        <x:v>1</x:v>
      </x:c>
      <x:c r="G86" s="47" t="n">
        <x:f>'Props'!M46</x:f>
        <x:v>1550</x:v>
      </x:c>
      <x:c r="H86" s="41" t="n">
        <x:f>ROUND(E86*F86*G86,2)</x:f>
        <x:v>1550</x:v>
      </x:c>
      <x:c r="I86" s="41" t="n">
        <x:f>0</x:f>
        <x:v>0</x:v>
      </x:c>
      <x:c r="J86" s="46" t="n">
        <x:f>ROUND(H86*'Assumptions'!F20,2)</x:f>
        <x:v>151.13</x:v>
      </x:c>
      <x:c r="K86" s="41" t="n">
        <x:f>SUM(H86:J86)</x:f>
        <x:v>1701.13</x:v>
      </x:c>
      <x:c r="L86" s="2"/>
      <x:c r="M86" s="12" t="str">
        <x:v>Detailed, paid item list on Props tab</x:v>
      </x:c>
    </x:row>
    <x:row r="87" ht="23" customHeight="1">
      <x:c r="C87" s="2" t="str">
        <x:v>600-03</x:v>
      </x:c>
      <x:c r="D87" s="2" t="str">
        <x:v>Art materials / rentals</x:v>
      </x:c>
      <x:c r="E87" s="11" t="n">
        <x:v>1</x:v>
      </x:c>
      <x:c r="F87" s="11" t="n">
        <x:v>1</x:v>
      </x:c>
      <x:c r="G87" s="47" t="n">
        <x:f>'Props'!M47</x:f>
        <x:v>3000</x:v>
      </x:c>
      <x:c r="H87" s="41" t="n">
        <x:f>ROUND(E87*F87*G87,2)</x:f>
        <x:v>3000</x:v>
      </x:c>
      <x:c r="I87" s="41" t="n">
        <x:f>0</x:f>
        <x:v>0</x:v>
      </x:c>
      <x:c r="J87" s="46" t="n">
        <x:f>ROUND(H87*'Assumptions'!F20,2)</x:f>
        <x:v>292.5</x:v>
      </x:c>
      <x:c r="K87" s="41" t="n">
        <x:f>SUM(H87:J87)</x:f>
        <x:v>3292.5</x:v>
      </x:c>
      <x:c r="L87" s="2"/>
      <x:c r="M87" s="12" t="str">
        <x:v>Detailed, paid item list on Props tab</x:v>
      </x:c>
    </x:row>
    <x:row r="88" ht="23" customHeight="1">
      <x:c r="C88" s="30"/>
      <x:c r="D88" s="30" t="str">
        <x:v>Props, wardrobe, and art materials subtotal</x:v>
      </x:c>
      <x:c r="E88" s="43"/>
      <x:c r="F88" s="43"/>
      <x:c r="G88" s="43"/>
      <x:c r="H88" s="44" t="n">
        <x:f>SUM(H85:H87)</x:f>
        <x:v>9990</x:v>
      </x:c>
      <x:c r="I88" s="44" t="n">
        <x:f>SUM(I85:I87)</x:f>
        <x:v>0</x:v>
      </x:c>
      <x:c r="J88" s="44" t="n">
        <x:f>SUM(J85:J87)</x:f>
        <x:v>974.03</x:v>
      </x:c>
      <x:c r="K88" s="44" t="n">
        <x:f>SUM(K85:K87)</x:f>
        <x:v>10964.029999999999</x:v>
      </x:c>
      <x:c r="L88" s="2"/>
      <x:c r="M88" s="2"/>
    </x:row>
    <x:row r="89" ht="23" customHeight="1">
      <x:c r="C89" s="2"/>
      <x:c r="D89" s="2"/>
      <x:c r="E89" s="34"/>
      <x:c r="F89" s="34"/>
      <x:c r="G89" s="34"/>
      <x:c r="H89" s="34"/>
      <x:c r="I89" s="34"/>
      <x:c r="J89" s="34"/>
      <x:c r="K89" s="34"/>
      <x:c r="L89" s="2"/>
      <x:c r="M89" s="2"/>
    </x:row>
    <x:row r="90" ht="25" customHeight="1">
      <x:c r="C90" s="67" t="str">
        <x:v>700  Practical effects and action</x:v>
      </x:c>
      <x:c r="D90" s="67"/>
      <x:c r="E90" s="68"/>
      <x:c r="F90" s="68"/>
      <x:c r="G90" s="68"/>
      <x:c r="H90" s="68"/>
      <x:c r="I90" s="68"/>
      <x:c r="J90" s="68"/>
      <x:c r="K90" s="68"/>
      <x:c r="L90" s="2"/>
      <x:c r="M90" s="2"/>
    </x:row>
    <x:row r="91" ht="23" customHeight="1">
      <x:c r="C91" s="2" t="str">
        <x:v>700-01</x:v>
      </x:c>
      <x:c r="D91" s="2" t="str">
        <x:v>Practical effects materials</x:v>
      </x:c>
      <x:c r="E91" s="11" t="n">
        <x:v>1</x:v>
      </x:c>
      <x:c r="F91" s="11" t="n">
        <x:v>1</x:v>
      </x:c>
      <x:c r="G91" s="47" t="n">
        <x:f>'Props'!M48</x:f>
        <x:v>3950</x:v>
      </x:c>
      <x:c r="H91" s="41" t="n">
        <x:f>ROUND(E91*F91*G91,2)</x:f>
        <x:v>3950</x:v>
      </x:c>
      <x:c r="I91" s="41" t="n">
        <x:f>0</x:f>
        <x:v>0</x:v>
      </x:c>
      <x:c r="J91" s="46" t="n">
        <x:f>ROUND(H91*'Assumptions'!F20,2)</x:f>
        <x:v>385.13</x:v>
      </x:c>
      <x:c r="K91" s="41" t="n">
        <x:f>SUM(H91:J91)</x:f>
        <x:v>4335.13</x:v>
      </x:c>
      <x:c r="L91" s="2"/>
      <x:c r="M91" s="12" t="str">
        <x:v>Hatch, glass resets, creature hands, and blood</x:v>
      </x:c>
    </x:row>
    <x:row r="92" ht="23" customHeight="1">
      <x:c r="C92" s="27" t="str">
        <x:v>700-02</x:v>
      </x:c>
      <x:c r="D92" s="27" t="str">
        <x:v>Stunt coordinator / rehearsal</x:v>
      </x:c>
      <x:c r="E92" s="11" t="n">
        <x:v>1</x:v>
      </x:c>
      <x:c r="F92" s="11" t="n">
        <x:v>4</x:v>
      </x:c>
      <x:c r="G92" s="20" t="n">
        <x:v>1000</x:v>
      </x:c>
      <x:c r="H92" s="41" t="n">
        <x:f>ROUND(E92*F92*G92,2)</x:f>
        <x:v>4000</x:v>
      </x:c>
      <x:c r="I92" s="46" t="n">
        <x:f>ROUND(H92*'Assumptions'!F17,2)</x:f>
        <x:v>1500</x:v>
      </x:c>
      <x:c r="J92" s="46" t="n">
        <x:f>ROUND(SUM(H92:I92)*'Assumptions'!F18,2)</x:f>
        <x:v>1320</x:v>
      </x:c>
      <x:c r="K92" s="41" t="n">
        <x:f>SUM(H92:J92)</x:f>
        <x:v>6820</x:v>
      </x:c>
      <x:c r="L92" s="2"/>
      <x:c r="M92" s="12" t="str">
        <x:v>Glass punch, window escape, falls, throat contact</x:v>
      </x:c>
    </x:row>
    <x:row r="93" ht="23" customHeight="1">
      <x:c r="C93" s="2" t="str">
        <x:v>700-03</x:v>
      </x:c>
      <x:c r="D93" s="2" t="str">
        <x:v>Stunt / insert double</x:v>
      </x:c>
      <x:c r="E93" s="11" t="n">
        <x:v>1</x:v>
      </x:c>
      <x:c r="F93" s="11" t="n">
        <x:v>2</x:v>
      </x:c>
      <x:c r="G93" s="20" t="n">
        <x:v>900</x:v>
      </x:c>
      <x:c r="H93" s="41" t="n">
        <x:f>ROUND(E93*F93*G93,2)</x:f>
        <x:v>1800</x:v>
      </x:c>
      <x:c r="I93" s="46" t="n">
        <x:f>ROUND(H93*'Assumptions'!F17,2)</x:f>
        <x:v>675</x:v>
      </x:c>
      <x:c r="J93" s="46" t="n">
        <x:f>ROUND(SUM(H93:I93)*'Assumptions'!F19,2)</x:f>
        <x:v>594</x:v>
      </x:c>
      <x:c r="K93" s="41" t="n">
        <x:f>SUM(H93:J93)</x:f>
        <x:v>3069</x:v>
      </x:c>
      <x:c r="L93" s="2"/>
      <x:c r="M93" s="12" t="str">
        <x:v>Separate controlled hand / action doubles</x:v>
      </x:c>
    </x:row>
    <x:row r="94" ht="23" customHeight="1">
      <x:c r="C94" s="27" t="str">
        <x:v>700-04</x:v>
      </x:c>
      <x:c r="D94" s="27" t="str">
        <x:v>On-set practical effects technician</x:v>
      </x:c>
      <x:c r="E94" s="11" t="n">
        <x:v>1</x:v>
      </x:c>
      <x:c r="F94" s="45" t="n">
        <x:f>'Assumptions'!F32</x:f>
        <x:v>3</x:v>
      </x:c>
      <x:c r="G94" s="20" t="n">
        <x:v>700</x:v>
      </x:c>
      <x:c r="H94" s="41" t="n">
        <x:f>ROUND(E94*F94*G94,2)</x:f>
        <x:v>2100</x:v>
      </x:c>
      <x:c r="I94" s="46" t="n">
        <x:f>ROUND(H94*'Assumptions'!F17,2)</x:f>
        <x:v>787.5</x:v>
      </x:c>
      <x:c r="J94" s="46" t="n">
        <x:f>ROUND(SUM(H94:I94)*'Assumptions'!F18,2)</x:f>
        <x:v>693</x:v>
      </x:c>
      <x:c r="K94" s="41" t="n">
        <x:f>SUM(H94:J94)</x:f>
        <x:v>3580.5</x:v>
      </x:c>
      <x:c r="L94" s="2"/>
      <x:c r="M94" s="12" t="str">
        <x:v>Controlled nail release, flicker, and resets</x:v>
      </x:c>
    </x:row>
    <x:row r="95" ht="23" customHeight="1">
      <x:c r="C95" s="2" t="str">
        <x:v>700-05</x:v>
      </x:c>
      <x:c r="D95" s="2" t="str">
        <x:v>Creature appliance artist</x:v>
      </x:c>
      <x:c r="E95" s="11" t="n">
        <x:v>1</x:v>
      </x:c>
      <x:c r="F95" s="45" t="n">
        <x:f>'Assumptions'!F32</x:f>
        <x:v>3</x:v>
      </x:c>
      <x:c r="G95" s="20" t="n">
        <x:v>750</x:v>
      </x:c>
      <x:c r="H95" s="41" t="n">
        <x:f>ROUND(E95*F95*G95,2)</x:f>
        <x:v>2250</x:v>
      </x:c>
      <x:c r="I95" s="46" t="n">
        <x:f>ROUND(H95*'Assumptions'!F17,2)</x:f>
        <x:v>843.75</x:v>
      </x:c>
      <x:c r="J95" s="46" t="n">
        <x:f>ROUND(SUM(H95:I95)*'Assumptions'!F18,2)</x:f>
        <x:v>742.5</x:v>
      </x:c>
      <x:c r="K95" s="41" t="n">
        <x:f>SUM(H95:J95)</x:f>
        <x:v>3836.25</x:v>
      </x:c>
      <x:c r="L95" s="2"/>
      <x:c r="M95" s="12" t="str">
        <x:v>Application / removal and contact continuity</x:v>
      </x:c>
    </x:row>
    <x:row r="96" ht="23" customHeight="1">
      <x:c r="C96" s="27" t="str">
        <x:v>700-06</x:v>
      </x:c>
      <x:c r="D96" s="27" t="str">
        <x:v>Effects rig fabrication / tests</x:v>
      </x:c>
      <x:c r="E96" s="11" t="n">
        <x:v>1</x:v>
      </x:c>
      <x:c r="F96" s="11" t="n">
        <x:v>1</x:v>
      </x:c>
      <x:c r="G96" s="20" t="n">
        <x:v>2000</x:v>
      </x:c>
      <x:c r="H96" s="41" t="n">
        <x:f>ROUND(E96*F96*G96,2)</x:f>
        <x:v>2000</x:v>
      </x:c>
      <x:c r="I96" s="41" t="n">
        <x:f>0</x:f>
        <x:v>0</x:v>
      </x:c>
      <x:c r="J96" s="41" t="n">
        <x:f>0</x:f>
        <x:v>0</x:v>
      </x:c>
      <x:c r="K96" s="41" t="n">
        <x:f>SUM(H96:J96)</x:f>
        <x:v>2000</x:v>
      </x:c>
      <x:c r="L96" s="2"/>
      <x:c r="M96" s="12" t="str">
        <x:v>Specialist labor. Materials and set crew separate</x:v>
      </x:c>
    </x:row>
    <x:row r="97" ht="23" customHeight="1">
      <x:c r="C97" s="30"/>
      <x:c r="D97" s="30" t="str">
        <x:v>Practical effects and action subtotal</x:v>
      </x:c>
      <x:c r="E97" s="43"/>
      <x:c r="F97" s="43"/>
      <x:c r="G97" s="43"/>
      <x:c r="H97" s="44" t="n">
        <x:f>SUM(H91:H96)</x:f>
        <x:v>16100</x:v>
      </x:c>
      <x:c r="I97" s="44" t="n">
        <x:f>SUM(I91:I96)</x:f>
        <x:v>3806.25</x:v>
      </x:c>
      <x:c r="J97" s="44" t="n">
        <x:f>SUM(J91:J96)</x:f>
        <x:v>3734.63</x:v>
      </x:c>
      <x:c r="K97" s="44" t="n">
        <x:f>SUM(K91:K96)</x:f>
        <x:v>23640.88</x:v>
      </x:c>
      <x:c r="L97" s="2"/>
      <x:c r="M97" s="2"/>
    </x:row>
    <x:row r="98" ht="23" customHeight="1">
      <x:c r="C98" s="2"/>
      <x:c r="D98" s="2"/>
      <x:c r="E98" s="34"/>
      <x:c r="F98" s="34"/>
      <x:c r="G98" s="34"/>
      <x:c r="H98" s="34"/>
      <x:c r="I98" s="34"/>
      <x:c r="J98" s="34"/>
      <x:c r="K98" s="34"/>
      <x:c r="L98" s="2"/>
      <x:c r="M98" s="2"/>
    </x:row>
    <x:row r="99" ht="25" customHeight="1">
      <x:c r="C99" s="67" t="str">
        <x:v>800  Vehicles, transport, and travel</x:v>
      </x:c>
      <x:c r="D99" s="67"/>
      <x:c r="E99" s="68"/>
      <x:c r="F99" s="68"/>
      <x:c r="G99" s="68"/>
      <x:c r="H99" s="68"/>
      <x:c r="I99" s="68"/>
      <x:c r="J99" s="68"/>
      <x:c r="K99" s="68"/>
      <x:c r="L99" s="2"/>
      <x:c r="M99" s="2"/>
    </x:row>
    <x:row r="100" ht="23" customHeight="1">
      <x:c r="C100" s="2" t="str">
        <x:v>800-01</x:v>
      </x:c>
      <x:c r="D100" s="2" t="str">
        <x:v>Podcast picture van</x:v>
      </x:c>
      <x:c r="E100" s="11" t="n">
        <x:v>1</x:v>
      </x:c>
      <x:c r="F100" s="45" t="n">
        <x:f>'Assumptions'!F10</x:f>
        <x:v>2</x:v>
      </x:c>
      <x:c r="G100" s="20" t="n">
        <x:v>1500</x:v>
      </x:c>
      <x:c r="H100" s="41" t="n">
        <x:f>ROUND(E100*F100*G100,2)</x:f>
        <x:v>3000</x:v>
      </x:c>
      <x:c r="I100" s="41" t="n">
        <x:f>0</x:f>
        <x:v>0</x:v>
      </x:c>
      <x:c r="J100" s="41" t="n">
        <x:f>0</x:f>
        <x:v>0</x:v>
      </x:c>
      <x:c r="K100" s="41" t="n">
        <x:f>SUM(H100:J100)</x:f>
        <x:v>3000</x:v>
      </x:c>
      <x:c r="L100" s="2"/>
      <x:c r="M100" s="12" t="str">
        <x:v>Paid hire / owner-use fee, all-in per week</x:v>
      </x:c>
    </x:row>
    <x:row r="101" ht="23" customHeight="1">
      <x:c r="C101" s="27" t="str">
        <x:v>800-02</x:v>
      </x:c>
      <x:c r="D101" s="27" t="str">
        <x:v>1958 black Ford convertible</x:v>
      </x:c>
      <x:c r="E101" s="11" t="n">
        <x:v>1</x:v>
      </x:c>
      <x:c r="F101" s="11" t="n">
        <x:v>2</x:v>
      </x:c>
      <x:c r="G101" s="20" t="n">
        <x:v>1200</x:v>
      </x:c>
      <x:c r="H101" s="41" t="n">
        <x:f>ROUND(E101*F101*G101,2)</x:f>
        <x:v>2400</x:v>
      </x:c>
      <x:c r="I101" s="41" t="n">
        <x:f>0</x:f>
        <x:v>0</x:v>
      </x:c>
      <x:c r="J101" s="41" t="n">
        <x:f>0</x:f>
        <x:v>0</x:v>
      </x:c>
      <x:c r="K101" s="41" t="n">
        <x:f>SUM(H101:J101)</x:f>
        <x:v>2400</x:v>
      </x:c>
      <x:c r="L101" s="2"/>
      <x:c r="M101" s="12" t="str">
        <x:v>Picture-car day hire, owner attendance priced below</x:v>
      </x:c>
    </x:row>
    <x:row r="102" ht="23" customHeight="1">
      <x:c r="C102" s="2" t="str">
        <x:v>800-03</x:v>
      </x:c>
      <x:c r="D102" s="2" t="str">
        <x:v>Odell picture farm truck</x:v>
      </x:c>
      <x:c r="E102" s="11" t="n">
        <x:v>1</x:v>
      </x:c>
      <x:c r="F102" s="11" t="n">
        <x:v>3</x:v>
      </x:c>
      <x:c r="G102" s="20" t="n">
        <x:v>450</x:v>
      </x:c>
      <x:c r="H102" s="41" t="n">
        <x:f>ROUND(E102*F102*G102,2)</x:f>
        <x:v>1350</x:v>
      </x:c>
      <x:c r="I102" s="41" t="n">
        <x:f>0</x:f>
        <x:v>0</x:v>
      </x:c>
      <x:c r="J102" s="41" t="n">
        <x:f>0</x:f>
        <x:v>0</x:v>
      </x:c>
      <x:c r="K102" s="41" t="n">
        <x:f>SUM(H102:J102)</x:f>
        <x:v>1350</x:v>
      </x:c>
      <x:c r="L102" s="2"/>
      <x:c r="M102" s="12" t="str">
        <x:v>Paid picture vehicle days, all-in</x:v>
      </x:c>
    </x:row>
    <x:row r="103" ht="23" customHeight="1">
      <x:c r="C103" s="27" t="str">
        <x:v>800-04</x:v>
      </x:c>
      <x:c r="D103" s="27" t="str">
        <x:v>Picture-car delivery / owner support</x:v>
      </x:c>
      <x:c r="E103" s="11" t="n">
        <x:v>1</x:v>
      </x:c>
      <x:c r="F103" s="11" t="n">
        <x:v>1</x:v>
      </x:c>
      <x:c r="G103" s="20" t="n">
        <x:v>1200</x:v>
      </x:c>
      <x:c r="H103" s="41" t="n">
        <x:f>ROUND(E103*F103*G103,2)</x:f>
        <x:v>1200</x:v>
      </x:c>
      <x:c r="I103" s="41" t="n">
        <x:f>0</x:f>
        <x:v>0</x:v>
      </x:c>
      <x:c r="J103" s="41" t="n">
        <x:f>0</x:f>
        <x:v>0</x:v>
      </x:c>
      <x:c r="K103" s="41" t="n">
        <x:f>SUM(H103:J103)</x:f>
        <x:v>1200</x:v>
      </x:c>
      <x:c r="L103" s="2"/>
      <x:c r="M103" s="12" t="str">
        <x:v>Period-car transport and attendance</x:v>
      </x:c>
    </x:row>
    <x:row r="104" ht="23" customHeight="1">
      <x:c r="C104" s="2" t="str">
        <x:v>800-05</x:v>
      </x:c>
      <x:c r="D104" s="2" t="str">
        <x:v>Production vehicles / fuel / parking</x:v>
      </x:c>
      <x:c r="E104" s="11" t="n">
        <x:v>1</x:v>
      </x:c>
      <x:c r="F104" s="45" t="n">
        <x:f>'Assumptions'!F7</x:f>
        <x:v>7</x:v>
      </x:c>
      <x:c r="G104" s="20" t="n">
        <x:v>225</x:v>
      </x:c>
      <x:c r="H104" s="41" t="n">
        <x:f>ROUND(E104*F104*G104,2)</x:f>
        <x:v>1575</x:v>
      </x:c>
      <x:c r="I104" s="41" t="n">
        <x:f>0</x:f>
        <x:v>0</x:v>
      </x:c>
      <x:c r="J104" s="41" t="n">
        <x:f>0</x:f>
        <x:v>0</x:v>
      </x:c>
      <x:c r="K104" s="41" t="n">
        <x:f>SUM(H104:J104)</x:f>
        <x:v>1575</x:v>
      </x:c>
      <x:c r="L104" s="2"/>
      <x:c r="M104" s="12" t="str">
        <x:v>Production transport, excluding picture rentals</x:v>
      </x:c>
    </x:row>
    <x:row r="105" ht="23" customHeight="1">
      <x:c r="C105" s="27" t="str">
        <x:v>800-06</x:v>
      </x:c>
      <x:c r="D105" s="27" t="str">
        <x:v>Late-wrap crew transport</x:v>
      </x:c>
      <x:c r="E105" s="11" t="n">
        <x:v>1</x:v>
      </x:c>
      <x:c r="F105" s="45" t="n">
        <x:f>'Assumptions'!F11</x:f>
        <x:v>4</x:v>
      </x:c>
      <x:c r="G105" s="20" t="n">
        <x:v>350</x:v>
      </x:c>
      <x:c r="H105" s="41" t="n">
        <x:f>ROUND(E105*F105*G105,2)</x:f>
        <x:v>1400</x:v>
      </x:c>
      <x:c r="I105" s="41" t="n">
        <x:f>0</x:f>
        <x:v>0</x:v>
      </x:c>
      <x:c r="J105" s="41" t="n">
        <x:f>0</x:f>
        <x:v>0</x:v>
      </x:c>
      <x:c r="K105" s="41" t="n">
        <x:f>SUM(H105:J105)</x:f>
        <x:v>1400</x:v>
      </x:c>
      <x:c r="L105" s="2"/>
      <x:c r="M105" s="12" t="str">
        <x:v>Safe rides / shuttle allowance</x:v>
      </x:c>
    </x:row>
    <x:row r="106" ht="23" customHeight="1">
      <x:c r="C106" s="2" t="str">
        <x:v>800-07</x:v>
      </x:c>
      <x:c r="D106" s="2" t="str">
        <x:v>Hotel room-nights</x:v>
      </x:c>
      <x:c r="E106" s="11" t="n">
        <x:v>16</x:v>
      </x:c>
      <x:c r="F106" s="11" t="n">
        <x:v>1</x:v>
      </x:c>
      <x:c r="G106" s="20" t="n">
        <x:v>180</x:v>
      </x:c>
      <x:c r="H106" s="41" t="n">
        <x:f>ROUND(E106*F106*G106,2)</x:f>
        <x:v>2880</x:v>
      </x:c>
      <x:c r="I106" s="41" t="n">
        <x:f>0</x:f>
        <x:v>0</x:v>
      </x:c>
      <x:c r="J106" s="41" t="n">
        <x:f>0</x:f>
        <x:v>0</x:v>
      </x:c>
      <x:c r="K106" s="41" t="n">
        <x:f>SUM(H106:J106)</x:f>
        <x:v>2880</x:v>
      </x:c>
      <x:c r="L106" s="2"/>
      <x:c r="M106" s="12" t="str">
        <x:v>Local first tier. All-in room estimates</x:v>
      </x:c>
    </x:row>
    <x:row r="107" ht="23" customHeight="1">
      <x:c r="C107" s="27" t="str">
        <x:v>800-08</x:v>
      </x:c>
      <x:c r="D107" s="27" t="str">
        <x:v>Travel per diem</x:v>
      </x:c>
      <x:c r="E107" s="11" t="n">
        <x:v>16</x:v>
      </x:c>
      <x:c r="F107" s="11" t="n">
        <x:v>1</x:v>
      </x:c>
      <x:c r="G107" s="20" t="n">
        <x:v>75</x:v>
      </x:c>
      <x:c r="H107" s="41" t="n">
        <x:f>ROUND(E107*F107*G107,2)</x:f>
        <x:v>1200</x:v>
      </x:c>
      <x:c r="I107" s="41" t="n">
        <x:f>0</x:f>
        <x:v>0</x:v>
      </x:c>
      <x:c r="J107" s="41" t="n">
        <x:f>0</x:f>
        <x:v>0</x:v>
      </x:c>
      <x:c r="K107" s="41" t="n">
        <x:f>SUM(H107:J107)</x:f>
        <x:v>1200</x:v>
      </x:c>
      <x:c r="L107" s="2"/>
      <x:c r="M107" s="12" t="str">
        <x:v>Travel days only; shoot-day catering separate</x:v>
      </x:c>
    </x:row>
    <x:row r="108" ht="23" customHeight="1">
      <x:c r="C108" s="2" t="str">
        <x:v>800-09</x:v>
      </x:c>
      <x:c r="D108" s="2" t="str">
        <x:v>Round-trip airfares</x:v>
      </x:c>
      <x:c r="E108" s="11" t="n">
        <x:v>2</x:v>
      </x:c>
      <x:c r="F108" s="11" t="n">
        <x:v>1</x:v>
      </x:c>
      <x:c r="G108" s="20" t="n">
        <x:v>550</x:v>
      </x:c>
      <x:c r="H108" s="41" t="n">
        <x:f>ROUND(E108*F108*G108,2)</x:f>
        <x:v>1100</x:v>
      </x:c>
      <x:c r="I108" s="41" t="n">
        <x:f>0</x:f>
        <x:v>0</x:v>
      </x:c>
      <x:c r="J108" s="41" t="n">
        <x:f>0</x:f>
        <x:v>0</x:v>
      </x:c>
      <x:c r="K108" s="41" t="n">
        <x:f>SUM(H108:J108)</x:f>
        <x:v>1100</x:v>
      </x:c>
      <x:c r="L108" s="2"/>
      <x:c r="M108" s="12" t="str">
        <x:v>Limited specialist / talent travel</x:v>
      </x:c>
    </x:row>
    <x:row r="109" ht="23" customHeight="1">
      <x:c r="C109" s="30"/>
      <x:c r="D109" s="30" t="str">
        <x:v>Vehicles, transport, and travel subtotal</x:v>
      </x:c>
      <x:c r="E109" s="43"/>
      <x:c r="F109" s="43"/>
      <x:c r="G109" s="43"/>
      <x:c r="H109" s="44" t="n">
        <x:f>SUM(H100:H108)</x:f>
        <x:v>16105</x:v>
      </x:c>
      <x:c r="I109" s="44" t="n">
        <x:f>SUM(I100:I108)</x:f>
        <x:v>0</x:v>
      </x:c>
      <x:c r="J109" s="44" t="n">
        <x:f>SUM(J100:J108)</x:f>
        <x:v>0</x:v>
      </x:c>
      <x:c r="K109" s="44" t="n">
        <x:f>SUM(K100:K108)</x:f>
        <x:v>16105</x:v>
      </x:c>
      <x:c r="L109" s="2"/>
      <x:c r="M109" s="2"/>
    </x:row>
    <x:row r="110" ht="23" customHeight="1">
      <x:c r="C110" s="2"/>
      <x:c r="D110" s="2"/>
      <x:c r="E110" s="34"/>
      <x:c r="F110" s="34"/>
      <x:c r="G110" s="34"/>
      <x:c r="H110" s="34"/>
      <x:c r="I110" s="34"/>
      <x:c r="J110" s="34"/>
      <x:c r="K110" s="34"/>
      <x:c r="L110" s="2"/>
      <x:c r="M110" s="2"/>
    </x:row>
    <x:row r="111" ht="25" customHeight="1">
      <x:c r="C111" s="67" t="str">
        <x:v>900  Meals and on-set welfare</x:v>
      </x:c>
      <x:c r="D111" s="67"/>
      <x:c r="E111" s="68"/>
      <x:c r="F111" s="68"/>
      <x:c r="G111" s="68"/>
      <x:c r="H111" s="68"/>
      <x:c r="I111" s="68"/>
      <x:c r="J111" s="68"/>
      <x:c r="K111" s="68"/>
      <x:c r="L111" s="2"/>
      <x:c r="M111" s="2"/>
    </x:row>
    <x:row r="112" ht="23" customHeight="1">
      <x:c r="C112" s="2" t="str">
        <x:v>900-01</x:v>
      </x:c>
      <x:c r="D112" s="2" t="str">
        <x:v>Hot meals</x:v>
      </x:c>
      <x:c r="E112" s="45" t="n">
        <x:f>'Assumptions'!F12</x:f>
        <x:v>36</x:v>
      </x:c>
      <x:c r="F112" s="45" t="n">
        <x:f>'Assumptions'!F7</x:f>
        <x:v>7</x:v>
      </x:c>
      <x:c r="G112" s="20" t="n">
        <x:v>30</x:v>
      </x:c>
      <x:c r="H112" s="41" t="n">
        <x:f>ROUND(E112*F112*G112,2)</x:f>
        <x:v>7560</x:v>
      </x:c>
      <x:c r="I112" s="41" t="n">
        <x:f>0</x:f>
        <x:v>0</x:v>
      </x:c>
      <x:c r="J112" s="41" t="n">
        <x:f>0</x:f>
        <x:v>0</x:v>
      </x:c>
      <x:c r="K112" s="41" t="n">
        <x:f>SUM(H112:J112)</x:f>
        <x:v>7560</x:v>
      </x:c>
      <x:c r="L112" s="2"/>
      <x:c r="M112" s="12" t="str">
        <x:v>All-in meal / catering delivery cost</x:v>
      </x:c>
    </x:row>
    <x:row r="113" ht="23" customHeight="1">
      <x:c r="C113" s="27" t="str">
        <x:v>900-02</x:v>
      </x:c>
      <x:c r="D113" s="27" t="str">
        <x:v>Craft service / water</x:v>
      </x:c>
      <x:c r="E113" s="45" t="n">
        <x:f>'Assumptions'!F12</x:f>
        <x:v>36</x:v>
      </x:c>
      <x:c r="F113" s="45" t="n">
        <x:f>'Assumptions'!F7</x:f>
        <x:v>7</x:v>
      </x:c>
      <x:c r="G113" s="20" t="n">
        <x:v>11</x:v>
      </x:c>
      <x:c r="H113" s="41" t="n">
        <x:f>ROUND(E113*F113*G113,2)</x:f>
        <x:v>2772</x:v>
      </x:c>
      <x:c r="I113" s="41" t="n">
        <x:f>0</x:f>
        <x:v>0</x:v>
      </x:c>
      <x:c r="J113" s="41" t="n">
        <x:f>0</x:f>
        <x:v>0</x:v>
      </x:c>
      <x:c r="K113" s="41" t="n">
        <x:f>SUM(H113:J113)</x:f>
        <x:v>2772</x:v>
      </x:c>
      <x:c r="L113" s="2"/>
      <x:c r="M113" s="12" t="str">
        <x:v>Separate snacks, hot drinks, and hydration</x:v>
      </x:c>
    </x:row>
    <x:row r="114" ht="23" customHeight="1">
      <x:c r="C114" s="2" t="str">
        <x:v>900-03</x:v>
      </x:c>
      <x:c r="D114" s="2" t="str">
        <x:v>Night meal / late-wrap food</x:v>
      </x:c>
      <x:c r="E114" s="45" t="n">
        <x:f>'Assumptions'!F12</x:f>
        <x:v>36</x:v>
      </x:c>
      <x:c r="F114" s="45" t="n">
        <x:f>'Assumptions'!F11</x:f>
        <x:v>4</x:v>
      </x:c>
      <x:c r="G114" s="20" t="n">
        <x:v>22</x:v>
      </x:c>
      <x:c r="H114" s="41" t="n">
        <x:f>ROUND(E114*F114*G114,2)</x:f>
        <x:v>3168</x:v>
      </x:c>
      <x:c r="I114" s="41" t="n">
        <x:f>0</x:f>
        <x:v>0</x:v>
      </x:c>
      <x:c r="J114" s="41" t="n">
        <x:f>0</x:f>
        <x:v>0</x:v>
      </x:c>
      <x:c r="K114" s="41" t="n">
        <x:f>SUM(H114:J114)</x:f>
        <x:v>3168</x:v>
      </x:c>
      <x:c r="L114" s="2"/>
      <x:c r="M114" s="12" t="str">
        <x:v>Second meal allowance on overnight calls</x:v>
      </x:c>
    </x:row>
    <x:row r="115" ht="23" customHeight="1">
      <x:c r="C115" s="27" t="str">
        <x:v>900-04</x:v>
      </x:c>
      <x:c r="D115" s="27" t="str">
        <x:v>Prep / strike food and water</x:v>
      </x:c>
      <x:c r="E115" s="11" t="n">
        <x:v>12</x:v>
      </x:c>
      <x:c r="F115" s="45" t="n">
        <x:f>'Assumptions'!F8+'Assumptions'!F9</x:f>
        <x:v>7</x:v>
      </x:c>
      <x:c r="G115" s="20" t="n">
        <x:v>30</x:v>
      </x:c>
      <x:c r="H115" s="41" t="n">
        <x:f>ROUND(E115*F115*G115,2)</x:f>
        <x:v>2520</x:v>
      </x:c>
      <x:c r="I115" s="41" t="n">
        <x:f>0</x:f>
        <x:v>0</x:v>
      </x:c>
      <x:c r="J115" s="41" t="n">
        <x:f>0</x:f>
        <x:v>0</x:v>
      </x:c>
      <x:c r="K115" s="41" t="n">
        <x:f>SUM(H115:J115)</x:f>
        <x:v>2520</x:v>
      </x:c>
      <x:c r="L115" s="2"/>
      <x:c r="M115" s="12" t="str">
        <x:v>All-in meals and water for smaller off-camera calls</x:v>
      </x:c>
    </x:row>
    <x:row r="116" ht="23" customHeight="1">
      <x:c r="C116" s="2" t="str">
        <x:v>900-05</x:v>
      </x:c>
      <x:c r="D116" s="2" t="str">
        <x:v>Medical / welfare consumables</x:v>
      </x:c>
      <x:c r="E116" s="11" t="n">
        <x:v>1</x:v>
      </x:c>
      <x:c r="F116" s="11" t="n">
        <x:v>1</x:v>
      </x:c>
      <x:c r="G116" s="20" t="n">
        <x:v>450</x:v>
      </x:c>
      <x:c r="H116" s="41" t="n">
        <x:f>ROUND(E116*F116*G116,2)</x:f>
        <x:v>450</x:v>
      </x:c>
      <x:c r="I116" s="41" t="n">
        <x:f>0</x:f>
        <x:v>0</x:v>
      </x:c>
      <x:c r="J116" s="46" t="n">
        <x:f>ROUND(H116*'Assumptions'!F20,2)</x:f>
        <x:v>43.88</x:v>
      </x:c>
      <x:c r="K116" s="41" t="n">
        <x:f>SUM(H116:J116)</x:f>
        <x:v>493.88</x:v>
      </x:c>
      <x:c r="L116" s="2"/>
      <x:c r="M116" s="12" t="str">
        <x:v>Real set supplies; story first-aid kit in Props</x:v>
      </x:c>
    </x:row>
    <x:row r="117" ht="23" customHeight="1">
      <x:c r="C117" s="30"/>
      <x:c r="D117" s="30" t="str">
        <x:v>Meals and on-set welfare subtotal</x:v>
      </x:c>
      <x:c r="E117" s="43"/>
      <x:c r="F117" s="43"/>
      <x:c r="G117" s="43"/>
      <x:c r="H117" s="44" t="n">
        <x:f>SUM(H112:H116)</x:f>
        <x:v>16470</x:v>
      </x:c>
      <x:c r="I117" s="44" t="n">
        <x:f>SUM(I112:I116)</x:f>
        <x:v>0</x:v>
      </x:c>
      <x:c r="J117" s="44" t="n">
        <x:f>SUM(J112:J116)</x:f>
        <x:v>43.88</x:v>
      </x:c>
      <x:c r="K117" s="44" t="n">
        <x:f>SUM(K112:K116)</x:f>
        <x:v>16513.88</x:v>
      </x:c>
      <x:c r="L117" s="2"/>
      <x:c r="M117" s="2"/>
    </x:row>
    <x:row r="118" ht="23" customHeight="1">
      <x:c r="C118" s="2"/>
      <x:c r="D118" s="2"/>
      <x:c r="E118" s="34"/>
      <x:c r="F118" s="34"/>
      <x:c r="G118" s="34"/>
      <x:c r="H118" s="34"/>
      <x:c r="I118" s="34"/>
      <x:c r="J118" s="34"/>
      <x:c r="K118" s="34"/>
      <x:c r="L118" s="2"/>
      <x:c r="M118" s="2"/>
    </x:row>
    <x:row r="119" ht="25" customHeight="1">
      <x:c r="C119" s="67" t="str">
        <x:v>1000  Picture editing and finish</x:v>
      </x:c>
      <x:c r="D119" s="67"/>
      <x:c r="E119" s="68"/>
      <x:c r="F119" s="68"/>
      <x:c r="G119" s="68"/>
      <x:c r="H119" s="68"/>
      <x:c r="I119" s="68"/>
      <x:c r="J119" s="68"/>
      <x:c r="K119" s="68"/>
      <x:c r="L119" s="2"/>
      <x:c r="M119" s="2"/>
    </x:row>
    <x:row r="120" ht="23" customHeight="1">
      <x:c r="C120" s="2" t="str">
        <x:v>1000-01</x:v>
      </x:c>
      <x:c r="D120" s="2" t="str">
        <x:v>Picture editor</x:v>
      </x:c>
      <x:c r="E120" s="11" t="n">
        <x:v>1</x:v>
      </x:c>
      <x:c r="F120" s="45" t="n">
        <x:f>'Assumptions'!F34</x:f>
        <x:v>20</x:v>
      </x:c>
      <x:c r="G120" s="20" t="n">
        <x:v>650</x:v>
      </x:c>
      <x:c r="H120" s="41" t="n">
        <x:f>ROUND(E120*F120*G120,2)</x:f>
        <x:v>13000</x:v>
      </x:c>
      <x:c r="I120" s="41" t="n">
        <x:f>0</x:f>
        <x:v>0</x:v>
      </x:c>
      <x:c r="J120" s="41" t="n">
        <x:f>0</x:f>
        <x:v>0</x:v>
      </x:c>
      <x:c r="K120" s="41" t="n">
        <x:f>SUM(H120:J120)</x:f>
        <x:v>13000</x:v>
      </x:c>
      <x:c r="L120" s="2"/>
      <x:c r="M120" s="12" t="str">
        <x:v>Vendor workdays, inclusive of vendor burden</x:v>
      </x:c>
    </x:row>
    <x:row r="121" ht="23" customHeight="1">
      <x:c r="C121" s="27" t="str">
        <x:v>1000-02</x:v>
      </x:c>
      <x:c r="D121" s="27" t="str">
        <x:v>Assistant edit / ingest / turnover</x:v>
      </x:c>
      <x:c r="E121" s="11" t="n">
        <x:v>1</x:v>
      </x:c>
      <x:c r="F121" s="11" t="n">
        <x:v>8</x:v>
      </x:c>
      <x:c r="G121" s="20" t="n">
        <x:v>400</x:v>
      </x:c>
      <x:c r="H121" s="41" t="n">
        <x:f>ROUND(E121*F121*G121,2)</x:f>
        <x:v>3200</x:v>
      </x:c>
      <x:c r="I121" s="41" t="n">
        <x:f>0</x:f>
        <x:v>0</x:v>
      </x:c>
      <x:c r="J121" s="41" t="n">
        <x:f>0</x:f>
        <x:v>0</x:v>
      </x:c>
      <x:c r="K121" s="41" t="n">
        <x:f>SUM(H121:J121)</x:f>
        <x:v>3200</x:v>
      </x:c>
      <x:c r="L121" s="2"/>
      <x:c r="M121" s="12" t="str">
        <x:v>Media organization, sync, and turnovers</x:v>
      </x:c>
    </x:row>
    <x:row r="122" ht="23" customHeight="1">
      <x:c r="C122" s="2" t="str">
        <x:v>1000-03</x:v>
      </x:c>
      <x:c r="D122" s="2" t="str">
        <x:v>Color / online conform</x:v>
      </x:c>
      <x:c r="E122" s="11" t="n">
        <x:v>1</x:v>
      </x:c>
      <x:c r="F122" s="11" t="n">
        <x:v>4</x:v>
      </x:c>
      <x:c r="G122" s="20" t="n">
        <x:v>1000</x:v>
      </x:c>
      <x:c r="H122" s="41" t="n">
        <x:f>ROUND(E122*F122*G122,2)</x:f>
        <x:v>4000</x:v>
      </x:c>
      <x:c r="I122" s="41" t="n">
        <x:f>0</x:f>
        <x:v>0</x:v>
      </x:c>
      <x:c r="J122" s="41" t="n">
        <x:f>0</x:f>
        <x:v>0</x:v>
      </x:c>
      <x:c r="K122" s="41" t="n">
        <x:f>SUM(H122:J122)</x:f>
        <x:v>4000</x:v>
      </x:c>
      <x:c r="L122" s="2"/>
      <x:c r="M122" s="12" t="str">
        <x:v>Night continuity and broadcast finish</x:v>
      </x:c>
    </x:row>
    <x:row r="123" ht="23" customHeight="1">
      <x:c r="C123" s="27" t="str">
        <x:v>1000-04</x:v>
      </x:c>
      <x:c r="D123" s="27" t="str">
        <x:v>Captions / credits / QC / masters</x:v>
      </x:c>
      <x:c r="E123" s="11" t="n">
        <x:v>1</x:v>
      </x:c>
      <x:c r="F123" s="11" t="n">
        <x:v>1</x:v>
      </x:c>
      <x:c r="G123" s="20" t="n">
        <x:v>2000</x:v>
      </x:c>
      <x:c r="H123" s="41" t="n">
        <x:f>ROUND(E123*F123*G123,2)</x:f>
        <x:v>2000</x:v>
      </x:c>
      <x:c r="I123" s="41" t="n">
        <x:f>0</x:f>
        <x:v>0</x:v>
      </x:c>
      <x:c r="J123" s="41" t="n">
        <x:f>0</x:f>
        <x:v>0</x:v>
      </x:c>
      <x:c r="K123" s="41" t="n">
        <x:f>SUM(H123:J123)</x:f>
        <x:v>2000</x:v>
      </x:c>
      <x:c r="L123" s="2"/>
      <x:c r="M123" s="12" t="str">
        <x:v>Caption files and technical delivery package</x:v>
      </x:c>
    </x:row>
    <x:row r="124" ht="23" customHeight="1">
      <x:c r="C124" s="30"/>
      <x:c r="D124" s="30" t="str">
        <x:v>Picture editing and finish subtotal</x:v>
      </x:c>
      <x:c r="E124" s="43"/>
      <x:c r="F124" s="43"/>
      <x:c r="G124" s="43"/>
      <x:c r="H124" s="44" t="n">
        <x:f>SUM(H120:H123)</x:f>
        <x:v>22200</x:v>
      </x:c>
      <x:c r="I124" s="44" t="n">
        <x:f>SUM(I120:I123)</x:f>
        <x:v>0</x:v>
      </x:c>
      <x:c r="J124" s="44" t="n">
        <x:f>SUM(J120:J123)</x:f>
        <x:v>0</x:v>
      </x:c>
      <x:c r="K124" s="44" t="n">
        <x:f>SUM(K120:K123)</x:f>
        <x:v>22200</x:v>
      </x:c>
      <x:c r="L124" s="2"/>
      <x:c r="M124" s="2"/>
    </x:row>
    <x:row r="125" ht="23" customHeight="1">
      <x:c r="C125" s="2"/>
      <x:c r="D125" s="2"/>
      <x:c r="E125" s="34"/>
      <x:c r="F125" s="34"/>
      <x:c r="G125" s="34"/>
      <x:c r="H125" s="34"/>
      <x:c r="I125" s="34"/>
      <x:c r="J125" s="34"/>
      <x:c r="K125" s="34"/>
      <x:c r="L125" s="2"/>
      <x:c r="M125" s="2"/>
    </x:row>
    <x:row r="126" ht="25" customHeight="1">
      <x:c r="C126" s="67" t="str">
        <x:v>1100  Sound and music</x:v>
      </x:c>
      <x:c r="D126" s="67"/>
      <x:c r="E126" s="68"/>
      <x:c r="F126" s="68"/>
      <x:c r="G126" s="68"/>
      <x:c r="H126" s="68"/>
      <x:c r="I126" s="68"/>
      <x:c r="J126" s="68"/>
      <x:c r="K126" s="68"/>
      <x:c r="L126" s="2"/>
      <x:c r="M126" s="2"/>
    </x:row>
    <x:row r="127" ht="23" customHeight="1">
      <x:c r="C127" s="2" t="str">
        <x:v>1100-01</x:v>
      </x:c>
      <x:c r="D127" s="2" t="str">
        <x:v>Sound design / horror environments</x:v>
      </x:c>
      <x:c r="E127" s="11" t="n">
        <x:v>1</x:v>
      </x:c>
      <x:c r="F127" s="11" t="n">
        <x:v>10</x:v>
      </x:c>
      <x:c r="G127" s="20" t="n">
        <x:v>750</x:v>
      </x:c>
      <x:c r="H127" s="41" t="n">
        <x:f>ROUND(E127*F127*G127,2)</x:f>
        <x:v>7500</x:v>
      </x:c>
      <x:c r="I127" s="41" t="n">
        <x:f>0</x:f>
        <x:v>0</x:v>
      </x:c>
      <x:c r="J127" s="41" t="n">
        <x:f>0</x:f>
        <x:v>0</x:v>
      </x:c>
      <x:c r="K127" s="41" t="n">
        <x:f>SUM(H127:J127)</x:f>
        <x:v>7500</x:v>
      </x:c>
      <x:c r="L127" s="2"/>
      <x:c r="M127" s="12" t="str">
        <x:v>Voices, breathing, house, bats, and location contrast</x:v>
      </x:c>
    </x:row>
    <x:row r="128" ht="23" customHeight="1">
      <x:c r="C128" s="27" t="str">
        <x:v>1100-02</x:v>
      </x:c>
      <x:c r="D128" s="27" t="str">
        <x:v>Dialogue edit / ADR cleanup</x:v>
      </x:c>
      <x:c r="E128" s="11" t="n">
        <x:v>1</x:v>
      </x:c>
      <x:c r="F128" s="11" t="n">
        <x:v>5</x:v>
      </x:c>
      <x:c r="G128" s="20" t="n">
        <x:v>550</x:v>
      </x:c>
      <x:c r="H128" s="41" t="n">
        <x:f>ROUND(E128*F128*G128,2)</x:f>
        <x:v>2750</x:v>
      </x:c>
      <x:c r="I128" s="41" t="n">
        <x:f>0</x:f>
        <x:v>0</x:v>
      </x:c>
      <x:c r="J128" s="41" t="n">
        <x:f>0</x:f>
        <x:v>0</x:v>
      </x:c>
      <x:c r="K128" s="41" t="n">
        <x:f>SUM(H128:J128)</x:f>
        <x:v>2750</x:v>
      </x:c>
      <x:c r="L128" s="2"/>
      <x:c r="M128" s="12" t="str">
        <x:v>Voice performance fees remain in Cast</x:v>
      </x:c>
    </x:row>
    <x:row r="129" ht="23" customHeight="1">
      <x:c r="C129" s="2" t="str">
        <x:v>1100-03</x:v>
      </x:c>
      <x:c r="D129" s="2" t="str">
        <x:v>Foley</x:v>
      </x:c>
      <x:c r="E129" s="11" t="n">
        <x:v>1</x:v>
      </x:c>
      <x:c r="F129" s="11" t="n">
        <x:v>1</x:v>
      </x:c>
      <x:c r="G129" s="20" t="n">
        <x:v>1800</x:v>
      </x:c>
      <x:c r="H129" s="41" t="n">
        <x:f>ROUND(E129*F129*G129,2)</x:f>
        <x:v>1800</x:v>
      </x:c>
      <x:c r="I129" s="41" t="n">
        <x:f>0</x:f>
        <x:v>0</x:v>
      </x:c>
      <x:c r="J129" s="41" t="n">
        <x:f>0</x:f>
        <x:v>0</x:v>
      </x:c>
      <x:c r="K129" s="41" t="n">
        <x:f>SUM(H129:J129)</x:f>
        <x:v>1800</x:v>
      </x:c>
      <x:c r="L129" s="2"/>
      <x:c r="M129" s="12" t="str">
        <x:v>Footfalls, scratches, cloth, and prop handling</x:v>
      </x:c>
    </x:row>
    <x:row r="130" ht="23" customHeight="1">
      <x:c r="C130" s="27" t="str">
        <x:v>1100-04</x:v>
      </x:c>
      <x:c r="D130" s="27" t="str">
        <x:v>Final mix</x:v>
      </x:c>
      <x:c r="E130" s="11" t="n">
        <x:v>1</x:v>
      </x:c>
      <x:c r="F130" s="11" t="n">
        <x:v>3</x:v>
      </x:c>
      <x:c r="G130" s="20" t="n">
        <x:v>1400</x:v>
      </x:c>
      <x:c r="H130" s="41" t="n">
        <x:f>ROUND(E130*F130*G130,2)</x:f>
        <x:v>4200</x:v>
      </x:c>
      <x:c r="I130" s="41" t="n">
        <x:f>0</x:f>
        <x:v>0</x:v>
      </x:c>
      <x:c r="J130" s="41" t="n">
        <x:f>0</x:f>
        <x:v>0</x:v>
      </x:c>
      <x:c r="K130" s="41" t="n">
        <x:f>SUM(H130:J130)</x:f>
        <x:v>4200</x:v>
      </x:c>
      <x:c r="L130" s="2"/>
      <x:c r="M130" s="12" t="str">
        <x:v>Stereo / multichannel delivery as required</x:v>
      </x:c>
    </x:row>
    <x:row r="131" ht="23" customHeight="1">
      <x:c r="C131" s="2" t="str">
        <x:v>1100-05</x:v>
      </x:c>
      <x:c r="D131" s="2" t="str">
        <x:v>ADR studio / recording facility</x:v>
      </x:c>
      <x:c r="E131" s="11" t="n">
        <x:v>1</x:v>
      </x:c>
      <x:c r="F131" s="11" t="n">
        <x:v>3</x:v>
      </x:c>
      <x:c r="G131" s="20" t="n">
        <x:v>550</x:v>
      </x:c>
      <x:c r="H131" s="41" t="n">
        <x:f>ROUND(E131*F131*G131,2)</x:f>
        <x:v>1650</x:v>
      </x:c>
      <x:c r="I131" s="41" t="n">
        <x:f>0</x:f>
        <x:v>0</x:v>
      </x:c>
      <x:c r="J131" s="41" t="n">
        <x:f>0</x:f>
        <x:v>0</x:v>
      </x:c>
      <x:c r="K131" s="41" t="n">
        <x:f>SUM(H131:J131)</x:f>
        <x:v>1650</x:v>
      </x:c>
      <x:c r="L131" s="2"/>
      <x:c r="M131" s="12" t="str">
        <x:v>Facility, not duplicate performer pay</x:v>
      </x:c>
    </x:row>
    <x:row r="132" ht="23" customHeight="1">
      <x:c r="C132" s="27" t="str">
        <x:v>1100-06</x:v>
      </x:c>
      <x:c r="D132" s="27" t="str">
        <x:v>Licensed infant / child / creature sound</x:v>
      </x:c>
      <x:c r="E132" s="11" t="n">
        <x:v>1</x:v>
      </x:c>
      <x:c r="F132" s="11" t="n">
        <x:v>1</x:v>
      </x:c>
      <x:c r="G132" s="20" t="n">
        <x:v>450</x:v>
      </x:c>
      <x:c r="H132" s="41" t="n">
        <x:f>ROUND(E132*F132*G132,2)</x:f>
        <x:v>450</x:v>
      </x:c>
      <x:c r="I132" s="41" t="n">
        <x:f>0</x:f>
        <x:v>0</x:v>
      </x:c>
      <x:c r="J132" s="41" t="n">
        <x:f>0</x:f>
        <x:v>0</x:v>
      </x:c>
      <x:c r="K132" s="41" t="n">
        <x:f>SUM(H132:J132)</x:f>
        <x:v>450</x:v>
      </x:c>
      <x:c r="L132" s="2"/>
      <x:c r="M132" s="12" t="str">
        <x:v>No infant or live-animal photography</x:v>
      </x:c>
    </x:row>
    <x:row r="133" ht="23" customHeight="1">
      <x:c r="C133" s="2" t="str">
        <x:v>1100-07</x:v>
      </x:c>
      <x:c r="D133" s="2" t="str">
        <x:v>Original score and radio cue</x:v>
      </x:c>
      <x:c r="E133" s="11" t="n">
        <x:v>1</x:v>
      </x:c>
      <x:c r="F133" s="11" t="n">
        <x:v>1</x:v>
      </x:c>
      <x:c r="G133" s="20" t="n">
        <x:v>4500</x:v>
      </x:c>
      <x:c r="H133" s="41" t="n">
        <x:f>ROUND(E133*F133*G133,2)</x:f>
        <x:v>4500</x:v>
      </x:c>
      <x:c r="I133" s="41" t="n">
        <x:f>0</x:f>
        <x:v>0</x:v>
      </x:c>
      <x:c r="J133" s="41" t="n">
        <x:f>0</x:f>
        <x:v>0</x:v>
      </x:c>
      <x:c r="K133" s="41" t="n">
        <x:f>SUM(H133:J133)</x:f>
        <x:v>4500</x:v>
      </x:c>
      <x:c r="L133" s="2"/>
      <x:c r="M133" s="12" t="str">
        <x:v>Includes original 1950s-style AM cue</x:v>
      </x:c>
    </x:row>
    <x:row r="134" ht="23" customHeight="1">
      <x:c r="C134" s="27" t="str">
        <x:v>1100-08</x:v>
      </x:c>
      <x:c r="D134" s="27" t="str">
        <x:v>Additional music licenses</x:v>
      </x:c>
      <x:c r="E134" s="11" t="n">
        <x:v>1</x:v>
      </x:c>
      <x:c r="F134" s="11" t="n">
        <x:v>1</x:v>
      </x:c>
      <x:c r="G134" s="20" t="n">
        <x:v>600</x:v>
      </x:c>
      <x:c r="H134" s="41" t="n">
        <x:f>ROUND(E134*F134*G134,2)</x:f>
        <x:v>600</x:v>
      </x:c>
      <x:c r="I134" s="41" t="n">
        <x:f>0</x:f>
        <x:v>0</x:v>
      </x:c>
      <x:c r="J134" s="41" t="n">
        <x:f>0</x:f>
        <x:v>0</x:v>
      </x:c>
      <x:c r="K134" s="41" t="n">
        <x:f>SUM(H134:J134)</x:f>
        <x:v>600</x:v>
      </x:c>
      <x:c r="L134" s="2"/>
      <x:c r="M134" s="12" t="str">
        <x:v>No named commercial song / master assumed</x:v>
      </x:c>
    </x:row>
    <x:row r="135" ht="23" customHeight="1">
      <x:c r="C135" s="30"/>
      <x:c r="D135" s="30" t="str">
        <x:v>Sound and music subtotal</x:v>
      </x:c>
      <x:c r="E135" s="43"/>
      <x:c r="F135" s="43"/>
      <x:c r="G135" s="43"/>
      <x:c r="H135" s="44" t="n">
        <x:f>SUM(H127:H134)</x:f>
        <x:v>23450</x:v>
      </x:c>
      <x:c r="I135" s="44" t="n">
        <x:f>SUM(I127:I134)</x:f>
        <x:v>0</x:v>
      </x:c>
      <x:c r="J135" s="44" t="n">
        <x:f>SUM(J127:J134)</x:f>
        <x:v>0</x:v>
      </x:c>
      <x:c r="K135" s="44" t="n">
        <x:f>SUM(K127:K134)</x:f>
        <x:v>23450</x:v>
      </x:c>
      <x:c r="L135" s="2"/>
      <x:c r="M135" s="2"/>
    </x:row>
    <x:row r="136" ht="23" customHeight="1">
      <x:c r="C136" s="2"/>
      <x:c r="D136" s="2"/>
      <x:c r="E136" s="34"/>
      <x:c r="F136" s="34"/>
      <x:c r="G136" s="34"/>
      <x:c r="H136" s="34"/>
      <x:c r="I136" s="34"/>
      <x:c r="J136" s="34"/>
      <x:c r="K136" s="34"/>
      <x:c r="L136" s="2"/>
      <x:c r="M136" s="2"/>
    </x:row>
    <x:row r="137" ht="25" customHeight="1">
      <x:c r="C137" s="67" t="str">
        <x:v>1200  Visual effects and screen graphics</x:v>
      </x:c>
      <x:c r="D137" s="67"/>
      <x:c r="E137" s="68"/>
      <x:c r="F137" s="68"/>
      <x:c r="G137" s="68"/>
      <x:c r="H137" s="68"/>
      <x:c r="I137" s="68"/>
      <x:c r="J137" s="68"/>
      <x:c r="K137" s="68"/>
      <x:c r="L137" s="2"/>
      <x:c r="M137" s="2"/>
    </x:row>
    <x:row r="138" ht="23" customHeight="1">
      <x:c r="C138" s="2" t="str">
        <x:v>1200-01</x:v>
      </x:c>
      <x:c r="D138" s="2" t="str">
        <x:v>Bat swarm / wing composites</x:v>
      </x:c>
      <x:c r="E138" s="11" t="n">
        <x:v>1</x:v>
      </x:c>
      <x:c r="F138" s="45" t="n">
        <x:f>'Assumptions'!F31</x:f>
        <x:v>16</x:v>
      </x:c>
      <x:c r="G138" s="20" t="n">
        <x:v>650</x:v>
      </x:c>
      <x:c r="H138" s="41" t="n">
        <x:f>ROUND(E138*F138*G138,2)</x:f>
        <x:v>10400</x:v>
      </x:c>
      <x:c r="I138" s="41" t="n">
        <x:f>0</x:f>
        <x:v>0</x:v>
      </x:c>
      <x:c r="J138" s="41" t="n">
        <x:f>0</x:f>
        <x:v>0</x:v>
      </x:c>
      <x:c r="K138" s="41" t="n">
        <x:f>SUM(H138:J138)</x:f>
        <x:v>10400</x:v>
      </x:c>
      <x:c r="L138" s="2"/>
      <x:c r="M138" s="12" t="str">
        <x:v>Micro uses stock / shadows with short composites</x:v>
      </x:c>
    </x:row>
    <x:row r="139" ht="23" customHeight="1">
      <x:c r="C139" s="27" t="str">
        <x:v>1200-02</x:v>
      </x:c>
      <x:c r="D139" s="27" t="str">
        <x:v>Attic eyes / camera-rush shots</x:v>
      </x:c>
      <x:c r="E139" s="11" t="n">
        <x:v>1</x:v>
      </x:c>
      <x:c r="F139" s="11" t="n">
        <x:v>2</x:v>
      </x:c>
      <x:c r="G139" s="20" t="n">
        <x:v>1000</x:v>
      </x:c>
      <x:c r="H139" s="41" t="n">
        <x:f>ROUND(E139*F139*G139,2)</x:f>
        <x:v>2000</x:v>
      </x:c>
      <x:c r="I139" s="41" t="n">
        <x:f>0</x:f>
        <x:v>0</x:v>
      </x:c>
      <x:c r="J139" s="41" t="n">
        <x:f>0</x:f>
        <x:v>0</x:v>
      </x:c>
      <x:c r="K139" s="41" t="n">
        <x:f>SUM(H139:J139)</x:f>
        <x:v>2000</x:v>
      </x:c>
      <x:c r="L139" s="2"/>
      <x:c r="M139" s="12" t="str">
        <x:v>Two hero reveal composites</x:v>
      </x:c>
    </x:row>
    <x:row r="140" ht="23" customHeight="1">
      <x:c r="C140" s="2" t="str">
        <x:v>1200-03</x:v>
      </x:c>
      <x:c r="D140" s="2" t="str">
        <x:v>Stream / chat / device inserts</x:v>
      </x:c>
      <x:c r="E140" s="11" t="n">
        <x:v>1</x:v>
      </x:c>
      <x:c r="F140" s="11" t="n">
        <x:v>12</x:v>
      </x:c>
      <x:c r="G140" s="20" t="n">
        <x:v>300</x:v>
      </x:c>
      <x:c r="H140" s="41" t="n">
        <x:f>ROUND(E140*F140*G140,2)</x:f>
        <x:v>3600</x:v>
      </x:c>
      <x:c r="I140" s="41" t="n">
        <x:f>0</x:f>
        <x:v>0</x:v>
      </x:c>
      <x:c r="J140" s="41" t="n">
        <x:f>0</x:f>
        <x:v>0</x:v>
      </x:c>
      <x:c r="K140" s="41" t="n">
        <x:f>SUM(H140:J140)</x:f>
        <x:v>3600</x:v>
      </x:c>
      <x:c r="L140" s="2"/>
      <x:c r="M140" s="12" t="str">
        <x:v>Original interfaces and countdown graphics</x:v>
      </x:c>
    </x:row>
    <x:row r="141" ht="23" customHeight="1">
      <x:c r="C141" s="27" t="str">
        <x:v>1200-04</x:v>
      </x:c>
      <x:c r="D141" s="27" t="str">
        <x:v>Cleanup / prints / rig removal</x:v>
      </x:c>
      <x:c r="E141" s="11" t="n">
        <x:v>1</x:v>
      </x:c>
      <x:c r="F141" s="11" t="n">
        <x:v>8</x:v>
      </x:c>
      <x:c r="G141" s="20" t="n">
        <x:v>450</x:v>
      </x:c>
      <x:c r="H141" s="41" t="n">
        <x:f>ROUND(E141*F141*G141,2)</x:f>
        <x:v>3600</x:v>
      </x:c>
      <x:c r="I141" s="41" t="n">
        <x:f>0</x:f>
        <x:v>0</x:v>
      </x:c>
      <x:c r="J141" s="41" t="n">
        <x:f>0</x:f>
        <x:v>0</x:v>
      </x:c>
      <x:c r="K141" s="41" t="n">
        <x:f>SUM(H141:J141)</x:f>
        <x:v>3600</x:v>
      </x:c>
      <x:c r="L141" s="2"/>
      <x:c r="M141" s="12" t="str">
        <x:v>Removes practical rigs and refines physical clues</x:v>
      </x:c>
    </x:row>
    <x:row r="142" ht="23" customHeight="1">
      <x:c r="C142" s="2" t="str">
        <x:v>1200-05</x:v>
      </x:c>
      <x:c r="D142" s="2" t="str">
        <x:v>Licensed bat plates / stock footage</x:v>
      </x:c>
      <x:c r="E142" s="11" t="n">
        <x:v>1</x:v>
      </x:c>
      <x:c r="F142" s="11" t="n">
        <x:v>1</x:v>
      </x:c>
      <x:c r="G142" s="20" t="n">
        <x:v>800</x:v>
      </x:c>
      <x:c r="H142" s="41" t="n">
        <x:f>ROUND(E142*F142*G142,2)</x:f>
        <x:v>800</x:v>
      </x:c>
      <x:c r="I142" s="41" t="n">
        <x:f>0</x:f>
        <x:v>0</x:v>
      </x:c>
      <x:c r="J142" s="41" t="n">
        <x:f>0</x:f>
        <x:v>0</x:v>
      </x:c>
      <x:c r="K142" s="41" t="n">
        <x:f>SUM(H142:J142)</x:f>
        <x:v>800</x:v>
      </x:c>
      <x:c r="L142" s="2"/>
      <x:c r="M142" s="12" t="str">
        <x:v>Separate license from artist compositing work</x:v>
      </x:c>
    </x:row>
    <x:row r="143" ht="23" customHeight="1">
      <x:c r="C143" s="30"/>
      <x:c r="D143" s="30" t="str">
        <x:v>Visual effects and screen graphics subtotal</x:v>
      </x:c>
      <x:c r="E143" s="43"/>
      <x:c r="F143" s="43"/>
      <x:c r="G143" s="43"/>
      <x:c r="H143" s="44" t="n">
        <x:f>SUM(H138:H142)</x:f>
        <x:v>20400</x:v>
      </x:c>
      <x:c r="I143" s="44" t="n">
        <x:f>SUM(I138:I142)</x:f>
        <x:v>0</x:v>
      </x:c>
      <x:c r="J143" s="44" t="n">
        <x:f>SUM(J138:J142)</x:f>
        <x:v>0</x:v>
      </x:c>
      <x:c r="K143" s="44" t="n">
        <x:f>SUM(K138:K142)</x:f>
        <x:v>20400</x:v>
      </x:c>
      <x:c r="L143" s="2"/>
      <x:c r="M143" s="2"/>
    </x:row>
    <x:row r="144" ht="23" customHeight="1">
      <x:c r="C144" s="2"/>
      <x:c r="D144" s="2"/>
      <x:c r="E144" s="34"/>
      <x:c r="F144" s="34"/>
      <x:c r="G144" s="34"/>
      <x:c r="H144" s="34"/>
      <x:c r="I144" s="34"/>
      <x:c r="J144" s="34"/>
      <x:c r="K144" s="34"/>
      <x:c r="L144" s="2"/>
      <x:c r="M144" s="2"/>
    </x:row>
    <x:row r="145" ht="25" customHeight="1">
      <x:c r="C145" s="67" t="str">
        <x:v>1300  Insurance and clearance</x:v>
      </x:c>
      <x:c r="D145" s="67"/>
      <x:c r="E145" s="68"/>
      <x:c r="F145" s="68"/>
      <x:c r="G145" s="68"/>
      <x:c r="H145" s="68"/>
      <x:c r="I145" s="68"/>
      <x:c r="J145" s="68"/>
      <x:c r="K145" s="68"/>
      <x:c r="L145" s="2"/>
      <x:c r="M145" s="2"/>
    </x:row>
    <x:row r="146" ht="23" customHeight="1">
      <x:c r="C146" s="2" t="str">
        <x:v>1300-01</x:v>
      </x:c>
      <x:c r="D146" s="2" t="str">
        <x:v>Production / equipment / picture-auto policy</x:v>
      </x:c>
      <x:c r="E146" s="11" t="n">
        <x:v>1</x:v>
      </x:c>
      <x:c r="F146" s="11" t="n">
        <x:v>1</x:v>
      </x:c>
      <x:c r="G146" s="20" t="n">
        <x:v>6500</x:v>
      </x:c>
      <x:c r="H146" s="41" t="n">
        <x:f>ROUND(E146*F146*G146,2)</x:f>
        <x:v>6500</x:v>
      </x:c>
      <x:c r="I146" s="41" t="n">
        <x:f>0</x:f>
        <x:v>0</x:v>
      </x:c>
      <x:c r="J146" s="41" t="n">
        <x:f>0</x:f>
        <x:v>0</x:v>
      </x:c>
      <x:c r="K146" s="41" t="n">
        <x:f>SUM(H146:J146)</x:f>
        <x:v>6500</x:v>
      </x:c>
      <x:c r="L146" s="2"/>
      <x:c r="M146" s="12" t="str">
        <x:v>Excludes workers comp already in payroll load</x:v>
      </x:c>
    </x:row>
    <x:row r="147" ht="23" customHeight="1">
      <x:c r="C147" s="27" t="str">
        <x:v>1300-02</x:v>
      </x:c>
      <x:c r="D147" s="27" t="str">
        <x:v>Errors and omissions insurance</x:v>
      </x:c>
      <x:c r="E147" s="11" t="n">
        <x:v>1</x:v>
      </x:c>
      <x:c r="F147" s="11" t="n">
        <x:v>1</x:v>
      </x:c>
      <x:c r="G147" s="20" t="n">
        <x:v>4500</x:v>
      </x:c>
      <x:c r="H147" s="41" t="n">
        <x:f>ROUND(E147*F147*G147,2)</x:f>
        <x:v>4500</x:v>
      </x:c>
      <x:c r="I147" s="41" t="n">
        <x:f>0</x:f>
        <x:v>0</x:v>
      </x:c>
      <x:c r="J147" s="41" t="n">
        <x:f>0</x:f>
        <x:v>0</x:v>
      </x:c>
      <x:c r="K147" s="41" t="n">
        <x:f>SUM(H147:J147)</x:f>
        <x:v>4500</x:v>
      </x:c>
      <x:c r="L147" s="2"/>
      <x:c r="M147" s="12" t="str">
        <x:v>Planning allowance pending broker / delivery terms</x:v>
      </x:c>
    </x:row>
    <x:row r="148" ht="23" customHeight="1">
      <x:c r="C148" s="2" t="str">
        <x:v>1300-03</x:v>
      </x:c>
      <x:c r="D148" s="2" t="str">
        <x:v>Clearance / music / title review</x:v>
      </x:c>
      <x:c r="E148" s="11" t="n">
        <x:v>1</x:v>
      </x:c>
      <x:c r="F148" s="11" t="n">
        <x:v>1</x:v>
      </x:c>
      <x:c r="G148" s="20" t="n">
        <x:v>1750</x:v>
      </x:c>
      <x:c r="H148" s="41" t="n">
        <x:f>ROUND(E148*F148*G148,2)</x:f>
        <x:v>1750</x:v>
      </x:c>
      <x:c r="I148" s="41" t="n">
        <x:f>0</x:f>
        <x:v>0</x:v>
      </x:c>
      <x:c r="J148" s="41" t="n">
        <x:f>0</x:f>
        <x:v>0</x:v>
      </x:c>
      <x:c r="K148" s="41" t="n">
        <x:f>SUM(H148:J148)</x:f>
        <x:v>1750</x:v>
      </x:c>
      <x:c r="L148" s="2"/>
      <x:c r="M148" s="12" t="str">
        <x:v>Separate clearance review; contracts in development</x:v>
      </x:c>
    </x:row>
    <x:row r="149" ht="23" customHeight="1">
      <x:c r="C149" s="30"/>
      <x:c r="D149" s="30" t="str">
        <x:v>Insurance and clearance subtotal</x:v>
      </x:c>
      <x:c r="E149" s="43"/>
      <x:c r="F149" s="43"/>
      <x:c r="G149" s="43"/>
      <x:c r="H149" s="44" t="n">
        <x:f>SUM(H146:H148)</x:f>
        <x:v>12750</x:v>
      </x:c>
      <x:c r="I149" s="44" t="n">
        <x:f>SUM(I146:I148)</x:f>
        <x:v>0</x:v>
      </x:c>
      <x:c r="J149" s="44" t="n">
        <x:f>SUM(J146:J148)</x:f>
        <x:v>0</x:v>
      </x:c>
      <x:c r="K149" s="44" t="n">
        <x:f>SUM(K146:K148)</x:f>
        <x:v>12750</x:v>
      </x:c>
      <x:c r="L149" s="2"/>
      <x:c r="M149" s="2"/>
    </x:row>
    <x:row r="150" ht="23" customHeight="1">
      <x:c r="C150" s="2"/>
      <x:c r="D150" s="2"/>
      <x:c r="E150" s="34"/>
      <x:c r="F150" s="34"/>
      <x:c r="G150" s="34"/>
      <x:c r="H150" s="34"/>
      <x:c r="I150" s="34"/>
      <x:c r="J150" s="34"/>
      <x:c r="K150" s="34"/>
      <x:c r="L150" s="2"/>
      <x:c r="M150" s="2"/>
    </x:row>
    <x:row r="151" ht="25" customHeight="1">
      <x:c r="C151" s="67" t="str">
        <x:v>1400  Delivery and initial launch</x:v>
      </x:c>
      <x:c r="D151" s="67"/>
      <x:c r="E151" s="68"/>
      <x:c r="F151" s="68"/>
      <x:c r="G151" s="68"/>
      <x:c r="H151" s="68"/>
      <x:c r="I151" s="68"/>
      <x:c r="J151" s="68"/>
      <x:c r="K151" s="68"/>
      <x:c r="L151" s="2"/>
      <x:c r="M151" s="2"/>
    </x:row>
    <x:row r="152" ht="23" customHeight="1">
      <x:c r="C152" s="2" t="str">
        <x:v>1400-01</x:v>
      </x:c>
      <x:c r="D152" s="2" t="str">
        <x:v>Poster / stills / press materials</x:v>
      </x:c>
      <x:c r="E152" s="11" t="n">
        <x:v>1</x:v>
      </x:c>
      <x:c r="F152" s="11" t="n">
        <x:v>1</x:v>
      </x:c>
      <x:c r="G152" s="20" t="n">
        <x:v>2000</x:v>
      </x:c>
      <x:c r="H152" s="41" t="n">
        <x:f>ROUND(E152*F152*G152,2)</x:f>
        <x:v>2000</x:v>
      </x:c>
      <x:c r="I152" s="41" t="n">
        <x:f>0</x:f>
        <x:v>0</x:v>
      </x:c>
      <x:c r="J152" s="41" t="n">
        <x:f>0</x:f>
        <x:v>0</x:v>
      </x:c>
      <x:c r="K152" s="41" t="n">
        <x:f>SUM(H152:J152)</x:f>
        <x:v>2000</x:v>
      </x:c>
      <x:c r="L152" s="2"/>
      <x:c r="M152" s="12" t="str">
        <x:v>Initial launch assets, not paid ad campaign</x:v>
      </x:c>
    </x:row>
    <x:row r="153" ht="23" customHeight="1">
      <x:c r="C153" s="27" t="str">
        <x:v>1400-02</x:v>
      </x:c>
      <x:c r="D153" s="27" t="str">
        <x:v>Festival / market submission allowance</x:v>
      </x:c>
      <x:c r="E153" s="11" t="n">
        <x:v>1</x:v>
      </x:c>
      <x:c r="F153" s="11" t="n">
        <x:v>10</x:v>
      </x:c>
      <x:c r="G153" s="20" t="n">
        <x:v>80</x:v>
      </x:c>
      <x:c r="H153" s="41" t="n">
        <x:f>ROUND(E153*F153*G153,2)</x:f>
        <x:v>800</x:v>
      </x:c>
      <x:c r="I153" s="41" t="n">
        <x:f>0</x:f>
        <x:v>0</x:v>
      </x:c>
      <x:c r="J153" s="41" t="n">
        <x:f>0</x:f>
        <x:v>0</x:v>
      </x:c>
      <x:c r="K153" s="41" t="n">
        <x:f>SUM(H153:J153)</x:f>
        <x:v>800</x:v>
      </x:c>
      <x:c r="L153" s="2"/>
      <x:c r="M153" s="12" t="str">
        <x:v>Ten planned entries; actual venues not selected</x:v>
      </x:c>
    </x:row>
    <x:row r="154" ht="23" customHeight="1">
      <x:c r="C154" s="2" t="str">
        <x:v>1400-03</x:v>
      </x:c>
      <x:c r="D154" s="2" t="str">
        <x:v>Delivery storage / archive / shipping</x:v>
      </x:c>
      <x:c r="E154" s="11" t="n">
        <x:v>1</x:v>
      </x:c>
      <x:c r="F154" s="11" t="n">
        <x:v>1</x:v>
      </x:c>
      <x:c r="G154" s="20" t="n">
        <x:v>800</x:v>
      </x:c>
      <x:c r="H154" s="41" t="n">
        <x:f>ROUND(E154*F154*G154,2)</x:f>
        <x:v>800</x:v>
      </x:c>
      <x:c r="I154" s="41" t="n">
        <x:f>0</x:f>
        <x:v>0</x:v>
      </x:c>
      <x:c r="J154" s="41" t="n">
        <x:f>0</x:f>
        <x:v>0</x:v>
      </x:c>
      <x:c r="K154" s="41" t="n">
        <x:f>SUM(H154:J154)</x:f>
        <x:v>800</x:v>
      </x:c>
      <x:c r="L154" s="2"/>
      <x:c r="M154" s="12" t="str">
        <x:v>Final archival copies and delivery logistics</x:v>
      </x:c>
    </x:row>
    <x:row r="155" ht="23" customHeight="1">
      <x:c r="C155" s="30"/>
      <x:c r="D155" s="30" t="str">
        <x:v>Delivery and initial launch subtotal</x:v>
      </x:c>
      <x:c r="E155" s="43"/>
      <x:c r="F155" s="43"/>
      <x:c r="G155" s="43"/>
      <x:c r="H155" s="44" t="n">
        <x:f>SUM(H152:H154)</x:f>
        <x:v>3600</x:v>
      </x:c>
      <x:c r="I155" s="44" t="n">
        <x:f>SUM(I152:I154)</x:f>
        <x:v>0</x:v>
      </x:c>
      <x:c r="J155" s="44" t="n">
        <x:f>SUM(J152:J154)</x:f>
        <x:v>0</x:v>
      </x:c>
      <x:c r="K155" s="44" t="n">
        <x:f>SUM(K152:K154)</x:f>
        <x:v>3600</x:v>
      </x:c>
      <x:c r="L155" s="2"/>
      <x:c r="M155" s="2"/>
    </x:row>
    <x:row r="156" ht="23" customHeight="1">
      <x:c r="C156" s="2"/>
      <x:c r="D156" s="2"/>
      <x:c r="E156" s="34"/>
      <x:c r="F156" s="34"/>
      <x:c r="G156" s="34"/>
      <x:c r="H156" s="34"/>
      <x:c r="I156" s="34"/>
      <x:c r="J156" s="34"/>
      <x:c r="K156" s="34"/>
      <x:c r="L156" s="2"/>
      <x:c r="M156" s="2"/>
    </x:row>
    <x:row r="157" ht="23" customHeight="1">
      <x:c r="C157" s="2"/>
      <x:c r="D157" s="2" t="str">
        <x:v>Direct production cost</x:v>
      </x:c>
      <x:c r="E157" s="34"/>
      <x:c r="F157" s="34"/>
      <x:c r="G157" s="34"/>
      <x:c r="H157" s="34"/>
      <x:c r="I157" s="34"/>
      <x:c r="J157" s="34"/>
      <x:c r="K157" s="41" t="n">
        <x:f>SUM(K14,K29,K62,K73,K82,K88,K97,K109,K117,K124,K135,K143,K149,K155)</x:f>
        <x:v>375233.07</x:v>
      </x:c>
      <x:c r="L157" s="2"/>
      <x:c r="M157" s="2"/>
    </x:row>
    <x:row r="158" ht="23" customHeight="1">
      <x:c r="C158" s="2"/>
      <x:c r="D158" s="2" t="str">
        <x:v>Company overhead</x:v>
      </x:c>
      <x:c r="E158" s="34"/>
      <x:c r="F158" s="34"/>
      <x:c r="G158" s="34"/>
      <x:c r="H158" s="34"/>
      <x:c r="I158" s="34"/>
      <x:c r="J158" s="34"/>
      <x:c r="K158" s="41" t="n">
        <x:f>ROUND(K157*'Assumptions'!F22,2)</x:f>
        <x:v>18761.65</x:v>
      </x:c>
      <x:c r="L158" s="2"/>
      <x:c r="M158" s="2"/>
    </x:row>
    <x:row r="159" ht="23" customHeight="1">
      <x:c r="C159" s="2"/>
      <x:c r="D159" s="2" t="str">
        <x:v>Contingency</x:v>
      </x:c>
      <x:c r="E159" s="34"/>
      <x:c r="F159" s="34"/>
      <x:c r="G159" s="34"/>
      <x:c r="H159" s="34"/>
      <x:c r="I159" s="34"/>
      <x:c r="J159" s="34"/>
      <x:c r="K159" s="41" t="n">
        <x:f>ROUND(SUM(K157:K158)*'Assumptions'!F21,2)</x:f>
        <x:v>47279.37</x:v>
      </x:c>
      <x:c r="L159" s="2"/>
      <x:c r="M159" s="2"/>
    </x:row>
    <x:row r="160" ht="23" customHeight="1">
      <x:c r="C160" s="2"/>
      <x:c r="D160" s="2"/>
      <x:c r="E160" s="34"/>
      <x:c r="F160" s="34"/>
      <x:c r="G160" s="34"/>
      <x:c r="H160" s="34"/>
      <x:c r="I160" s="34"/>
      <x:c r="J160" s="34"/>
      <x:c r="K160" s="41"/>
      <x:c r="L160" s="2"/>
      <x:c r="M160" s="2"/>
    </x:row>
    <x:row r="161" ht="29" customHeight="1">
      <x:c r="C161" s="70"/>
      <x:c r="D161" s="70" t="str">
        <x:v>TOTAL BUDGET</x:v>
      </x:c>
      <x:c r="E161" s="71"/>
      <x:c r="F161" s="71"/>
      <x:c r="G161" s="71"/>
      <x:c r="H161" s="71"/>
      <x:c r="I161" s="71"/>
      <x:c r="J161" s="71"/>
      <x:c r="K161" s="72" t="n">
        <x:f>SUM(K157:K159)</x:f>
        <x:v>441274.09</x:v>
      </x:c>
      <x:c r="L161" s="2"/>
      <x:c r="M161" s="2"/>
    </x:row>
    <x:row r="162" ht="23" customHeight="1">
      <x:c r="C162" s="2"/>
      <x:c r="D162" s="2"/>
      <x:c r="E162" s="34"/>
      <x:c r="F162" s="34"/>
      <x:c r="G162" s="34"/>
      <x:c r="H162" s="34"/>
      <x:c r="I162" s="34"/>
      <x:c r="J162" s="34"/>
      <x:c r="K162" s="41"/>
      <x:c r="L162" s="2"/>
      <x:c r="M162" s="2"/>
    </x:row>
    <x:row r="163" ht="23" customHeight="1">
      <x:c r="C163" s="2"/>
      <x:c r="D163" s="2" t="str">
        <x:v>Refundable deposit float</x:v>
      </x:c>
      <x:c r="E163" s="34"/>
      <x:c r="F163" s="34"/>
      <x:c r="G163" s="34"/>
      <x:c r="H163" s="34"/>
      <x:c r="I163" s="34"/>
      <x:c r="J163" s="34"/>
      <x:c r="K163" s="46" t="n">
        <x:f>'Assumptions'!F23</x:f>
        <x:v>10000</x:v>
      </x:c>
      <x:c r="L163" s="2"/>
      <x:c r="M163" s="2"/>
    </x:row>
    <x:row r="164" ht="29" customHeight="1">
      <x:c r="C164" s="54"/>
      <x:c r="D164" s="54" t="str">
        <x:v>PEAK CASH INCLUDING FLOAT</x:v>
      </x:c>
      <x:c r="E164" s="55"/>
      <x:c r="F164" s="55"/>
      <x:c r="G164" s="55"/>
      <x:c r="H164" s="55"/>
      <x:c r="I164" s="55"/>
      <x:c r="J164" s="55"/>
      <x:c r="K164" s="56" t="n">
        <x:f>SUM(K161,K163)</x:f>
        <x:v>451274.09</x:v>
      </x:c>
      <x:c r="L164" s="2"/>
      <x:c r="M164" s="2"/>
    </x:row>
    <x:row r="165" ht="23" customHeight="1">
      <x:c r="C165" s="2"/>
      <x:c r="D165" s="2"/>
      <x:c r="E165" s="34"/>
      <x:c r="F165" s="34"/>
      <x:c r="G165" s="34"/>
      <x:c r="H165" s="34"/>
      <x:c r="I165" s="34"/>
      <x:c r="J165" s="34"/>
      <x:c r="K165" s="34"/>
      <x:c r="L165" s="2"/>
      <x:c r="M165" s="2"/>
    </x:row>
    <x:row r="166" ht="23" customHeight="1">
      <x:c r="C166" s="2"/>
      <x:c r="D166" s="2"/>
      <x:c r="E166" s="34"/>
      <x:c r="F166" s="34"/>
      <x:c r="G166" s="34"/>
      <x:c r="H166" s="34"/>
      <x:c r="I166" s="34"/>
      <x:c r="J166" s="34"/>
      <x:c r="K166" s="34"/>
      <x:c r="L166" s="2"/>
      <x:c r="M166" s="2"/>
    </x:row>
    <x:row r="167" ht="23" customHeight="1">
      <x:c r="C167" s="2"/>
      <x:c r="D167" s="2"/>
      <x:c r="E167" s="34"/>
      <x:c r="F167" s="34"/>
      <x:c r="G167" s="34"/>
      <x:c r="H167" s="34"/>
      <x:c r="I167" s="34"/>
      <x:c r="J167" s="34"/>
      <x:c r="K167" s="34"/>
      <x:c r="L167" s="2"/>
      <x:c r="M167" s="2"/>
    </x:row>
    <x:row r="168" ht="23" customHeight="1">
      <x:c r="C168" s="2"/>
      <x:c r="D168" s="2"/>
      <x:c r="E168" s="34"/>
      <x:c r="F168" s="34"/>
      <x:c r="G168" s="34"/>
      <x:c r="H168" s="34"/>
      <x:c r="I168" s="34"/>
      <x:c r="J168" s="34"/>
      <x:c r="K168" s="34"/>
      <x:c r="L168" s="2"/>
      <x:c r="M168" s="2"/>
    </x:row>
    <x:row r="169" ht="23" customHeight="1">
      <x:c r="C169" s="2"/>
      <x:c r="D169" s="2"/>
      <x:c r="E169" s="34"/>
      <x:c r="F169" s="34"/>
      <x:c r="G169" s="34"/>
      <x:c r="H169" s="34"/>
      <x:c r="I169" s="34"/>
      <x:c r="J169" s="34"/>
      <x:c r="K169" s="34"/>
      <x:c r="L169" s="2"/>
      <x:c r="M169" s="2"/>
    </x:row>
    <x:row r="170" ht="23" customHeight="1">
      <x:c r="C170" s="2"/>
      <x:c r="D170" s="2"/>
      <x:c r="E170" s="34"/>
      <x:c r="F170" s="34"/>
      <x:c r="G170" s="34"/>
      <x:c r="H170" s="34"/>
      <x:c r="I170" s="34"/>
      <x:c r="J170" s="34"/>
      <x:c r="K170" s="34"/>
      <x:c r="L170" s="2"/>
      <x:c r="M170" s="2"/>
    </x:row>
    <x:row r="171" ht="23" customHeight="1">
      <x:c r="C171" s="2"/>
      <x:c r="D171" s="2"/>
      <x:c r="E171" s="34"/>
      <x:c r="F171" s="34"/>
      <x:c r="G171" s="34"/>
      <x:c r="H171" s="34"/>
      <x:c r="I171" s="34"/>
      <x:c r="J171" s="34"/>
      <x:c r="K171" s="34"/>
      <x:c r="L171" s="2"/>
      <x:c r="M171" s="2"/>
    </x:row>
    <x:row r="172" ht="23" customHeight="1">
      <x:c r="C172" s="2"/>
      <x:c r="D172" s="2"/>
      <x:c r="E172" s="34"/>
      <x:c r="F172" s="34"/>
      <x:c r="G172" s="34"/>
      <x:c r="H172" s="34"/>
      <x:c r="I172" s="34"/>
      <x:c r="J172" s="34"/>
      <x:c r="K172" s="34"/>
      <x:c r="L172" s="2"/>
      <x:c r="M172" s="2"/>
    </x:row>
    <x:row r="173" ht="23" customHeight="1">
      <x:c r="C173" s="2"/>
      <x:c r="D173" s="2"/>
      <x:c r="E173" s="34"/>
      <x:c r="F173" s="34"/>
      <x:c r="G173" s="34"/>
      <x:c r="H173" s="34"/>
      <x:c r="I173" s="34"/>
      <x:c r="J173" s="34"/>
      <x:c r="K173" s="34"/>
      <x:c r="L173" s="2"/>
      <x:c r="M173" s="2"/>
    </x:row>
    <x:row r="174" ht="23" customHeight="1">
      <x:c r="C174" s="2"/>
      <x:c r="D174" s="2"/>
      <x:c r="E174" s="34"/>
      <x:c r="F174" s="34"/>
      <x:c r="G174" s="34"/>
      <x:c r="H174" s="34"/>
      <x:c r="I174" s="34"/>
      <x:c r="J174" s="34"/>
      <x:c r="K174" s="34"/>
      <x:c r="L174" s="2"/>
      <x:c r="M174" s="2"/>
    </x:row>
    <x:row r="175" ht="23" customHeight="1">
      <x:c r="C175" s="2"/>
      <x:c r="D175" s="2"/>
      <x:c r="E175" s="34"/>
      <x:c r="F175" s="34"/>
      <x:c r="G175" s="34"/>
      <x:c r="H175" s="34"/>
      <x:c r="I175" s="34"/>
      <x:c r="J175" s="34"/>
      <x:c r="K175" s="34"/>
      <x:c r="L175" s="2"/>
      <x:c r="M175" s="2"/>
    </x:row>
    <x:row r="176" ht="23" customHeight="1">
      <x:c r="C176" s="2"/>
      <x:c r="D176" s="2"/>
      <x:c r="E176" s="34"/>
      <x:c r="F176" s="34"/>
      <x:c r="G176" s="34"/>
      <x:c r="H176" s="34"/>
      <x:c r="I176" s="34"/>
      <x:c r="J176" s="34"/>
      <x:c r="K176" s="34"/>
      <x:c r="L176" s="2"/>
      <x:c r="M176" s="2"/>
    </x:row>
    <x:row r="177" ht="23" customHeight="1">
      <x:c r="C177" s="2"/>
      <x:c r="D177" s="2"/>
      <x:c r="E177" s="34"/>
      <x:c r="F177" s="34"/>
      <x:c r="G177" s="34"/>
      <x:c r="H177" s="34"/>
      <x:c r="I177" s="34"/>
      <x:c r="J177" s="34"/>
      <x:c r="K177" s="34"/>
      <x:c r="L177" s="2"/>
      <x:c r="M177" s="2"/>
    </x:row>
    <x:row r="178" ht="23" customHeight="1">
      <x:c r="C178" s="2"/>
      <x:c r="D178" s="2"/>
      <x:c r="E178" s="34"/>
      <x:c r="F178" s="34"/>
      <x:c r="G178" s="34"/>
      <x:c r="H178" s="34"/>
      <x:c r="I178" s="34"/>
      <x:c r="J178" s="34"/>
      <x:c r="K178" s="34"/>
      <x:c r="L178" s="2"/>
      <x:c r="M178" s="2"/>
    </x:row>
    <x:row r="179" ht="23" customHeight="1">
      <x:c r="C179" s="2"/>
      <x:c r="D179" s="2"/>
      <x:c r="E179" s="34"/>
      <x:c r="F179" s="34"/>
      <x:c r="G179" s="34"/>
      <x:c r="H179" s="34"/>
      <x:c r="I179" s="34"/>
      <x:c r="J179" s="34"/>
      <x:c r="K179" s="34"/>
      <x:c r="L179" s="2"/>
      <x:c r="M179" s="2"/>
    </x:row>
    <x:row r="180" ht="23" customHeight="1">
      <x:c r="C180" s="2"/>
      <x:c r="D180" s="2"/>
      <x:c r="E180" s="34"/>
      <x:c r="F180" s="34"/>
      <x:c r="G180" s="34"/>
      <x:c r="H180" s="34"/>
      <x:c r="I180" s="34"/>
      <x:c r="J180" s="34"/>
      <x:c r="K180" s="34"/>
      <x:c r="L180" s="2"/>
      <x:c r="M180" s="2"/>
    </x:row>
    <x:row r="181" ht="23" customHeight="1">
      <x:c r="C181" s="2"/>
      <x:c r="D181" s="2"/>
      <x:c r="E181" s="34"/>
      <x:c r="F181" s="34"/>
      <x:c r="G181" s="34"/>
      <x:c r="H181" s="34"/>
      <x:c r="I181" s="34"/>
      <x:c r="J181" s="34"/>
      <x:c r="K181" s="34"/>
      <x:c r="L181" s="2"/>
      <x:c r="M181" s="2"/>
    </x:row>
    <x:row r="182" ht="23" customHeight="1">
      <x:c r="C182" s="2"/>
      <x:c r="D182" s="2"/>
      <x:c r="E182" s="34"/>
      <x:c r="F182" s="34"/>
      <x:c r="G182" s="34"/>
      <x:c r="H182" s="34"/>
      <x:c r="I182" s="34"/>
      <x:c r="J182" s="34"/>
      <x:c r="K182" s="34"/>
      <x:c r="L182" s="2"/>
      <x:c r="M182" s="2"/>
    </x:row>
    <x:row r="183" ht="23" customHeight="1">
      <x:c r="C183" s="2"/>
      <x:c r="D183" s="2"/>
      <x:c r="E183" s="34"/>
      <x:c r="F183" s="34"/>
      <x:c r="G183" s="34"/>
      <x:c r="H183" s="34"/>
      <x:c r="I183" s="34"/>
      <x:c r="J183" s="34"/>
      <x:c r="K183" s="34"/>
      <x:c r="L183" s="2"/>
      <x:c r="M183" s="2"/>
    </x:row>
    <x:row r="184" ht="23" customHeight="1">
      <x:c r="C184" s="2"/>
      <x:c r="D184" s="2"/>
      <x:c r="E184" s="34"/>
      <x:c r="F184" s="34"/>
      <x:c r="G184" s="34"/>
      <x:c r="H184" s="34"/>
      <x:c r="I184" s="34"/>
      <x:c r="J184" s="34"/>
      <x:c r="K184" s="34"/>
      <x:c r="L184" s="2"/>
      <x:c r="M184" s="2"/>
    </x:row>
    <x:row r="185" ht="23" customHeight="1">
      <x:c r="C185" s="2"/>
      <x:c r="D185" s="2"/>
      <x:c r="E185" s="34"/>
      <x:c r="F185" s="34"/>
      <x:c r="G185" s="34"/>
      <x:c r="H185" s="34"/>
      <x:c r="I185" s="34"/>
      <x:c r="J185" s="34"/>
      <x:c r="K185" s="34"/>
      <x:c r="L185" s="2"/>
      <x:c r="M185" s="2"/>
    </x:row>
    <x:row r="186" ht="23" customHeight="1">
      <x:c r="C186" s="2"/>
      <x:c r="D186" s="2"/>
      <x:c r="E186" s="34"/>
      <x:c r="F186" s="34"/>
      <x:c r="G186" s="34"/>
      <x:c r="H186" s="34"/>
      <x:c r="I186" s="34"/>
      <x:c r="J186" s="34"/>
      <x:c r="K186" s="34"/>
      <x:c r="L186" s="2"/>
      <x:c r="M186" s="2"/>
    </x:row>
    <x:row r="187" ht="23" customHeight="1">
      <x:c r="C187" s="2"/>
      <x:c r="D187" s="2"/>
      <x:c r="E187" s="34"/>
      <x:c r="F187" s="34"/>
      <x:c r="G187" s="34"/>
      <x:c r="H187" s="34"/>
      <x:c r="I187" s="34"/>
      <x:c r="J187" s="34"/>
      <x:c r="K187" s="34"/>
      <x:c r="L187" s="2"/>
      <x:c r="M187" s="2"/>
    </x:row>
    <x:row r="188" ht="23" customHeight="1">
      <x:c r="C188" s="2"/>
      <x:c r="D188" s="2"/>
      <x:c r="E188" s="34"/>
      <x:c r="F188" s="34"/>
      <x:c r="G188" s="34"/>
      <x:c r="H188" s="34"/>
      <x:c r="I188" s="34"/>
      <x:c r="J188" s="34"/>
      <x:c r="K188" s="34"/>
      <x:c r="L188" s="2"/>
      <x:c r="M188" s="2"/>
    </x:row>
    <x:row r="189" ht="23" customHeight="1">
      <x:c r="C189" s="2"/>
      <x:c r="D189" s="2"/>
      <x:c r="E189" s="34"/>
      <x:c r="F189" s="34"/>
      <x:c r="G189" s="34"/>
      <x:c r="H189" s="34"/>
      <x:c r="I189" s="34"/>
      <x:c r="J189" s="34"/>
      <x:c r="K189" s="34"/>
      <x:c r="L189" s="2"/>
      <x:c r="M189" s="2"/>
    </x:row>
    <x:row r="190" ht="23" customHeight="1">
      <x:c r="C190" s="2"/>
      <x:c r="D190" s="2"/>
      <x:c r="E190" s="34"/>
      <x:c r="F190" s="34"/>
      <x:c r="G190" s="34"/>
      <x:c r="H190" s="34"/>
      <x:c r="I190" s="34"/>
      <x:c r="J190" s="34"/>
      <x:c r="K190" s="34"/>
      <x:c r="L190" s="2"/>
      <x:c r="M190" s="2"/>
    </x:row>
    <x:row r="191" ht="23" customHeight="1"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</x:row>
    <x:row r="192" ht="23" customHeight="1"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</x:row>
    <x:row r="193" ht="23" customHeight="1"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</x:row>
    <x:row r="194" ht="23" customHeight="1"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</x:row>
    <x:row r="195" ht="23" customHeight="1"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</x:row>
    <x:row r="196" ht="23" customHeight="1"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</x:row>
    <x:row r="197" ht="23" customHeight="1"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</x:row>
    <x:row r="198" ht="23" customHeight="1"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</x:row>
    <x:row r="199" ht="23" customHeight="1"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</x:row>
    <x:row r="200" ht="23" customHeight="1"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</x:row>
    <x:row r="201" ht="23" customHeight="1"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</x:row>
    <x:row r="202" ht="23" customHeight="1"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</x:row>
    <x:row r="203" ht="23" customHeight="1"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</x:row>
    <x:row r="204" ht="23" customHeight="1"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</x:row>
    <x:row r="205" ht="23" customHeight="1"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</x:row>
    <x:row r="206" ht="23" customHeight="1"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</x:row>
    <x:row r="207" ht="23" customHeight="1"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</x:row>
    <x:row r="208" ht="23" customHeight="1"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</x:row>
    <x:row r="209" ht="23" customHeight="1"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</x:row>
    <x:row r="210" ht="23" customHeight="1"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63C59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0" hidden="0" customWidth="1"/>
    <x:col min="4" max="4" width="41" hidden="0" customWidth="1"/>
    <x:col min="5" max="5" width="9" hidden="0" customWidth="1"/>
    <x:col min="6" max="6" width="10" hidden="0" customWidth="1"/>
    <x:col min="7" max="7" width="13" hidden="0" customWidth="1"/>
    <x:col min="8" max="8" width="13" hidden="0" customWidth="1"/>
    <x:col min="9" max="9" width="12" hidden="0" customWidth="1"/>
    <x:col min="10" max="10" width="13" hidden="0" customWidth="1"/>
    <x:col min="11" max="11" width="15" hidden="0" customWidth="1"/>
    <x:col min="12" max="12" width="3" hidden="0" customWidth="1"/>
    <x:col min="13" max="13" width="58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9" customHeight="1">
      <x:c r="C2" s="3" t="str">
        <x:v>666 Challenge — Production company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C4" s="5" t="str">
        <x:v>USD. Quantities and rates are editable. Base pay, overtime, payroll loads, and tax are visible.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2" customHeight="1">
      <x:c r="C6" s="33" t="str">
        <x:v>Account</x:v>
      </x:c>
      <x:c r="D6" s="33" t="str">
        <x:v>Item</x:v>
      </x:c>
      <x:c r="E6" s="33" t="str">
        <x:v>Qty</x:v>
      </x:c>
      <x:c r="F6" s="33" t="str">
        <x:v>Days / units</x:v>
      </x:c>
      <x:c r="G6" s="33" t="str">
        <x:v>Base rate</x:v>
      </x:c>
      <x:c r="H6" s="33" t="str">
        <x:v>Base cost</x:v>
      </x:c>
      <x:c r="I6" s="33" t="str">
        <x:v>Overtime</x:v>
      </x:c>
      <x:c r="J6" s="33" t="str">
        <x:v>Payroll / tax</x:v>
      </x:c>
      <x:c r="K6" s="33" t="str">
        <x:v>Cash cost</x:v>
      </x:c>
      <x:c r="L6" s="2"/>
      <x:c r="M6" s="33" t="str">
        <x:v>Scope</x:v>
      </x:c>
    </x:row>
    <x:row r="7" ht="23" customHeight="1">
      <x:c r="C7" s="2"/>
      <x:c r="D7" s="2"/>
      <x:c r="E7" s="34"/>
      <x:c r="F7" s="34"/>
      <x:c r="G7" s="34"/>
      <x:c r="H7" s="34"/>
      <x:c r="I7" s="34"/>
      <x:c r="J7" s="34"/>
      <x:c r="K7" s="34"/>
      <x:c r="L7" s="2"/>
      <x:c r="M7" s="2"/>
    </x:row>
    <x:row r="8" ht="25" customHeight="1">
      <x:c r="C8" s="75" t="str">
        <x:v>100  Development and producing</x:v>
      </x:c>
      <x:c r="D8" s="75"/>
      <x:c r="E8" s="76"/>
      <x:c r="F8" s="76"/>
      <x:c r="G8" s="76"/>
      <x:c r="H8" s="76"/>
      <x:c r="I8" s="76"/>
      <x:c r="J8" s="76"/>
      <x:c r="K8" s="76"/>
      <x:c r="L8" s="2"/>
      <x:c r="M8" s="2"/>
    </x:row>
    <x:row r="9" ht="23" customHeight="1">
      <x:c r="C9" s="2" t="str">
        <x:v>100-01</x:v>
      </x:c>
      <x:c r="D9" s="2" t="str">
        <x:v>Screenplay license / writing fee</x:v>
      </x:c>
      <x:c r="E9" s="11" t="n">
        <x:v>1</x:v>
      </x:c>
      <x:c r="F9" s="11" t="n">
        <x:v>1</x:v>
      </x:c>
      <x:c r="G9" s="20" t="n">
        <x:v>15000</x:v>
      </x:c>
      <x:c r="H9" s="41" t="n">
        <x:f>ROUND(E9*F9*G9,2)</x:f>
        <x:v>15000</x:v>
      </x:c>
      <x:c r="I9" s="41" t="n">
        <x:f>0</x:f>
        <x:v>0</x:v>
      </x:c>
      <x:c r="J9" s="41" t="n">
        <x:f>0</x:f>
        <x:v>0</x:v>
      </x:c>
      <x:c r="K9" s="41" t="n">
        <x:f>SUM(H9:J9)</x:f>
        <x:v>15000</x:v>
      </x:c>
      <x:c r="L9" s="2"/>
      <x:c r="M9" s="12" t="str">
        <x:v>Negotiated rights / writing payment</x:v>
      </x:c>
    </x:row>
    <x:row r="10" ht="23" customHeight="1">
      <x:c r="C10" s="27" t="str">
        <x:v>100-02</x:v>
      </x:c>
      <x:c r="D10" s="27" t="str">
        <x:v>Producer fee</x:v>
      </x:c>
      <x:c r="E10" s="11" t="n">
        <x:v>1</x:v>
      </x:c>
      <x:c r="F10" s="11" t="n">
        <x:v>1</x:v>
      </x:c>
      <x:c r="G10" s="20" t="n">
        <x:v>20000</x:v>
      </x:c>
      <x:c r="H10" s="41" t="n">
        <x:f>ROUND(E10*F10*G10,2)</x:f>
        <x:v>20000</x:v>
      </x:c>
      <x:c r="I10" s="41" t="n">
        <x:f>0</x:f>
        <x:v>0</x:v>
      </x:c>
      <x:c r="J10" s="41" t="n">
        <x:f>0</x:f>
        <x:v>0</x:v>
      </x:c>
      <x:c r="K10" s="41" t="n">
        <x:f>SUM(H10:J10)</x:f>
        <x:v>20000</x:v>
      </x:c>
      <x:c r="L10" s="2"/>
      <x:c r="M10" s="12" t="str">
        <x:v>Micro also covers PM / coordination</x:v>
      </x:c>
    </x:row>
    <x:row r="11" ht="23" customHeight="1">
      <x:c r="C11" s="2" t="str">
        <x:v>100-03</x:v>
      </x:c>
      <x:c r="D11" s="2" t="str">
        <x:v>Director fee</x:v>
      </x:c>
      <x:c r="E11" s="11" t="n">
        <x:v>1</x:v>
      </x:c>
      <x:c r="F11" s="11" t="n">
        <x:v>1</x:v>
      </x:c>
      <x:c r="G11" s="20" t="n">
        <x:v>28000</x:v>
      </x:c>
      <x:c r="H11" s="41" t="n">
        <x:f>ROUND(E11*F11*G11,2)</x:f>
        <x:v>28000</x:v>
      </x:c>
      <x:c r="I11" s="41" t="n">
        <x:f>0</x:f>
        <x:v>0</x:v>
      </x:c>
      <x:c r="J11" s="41" t="n">
        <x:f>0</x:f>
        <x:v>0</x:v>
      </x:c>
      <x:c r="K11" s="41" t="n">
        <x:f>SUM(H11:J11)</x:f>
        <x:v>28000</x:v>
      </x:c>
      <x:c r="L11" s="2"/>
      <x:c r="M11" s="12" t="str">
        <x:v>Project fee. No star or guild deal assumed</x:v>
      </x:c>
    </x:row>
    <x:row r="12" ht="23" customHeight="1">
      <x:c r="C12" s="27" t="str">
        <x:v>100-04</x:v>
      </x:c>
      <x:c r="D12" s="27" t="str">
        <x:v>Casting and auditions</x:v>
      </x:c>
      <x:c r="E12" s="11" t="n">
        <x:v>1</x:v>
      </x:c>
      <x:c r="F12" s="11" t="n">
        <x:v>1</x:v>
      </x:c>
      <x:c r="G12" s="20" t="n">
        <x:v>5000</x:v>
      </x:c>
      <x:c r="H12" s="41" t="n">
        <x:f>ROUND(E12*F12*G12,2)</x:f>
        <x:v>5000</x:v>
      </x:c>
      <x:c r="I12" s="41" t="n">
        <x:f>0</x:f>
        <x:v>0</x:v>
      </x:c>
      <x:c r="J12" s="41" t="n">
        <x:f>0</x:f>
        <x:v>0</x:v>
      </x:c>
      <x:c r="K12" s="41" t="n">
        <x:f>SUM(H12:J12)</x:f>
        <x:v>5000</x:v>
      </x:c>
      <x:c r="L12" s="2"/>
      <x:c r="M12" s="12" t="str">
        <x:v>Local casting, audition space / coordination</x:v>
      </x:c>
    </x:row>
    <x:row r="13" ht="23" customHeight="1">
      <x:c r="C13" s="2" t="str">
        <x:v>100-05</x:v>
      </x:c>
      <x:c r="D13" s="2" t="str">
        <x:v>Contracts and production accounting</x:v>
      </x:c>
      <x:c r="E13" s="11" t="n">
        <x:v>1</x:v>
      </x:c>
      <x:c r="F13" s="11" t="n">
        <x:v>1</x:v>
      </x:c>
      <x:c r="G13" s="20" t="n">
        <x:v>6000</x:v>
      </x:c>
      <x:c r="H13" s="41" t="n">
        <x:f>ROUND(E13*F13*G13,2)</x:f>
        <x:v>6000</x:v>
      </x:c>
      <x:c r="I13" s="41" t="n">
        <x:f>0</x:f>
        <x:v>0</x:v>
      </x:c>
      <x:c r="J13" s="41" t="n">
        <x:f>0</x:f>
        <x:v>0</x:v>
      </x:c>
      <x:c r="K13" s="41" t="n">
        <x:f>SUM(H13:J13)</x:f>
        <x:v>6000</x:v>
      </x:c>
      <x:c r="L13" s="2"/>
      <x:c r="M13" s="12" t="str">
        <x:v>Rights, location release, and project books</x:v>
      </x:c>
    </x:row>
    <x:row r="14" ht="23" customHeight="1">
      <x:c r="C14" s="30"/>
      <x:c r="D14" s="30" t="str">
        <x:v>Development and producing subtotal</x:v>
      </x:c>
      <x:c r="E14" s="43"/>
      <x:c r="F14" s="43"/>
      <x:c r="G14" s="43"/>
      <x:c r="H14" s="44" t="n">
        <x:f>SUM(H9:H13)</x:f>
        <x:v>74000</x:v>
      </x:c>
      <x:c r="I14" s="44" t="n">
        <x:f>SUM(I9:I13)</x:f>
        <x:v>0</x:v>
      </x:c>
      <x:c r="J14" s="44" t="n">
        <x:f>SUM(J9:J13)</x:f>
        <x:v>0</x:v>
      </x:c>
      <x:c r="K14" s="44" t="n">
        <x:f>SUM(K9:K13)</x:f>
        <x:v>74000</x:v>
      </x:c>
      <x:c r="L14" s="2"/>
      <x:c r="M14" s="2"/>
    </x:row>
    <x:row r="15" ht="23" customHeight="1">
      <x:c r="C15" s="2"/>
      <x:c r="D15" s="2"/>
      <x:c r="E15" s="34"/>
      <x:c r="F15" s="34"/>
      <x:c r="G15" s="34"/>
      <x:c r="H15" s="34"/>
      <x:c r="I15" s="34"/>
      <x:c r="J15" s="34"/>
      <x:c r="K15" s="34"/>
      <x:c r="L15" s="2"/>
      <x:c r="M15" s="2"/>
    </x:row>
    <x:row r="16" ht="25" customHeight="1">
      <x:c r="C16" s="75" t="str">
        <x:v>200  Cast</x:v>
      </x:c>
      <x:c r="D16" s="75"/>
      <x:c r="E16" s="76"/>
      <x:c r="F16" s="76"/>
      <x:c r="G16" s="76"/>
      <x:c r="H16" s="76"/>
      <x:c r="I16" s="76"/>
      <x:c r="J16" s="76"/>
      <x:c r="K16" s="76"/>
      <x:c r="L16" s="2"/>
      <x:c r="M16" s="2"/>
    </x:row>
    <x:row r="17" ht="23" customHeight="1">
      <x:c r="C17" s="2" t="str">
        <x:v>200-01</x:v>
      </x:c>
      <x:c r="D17" s="2" t="str">
        <x:v>Will — photography</x:v>
      </x:c>
      <x:c r="E17" s="11" t="n">
        <x:v>1</x:v>
      </x:c>
      <x:c r="F17" s="45" t="n">
        <x:f>'Assumptions'!G25</x:f>
        <x:v>8</x:v>
      </x:c>
      <x:c r="G17" s="20" t="n">
        <x:v>1750</x:v>
      </x:c>
      <x:c r="H17" s="41" t="n">
        <x:f>ROUND(E17*F17*G17,2)</x:f>
        <x:v>14000</x:v>
      </x:c>
      <x:c r="I17" s="46" t="n">
        <x:f>ROUND(H17*'Assumptions'!G17,2)</x:f>
        <x:v>5250</x:v>
      </x:c>
      <x:c r="J17" s="46" t="n">
        <x:f>ROUND(SUM(H17:I17)*'Assumptions'!G19,2)</x:f>
        <x:v>8662.5</x:v>
      </x:c>
      <x:c r="K17" s="41" t="n">
        <x:f>SUM(H17:J17)</x:f>
        <x:v>27912.5</x:v>
      </x:c>
      <x:c r="L17" s="2"/>
      <x:c r="M17" s="12" t="str">
        <x:v>Adult lead. 8-hour base rate</x:v>
      </x:c>
    </x:row>
    <x:row r="18" ht="23" customHeight="1">
      <x:c r="C18" s="27" t="str">
        <x:v>200-02</x:v>
      </x:c>
      <x:c r="D18" s="27" t="str">
        <x:v>Gina — photography</x:v>
      </x:c>
      <x:c r="E18" s="11" t="n">
        <x:v>1</x:v>
      </x:c>
      <x:c r="F18" s="45" t="n">
        <x:f>'Assumptions'!G26</x:f>
        <x:v>8</x:v>
      </x:c>
      <x:c r="G18" s="20" t="n">
        <x:v>1750</x:v>
      </x:c>
      <x:c r="H18" s="41" t="n">
        <x:f>ROUND(E18*F18*G18,2)</x:f>
        <x:v>14000</x:v>
      </x:c>
      <x:c r="I18" s="46" t="n">
        <x:f>ROUND(H18*'Assumptions'!G17,2)</x:f>
        <x:v>5250</x:v>
      </x:c>
      <x:c r="J18" s="46" t="n">
        <x:f>ROUND(SUM(H18:I18)*'Assumptions'!G19,2)</x:f>
        <x:v>8662.5</x:v>
      </x:c>
      <x:c r="K18" s="41" t="n">
        <x:f>SUM(H18:J18)</x:f>
        <x:v>27912.5</x:v>
      </x:c>
      <x:c r="L18" s="2"/>
      <x:c r="M18" s="12" t="str">
        <x:v>Adult lead. 8-hour base rate</x:v>
      </x:c>
    </x:row>
    <x:row r="19" ht="23" customHeight="1">
      <x:c r="C19" s="2" t="str">
        <x:v>200-03</x:v>
      </x:c>
      <x:c r="D19" s="2" t="str">
        <x:v>Odell — photography</x:v>
      </x:c>
      <x:c r="E19" s="11" t="n">
        <x:v>1</x:v>
      </x:c>
      <x:c r="F19" s="45" t="n">
        <x:f>'Assumptions'!G27</x:f>
        <x:v>3</x:v>
      </x:c>
      <x:c r="G19" s="20" t="n">
        <x:v>1750</x:v>
      </x:c>
      <x:c r="H19" s="41" t="n">
        <x:f>ROUND(E19*F19*G19,2)</x:f>
        <x:v>5250</x:v>
      </x:c>
      <x:c r="I19" s="46" t="n">
        <x:f>ROUND(H19*'Assumptions'!G17,2)</x:f>
        <x:v>1968.75</x:v>
      </x:c>
      <x:c r="J19" s="46" t="n">
        <x:f>ROUND(SUM(H19:I19)*'Assumptions'!G19,2)</x:f>
        <x:v>3248.44</x:v>
      </x:c>
      <x:c r="K19" s="41" t="n">
        <x:f>SUM(H19:J19)</x:f>
        <x:v>10467.19</x:v>
      </x:c>
      <x:c r="L19" s="2"/>
      <x:c r="M19" s="12" t="str">
        <x:v>Limited calls and assisted transport</x:v>
      </x:c>
    </x:row>
    <x:row r="20" ht="23" customHeight="1">
      <x:c r="C20" s="27" t="str">
        <x:v>200-04</x:v>
      </x:c>
      <x:c r="D20" s="27" t="str">
        <x:v>Jeff — 1958 photography</x:v>
      </x:c>
      <x:c r="E20" s="11" t="n">
        <x:v>1</x:v>
      </x:c>
      <x:c r="F20" s="45" t="n">
        <x:f>'Assumptions'!G28</x:f>
        <x:v>2</x:v>
      </x:c>
      <x:c r="G20" s="20" t="n">
        <x:v>1750</x:v>
      </x:c>
      <x:c r="H20" s="41" t="n">
        <x:f>ROUND(E20*F20*G20,2)</x:f>
        <x:v>3500</x:v>
      </x:c>
      <x:c r="I20" s="46" t="n">
        <x:f>ROUND(H20*'Assumptions'!G17,2)</x:f>
        <x:v>1312.5</x:v>
      </x:c>
      <x:c r="J20" s="46" t="n">
        <x:f>ROUND(SUM(H20:I20)*'Assumptions'!G19,2)</x:f>
        <x:v>2165.63</x:v>
      </x:c>
      <x:c r="K20" s="41" t="n">
        <x:f>SUM(H20:J20)</x:f>
        <x:v>6978.13</x:v>
      </x:c>
      <x:c r="L20" s="2"/>
      <x:c r="M20" s="12" t="str">
        <x:v>18+ performer. Voice copies during call</x:v>
      </x:c>
    </x:row>
    <x:row r="21" ht="23" customHeight="1">
      <x:c r="C21" s="2" t="str">
        <x:v>200-05</x:v>
      </x:c>
      <x:c r="D21" s="2" t="str">
        <x:v>Andy — 1958 photography</x:v>
      </x:c>
      <x:c r="E21" s="11" t="n">
        <x:v>1</x:v>
      </x:c>
      <x:c r="F21" s="45" t="n">
        <x:f>'Assumptions'!G28</x:f>
        <x:v>2</x:v>
      </x:c>
      <x:c r="G21" s="20" t="n">
        <x:v>1750</x:v>
      </x:c>
      <x:c r="H21" s="41" t="n">
        <x:f>ROUND(E21*F21*G21,2)</x:f>
        <x:v>3500</x:v>
      </x:c>
      <x:c r="I21" s="46" t="n">
        <x:f>ROUND(H21*'Assumptions'!G17,2)</x:f>
        <x:v>1312.5</x:v>
      </x:c>
      <x:c r="J21" s="46" t="n">
        <x:f>ROUND(SUM(H21:I21)*'Assumptions'!G19,2)</x:f>
        <x:v>2165.63</x:v>
      </x:c>
      <x:c r="K21" s="41" t="n">
        <x:f>SUM(H21:J21)</x:f>
        <x:v>6978.13</x:v>
      </x:c>
      <x:c r="L21" s="2"/>
      <x:c r="M21" s="12" t="str">
        <x:v>18+ performer. Voice copies during call</x:v>
      </x:c>
    </x:row>
    <x:row r="22" ht="23" customHeight="1">
      <x:c r="C22" s="27" t="str">
        <x:v>200-06</x:v>
      </x:c>
      <x:c r="D22" s="27" t="str">
        <x:v>Tim — 1958 photography</x:v>
      </x:c>
      <x:c r="E22" s="11" t="n">
        <x:v>1</x:v>
      </x:c>
      <x:c r="F22" s="45" t="n">
        <x:f>'Assumptions'!G28</x:f>
        <x:v>2</x:v>
      </x:c>
      <x:c r="G22" s="20" t="n">
        <x:v>1750</x:v>
      </x:c>
      <x:c r="H22" s="41" t="n">
        <x:f>ROUND(E22*F22*G22,2)</x:f>
        <x:v>3500</x:v>
      </x:c>
      <x:c r="I22" s="46" t="n">
        <x:f>ROUND(H22*'Assumptions'!G17,2)</x:f>
        <x:v>1312.5</x:v>
      </x:c>
      <x:c r="J22" s="46" t="n">
        <x:f>ROUND(SUM(H22:I22)*'Assumptions'!G19,2)</x:f>
        <x:v>2165.63</x:v>
      </x:c>
      <x:c r="K22" s="41" t="n">
        <x:f>SUM(H22:J22)</x:f>
        <x:v>6978.13</x:v>
      </x:c>
      <x:c r="L22" s="2"/>
      <x:c r="M22" s="12" t="str">
        <x:v>18+ performer. Voice copies during call</x:v>
      </x:c>
    </x:row>
    <x:row r="23" ht="23" customHeight="1">
      <x:c r="C23" s="2" t="str">
        <x:v>200-07</x:v>
      </x:c>
      <x:c r="D23" s="2" t="str">
        <x:v>Bill — featured non-speaking</x:v>
      </x:c>
      <x:c r="E23" s="11" t="n">
        <x:v>1</x:v>
      </x:c>
      <x:c r="F23" s="45" t="n">
        <x:f>'Assumptions'!G28</x:f>
        <x:v>2</x:v>
      </x:c>
      <x:c r="G23" s="20" t="n">
        <x:v>450</x:v>
      </x:c>
      <x:c r="H23" s="41" t="n">
        <x:f>ROUND(E23*F23*G23,2)</x:f>
        <x:v>900</x:v>
      </x:c>
      <x:c r="I23" s="46" t="n">
        <x:f>ROUND(H23*'Assumptions'!G17,2)</x:f>
        <x:v>337.5</x:v>
      </x:c>
      <x:c r="J23" s="46" t="n">
        <x:f>ROUND(SUM(H23:I23)*'Assumptions'!G19,2)</x:f>
        <x:v>556.88</x:v>
      </x:c>
      <x:c r="K23" s="41" t="n">
        <x:f>SUM(H23:J23)</x:f>
        <x:v>1794.38</x:v>
      </x:c>
      <x:c r="L23" s="2"/>
      <x:c r="M23" s="12" t="str">
        <x:v>18+ performer; no scripted dialogue</x:v>
      </x:c>
    </x:row>
    <x:row r="24" ht="23" customHeight="1">
      <x:c r="C24" s="27" t="str">
        <x:v>200-08</x:v>
      </x:c>
      <x:c r="D24" s="27" t="str">
        <x:v>Creature / hand performer</x:v>
      </x:c>
      <x:c r="E24" s="11" t="n">
        <x:v>1</x:v>
      </x:c>
      <x:c r="F24" s="45" t="n">
        <x:f>'Assumptions'!G29</x:f>
        <x:v>4</x:v>
      </x:c>
      <x:c r="G24" s="20" t="n">
        <x:v>1750</x:v>
      </x:c>
      <x:c r="H24" s="41" t="n">
        <x:f>ROUND(E24*F24*G24,2)</x:f>
        <x:v>7000</x:v>
      </x:c>
      <x:c r="I24" s="46" t="n">
        <x:f>ROUND(H24*'Assumptions'!G17,2)</x:f>
        <x:v>2625</x:v>
      </x:c>
      <x:c r="J24" s="46" t="n">
        <x:f>ROUND(SUM(H24:I24)*'Assumptions'!G19,2)</x:f>
        <x:v>4331.25</x:v>
      </x:c>
      <x:c r="K24" s="41" t="n">
        <x:f>SUM(H24:J24)</x:f>
        <x:v>13956.25</x:v>
      </x:c>
      <x:c r="L24" s="2"/>
      <x:c r="M24" s="12" t="str">
        <x:v>Practical touch / silhouette work</x:v>
      </x:c>
    </x:row>
    <x:row r="25" ht="23" customHeight="1">
      <x:c r="C25" s="2" t="str">
        <x:v>200-09</x:v>
      </x:c>
      <x:c r="D25" s="2" t="str">
        <x:v>Darlene — phone voice session</x:v>
      </x:c>
      <x:c r="E25" s="11" t="n">
        <x:v>1</x:v>
      </x:c>
      <x:c r="F25" s="11" t="n">
        <x:v>1</x:v>
      </x:c>
      <x:c r="G25" s="20" t="n">
        <x:v>1750</x:v>
      </x:c>
      <x:c r="H25" s="41" t="n">
        <x:f>ROUND(E25*F25*G25,2)</x:f>
        <x:v>1750</x:v>
      </x:c>
      <x:c r="I25" s="41" t="n">
        <x:f>0</x:f>
        <x:v>0</x:v>
      </x:c>
      <x:c r="J25" s="46" t="n">
        <x:f>ROUND(SUM(H25:I25)*'Assumptions'!G19,2)</x:f>
        <x:v>787.5</x:v>
      </x:c>
      <x:c r="K25" s="41" t="n">
        <x:f>SUM(H25:J25)</x:f>
        <x:v>2537.5</x:v>
      </x:c>
      <x:c r="L25" s="2"/>
      <x:c r="M25" s="12" t="str">
        <x:v>Single 8-hour booked session allowance</x:v>
      </x:c>
    </x:row>
    <x:row r="26" ht="23" customHeight="1">
      <x:c r="C26" s="27" t="str">
        <x:v>200-10</x:v>
      </x:c>
      <x:c r="D26" s="27" t="str">
        <x:v>Will / Gina rehearsal and ADR</x:v>
      </x:c>
      <x:c r="E26" s="11" t="n">
        <x:v>2</x:v>
      </x:c>
      <x:c r="F26" s="45" t="n">
        <x:f>'Assumptions'!G30</x:f>
        <x:v>2</x:v>
      </x:c>
      <x:c r="G26" s="20" t="n">
        <x:v>1750</x:v>
      </x:c>
      <x:c r="H26" s="41" t="n">
        <x:f>ROUND(E26*F26*G26,2)</x:f>
        <x:v>7000</x:v>
      </x:c>
      <x:c r="I26" s="41" t="n">
        <x:f>0</x:f>
        <x:v>0</x:v>
      </x:c>
      <x:c r="J26" s="46" t="n">
        <x:f>ROUND(SUM(H26:I26)*'Assumptions'!G19,2)</x:f>
        <x:v>3150</x:v>
      </x:c>
      <x:c r="K26" s="41" t="n">
        <x:f>SUM(H26:J26)</x:f>
        <x:v>10150</x:v>
      </x:c>
      <x:c r="L26" s="2"/>
      <x:c r="M26" s="12" t="str">
        <x:v>Paid sessions; no duplicate voice actors</x:v>
      </x:c>
    </x:row>
    <x:row r="27" ht="23" customHeight="1">
      <x:c r="C27" s="2" t="str">
        <x:v>200-11</x:v>
      </x:c>
      <x:c r="D27" s="2" t="str">
        <x:v>Viral clip adult performer</x:v>
      </x:c>
      <x:c r="E27" s="11" t="n">
        <x:v>1</x:v>
      </x:c>
      <x:c r="F27" s="11" t="n">
        <x:v>1</x:v>
      </x:c>
      <x:c r="G27" s="20" t="n">
        <x:v>1750</x:v>
      </x:c>
      <x:c r="H27" s="41" t="n">
        <x:f>ROUND(E27*F27*G27,2)</x:f>
        <x:v>1750</x:v>
      </x:c>
      <x:c r="I27" s="46" t="n">
        <x:f>ROUND(H27*'Assumptions'!G17,2)</x:f>
        <x:v>656.25</x:v>
      </x:c>
      <x:c r="J27" s="46" t="n">
        <x:f>ROUND(SUM(H27:I27)*'Assumptions'!G19,2)</x:f>
        <x:v>1082.81</x:v>
      </x:c>
      <x:c r="K27" s="41" t="n">
        <x:f>SUM(H27:J27)</x:f>
        <x:v>3489.06</x:v>
      </x:c>
      <x:c r="L27" s="2"/>
      <x:c r="M27" s="12" t="str">
        <x:v>18+ performer. Controlled window sequence</x:v>
      </x:c>
    </x:row>
    <x:row r="28" ht="23" customHeight="1">
      <x:c r="C28" s="27" t="str">
        <x:v>200-12</x:v>
      </x:c>
      <x:c r="D28" s="27" t="str">
        <x:v>Cast travel-day fees</x:v>
      </x:c>
      <x:c r="E28" s="11" t="n">
        <x:v>4</x:v>
      </x:c>
      <x:c r="F28" s="11" t="n">
        <x:v>1</x:v>
      </x:c>
      <x:c r="G28" s="20" t="n">
        <x:v>1750</x:v>
      </x:c>
      <x:c r="H28" s="41" t="n">
        <x:f>ROUND(E28*F28*G28,2)</x:f>
        <x:v>7000</x:v>
      </x:c>
      <x:c r="I28" s="41" t="n">
        <x:f>0</x:f>
        <x:v>0</x:v>
      </x:c>
      <x:c r="J28" s="46" t="n">
        <x:f>ROUND(SUM(H28:I28)*'Assumptions'!G19,2)</x:f>
        <x:v>3150</x:v>
      </x:c>
      <x:c r="K28" s="41" t="n">
        <x:f>SUM(H28:J28)</x:f>
        <x:v>10150</x:v>
      </x:c>
      <x:c r="L28" s="2"/>
      <x:c r="M28" s="12" t="str">
        <x:v>Local hires in first two options</x:v>
      </x:c>
    </x:row>
    <x:row r="29" ht="23" customHeight="1">
      <x:c r="C29" s="30"/>
      <x:c r="D29" s="30" t="str">
        <x:v>Cast subtotal</x:v>
      </x:c>
      <x:c r="E29" s="43"/>
      <x:c r="F29" s="43"/>
      <x:c r="G29" s="43"/>
      <x:c r="H29" s="44" t="n">
        <x:f>SUM(H17:H28)</x:f>
        <x:v>69150</x:v>
      </x:c>
      <x:c r="I29" s="44" t="n">
        <x:f>SUM(I17:I28)</x:f>
        <x:v>20025</x:v>
      </x:c>
      <x:c r="J29" s="44" t="n">
        <x:f>SUM(J17:J28)</x:f>
        <x:v>40128.770000000004</x:v>
      </x:c>
      <x:c r="K29" s="44" t="n">
        <x:f>SUM(K17:K28)</x:f>
        <x:v>129303.77000000002</x:v>
      </x:c>
      <x:c r="L29" s="2"/>
      <x:c r="M29" s="2"/>
    </x:row>
    <x:row r="30" ht="23" customHeight="1">
      <x:c r="C30" s="2"/>
      <x:c r="D30" s="2"/>
      <x:c r="E30" s="34"/>
      <x:c r="F30" s="34"/>
      <x:c r="G30" s="34"/>
      <x:c r="H30" s="34"/>
      <x:c r="I30" s="34"/>
      <x:c r="J30" s="34"/>
      <x:c r="K30" s="34"/>
      <x:c r="L30" s="2"/>
      <x:c r="M30" s="2"/>
    </x:row>
    <x:row r="31" ht="25" customHeight="1">
      <x:c r="C31" s="75" t="str">
        <x:v>300  Production crew</x:v>
      </x:c>
      <x:c r="D31" s="75"/>
      <x:c r="E31" s="76"/>
      <x:c r="F31" s="76"/>
      <x:c r="G31" s="76"/>
      <x:c r="H31" s="76"/>
      <x:c r="I31" s="76"/>
      <x:c r="J31" s="76"/>
      <x:c r="K31" s="76"/>
      <x:c r="L31" s="2"/>
      <x:c r="M31" s="2"/>
    </x:row>
    <x:row r="32" ht="23" customHeight="1">
      <x:c r="C32" s="2" t="str">
        <x:v>300-01</x:v>
      </x:c>
      <x:c r="D32" s="2" t="str">
        <x:v>Production manager</x:v>
      </x:c>
      <x:c r="E32" s="11" t="n">
        <x:v>1</x:v>
      </x:c>
      <x:c r="F32" s="45" t="n">
        <x:f>'Assumptions'!G7</x:f>
        <x:v>10</x:v>
      </x:c>
      <x:c r="G32" s="20" t="n">
        <x:v>750</x:v>
      </x:c>
      <x:c r="H32" s="41" t="n">
        <x:f>ROUND(E32*F32*G32,2)</x:f>
        <x:v>7500</x:v>
      </x:c>
      <x:c r="I32" s="46" t="n">
        <x:f>ROUND(H32*'Assumptions'!G17,2)</x:f>
        <x:v>2812.5</x:v>
      </x:c>
      <x:c r="J32" s="46" t="n">
        <x:f>ROUND(SUM(H32:I32)*'Assumptions'!G18,2)</x:f>
        <x:v>2887.5</x:v>
      </x:c>
      <x:c r="K32" s="41" t="n">
        <x:f>SUM(H32:J32)</x:f>
        <x:v>13200</x:v>
      </x:c>
      <x:c r="L32" s="2"/>
      <x:c r="M32" s="12" t="str">
        <x:v>Micro duties covered in producer fee</x:v>
      </x:c>
    </x:row>
    <x:row r="33" ht="23" customHeight="1">
      <x:c r="C33" s="27" t="str">
        <x:v>300-02</x:v>
      </x:c>
      <x:c r="D33" s="27" t="str">
        <x:v>Production coordinator</x:v>
      </x:c>
      <x:c r="E33" s="11" t="n">
        <x:v>1</x:v>
      </x:c>
      <x:c r="F33" s="45" t="n">
        <x:f>'Assumptions'!G7</x:f>
        <x:v>10</x:v>
      </x:c>
      <x:c r="G33" s="20" t="n">
        <x:v>550</x:v>
      </x:c>
      <x:c r="H33" s="41" t="n">
        <x:f>ROUND(E33*F33*G33,2)</x:f>
        <x:v>5500</x:v>
      </x:c>
      <x:c r="I33" s="46" t="n">
        <x:f>ROUND(H33*'Assumptions'!G17,2)</x:f>
        <x:v>2062.5</x:v>
      </x:c>
      <x:c r="J33" s="46" t="n">
        <x:f>ROUND(SUM(H33:I33)*'Assumptions'!G18,2)</x:f>
        <x:v>2117.5</x:v>
      </x:c>
      <x:c r="K33" s="41" t="n">
        <x:f>SUM(H33:J33)</x:f>
        <x:v>9680</x:v>
      </x:c>
      <x:c r="L33" s="2"/>
      <x:c r="M33" s="12" t="str">
        <x:v>Combined with producer / PM in smaller tiers</x:v>
      </x:c>
    </x:row>
    <x:row r="34" ht="23" customHeight="1">
      <x:c r="C34" s="2" t="str">
        <x:v>300-03</x:v>
      </x:c>
      <x:c r="D34" s="2" t="str">
        <x:v>1st assistant director</x:v>
      </x:c>
      <x:c r="E34" s="11" t="n">
        <x:v>1</x:v>
      </x:c>
      <x:c r="F34" s="45" t="n">
        <x:f>'Assumptions'!G7</x:f>
        <x:v>10</x:v>
      </x:c>
      <x:c r="G34" s="20" t="n">
        <x:v>750</x:v>
      </x:c>
      <x:c r="H34" s="41" t="n">
        <x:f>ROUND(E34*F34*G34,2)</x:f>
        <x:v>7500</x:v>
      </x:c>
      <x:c r="I34" s="46" t="n">
        <x:f>ROUND(H34*'Assumptions'!G17,2)</x:f>
        <x:v>2812.5</x:v>
      </x:c>
      <x:c r="J34" s="46" t="n">
        <x:f>ROUND(SUM(H34:I34)*'Assumptions'!G18,2)</x:f>
        <x:v>2887.5</x:v>
      </x:c>
      <x:c r="K34" s="41" t="n">
        <x:f>SUM(H34:J34)</x:f>
        <x:v>13200</x:v>
      </x:c>
      <x:c r="L34" s="2"/>
      <x:c r="M34" s="12" t="str">
        <x:v>Scheduling, safe calls, and set coordination</x:v>
      </x:c>
    </x:row>
    <x:row r="35" ht="23" customHeight="1">
      <x:c r="C35" s="27" t="str">
        <x:v>300-04</x:v>
      </x:c>
      <x:c r="D35" s="27" t="str">
        <x:v>2nd assistant director</x:v>
      </x:c>
      <x:c r="E35" s="11" t="n">
        <x:v>1</x:v>
      </x:c>
      <x:c r="F35" s="45" t="n">
        <x:f>'Assumptions'!G7</x:f>
        <x:v>10</x:v>
      </x:c>
      <x:c r="G35" s="20" t="n">
        <x:v>500</x:v>
      </x:c>
      <x:c r="H35" s="41" t="n">
        <x:f>ROUND(E35*F35*G35,2)</x:f>
        <x:v>5000</x:v>
      </x:c>
      <x:c r="I35" s="46" t="n">
        <x:f>ROUND(H35*'Assumptions'!G17,2)</x:f>
        <x:v>1875</x:v>
      </x:c>
      <x:c r="J35" s="46" t="n">
        <x:f>ROUND(SUM(H35:I35)*'Assumptions'!G18,2)</x:f>
        <x:v>1925</x:v>
      </x:c>
      <x:c r="K35" s="41" t="n">
        <x:f>SUM(H35:J35)</x:f>
        <x:v>8800</x:v>
      </x:c>
      <x:c r="L35" s="2"/>
      <x:c r="M35" s="12" t="str">
        <x:v>Combined with 1st AD / PA in small tiers</x:v>
      </x:c>
    </x:row>
    <x:row r="36" ht="23" customHeight="1">
      <x:c r="C36" s="2" t="str">
        <x:v>300-05</x:v>
      </x:c>
      <x:c r="D36" s="2" t="str">
        <x:v>Script supervisor</x:v>
      </x:c>
      <x:c r="E36" s="11" t="n">
        <x:v>1</x:v>
      </x:c>
      <x:c r="F36" s="45" t="n">
        <x:f>'Assumptions'!G7</x:f>
        <x:v>10</x:v>
      </x:c>
      <x:c r="G36" s="20" t="n">
        <x:v>650</x:v>
      </x:c>
      <x:c r="H36" s="41" t="n">
        <x:f>ROUND(E36*F36*G36,2)</x:f>
        <x:v>6500</x:v>
      </x:c>
      <x:c r="I36" s="46" t="n">
        <x:f>ROUND(H36*'Assumptions'!G17,2)</x:f>
        <x:v>2437.5</x:v>
      </x:c>
      <x:c r="J36" s="46" t="n">
        <x:f>ROUND(SUM(H36:I36)*'Assumptions'!G18,2)</x:f>
        <x:v>2502.5</x:v>
      </x:c>
      <x:c r="K36" s="41" t="n">
        <x:f>SUM(H36:J36)</x:f>
        <x:v>11440</x:v>
      </x:c>
      <x:c r="L36" s="2"/>
      <x:c r="M36" s="12" t="str">
        <x:v>Continuity, time displays, and voice changes</x:v>
      </x:c>
    </x:row>
    <x:row r="37" ht="23" customHeight="1">
      <x:c r="C37" s="27" t="str">
        <x:v>300-06</x:v>
      </x:c>
      <x:c r="D37" s="27" t="str">
        <x:v>Director of photography</x:v>
      </x:c>
      <x:c r="E37" s="11" t="n">
        <x:v>1</x:v>
      </x:c>
      <x:c r="F37" s="45" t="n">
        <x:f>'Assumptions'!G7</x:f>
        <x:v>10</x:v>
      </x:c>
      <x:c r="G37" s="20" t="n">
        <x:v>1300</x:v>
      </x:c>
      <x:c r="H37" s="41" t="n">
        <x:f>ROUND(E37*F37*G37,2)</x:f>
        <x:v>13000</x:v>
      </x:c>
      <x:c r="I37" s="46" t="n">
        <x:f>ROUND(H37*'Assumptions'!G17,2)</x:f>
        <x:v>4875</x:v>
      </x:c>
      <x:c r="J37" s="46" t="n">
        <x:f>ROUND(SUM(H37:I37)*'Assumptions'!G18,2)</x:f>
        <x:v>5005</x:v>
      </x:c>
      <x:c r="K37" s="41" t="n">
        <x:f>SUM(H37:J37)</x:f>
        <x:v>22880</x:v>
      </x:c>
      <x:c r="L37" s="2"/>
      <x:c r="M37" s="12" t="str">
        <x:v>Micro / ultra / low also operate camera</x:v>
      </x:c>
    </x:row>
    <x:row r="38" ht="23" customHeight="1">
      <x:c r="C38" s="2" t="str">
        <x:v>300-07</x:v>
      </x:c>
      <x:c r="D38" s="2" t="str">
        <x:v>Additional camera operator</x:v>
      </x:c>
      <x:c r="E38" s="11" t="n">
        <x:v>1</x:v>
      </x:c>
      <x:c r="F38" s="45" t="n">
        <x:f>'Assumptions'!G7</x:f>
        <x:v>10</x:v>
      </x:c>
      <x:c r="G38" s="20" t="n">
        <x:v>850</x:v>
      </x:c>
      <x:c r="H38" s="41" t="n">
        <x:f>ROUND(E38*F38*G38,2)</x:f>
        <x:v>8500</x:v>
      </x:c>
      <x:c r="I38" s="46" t="n">
        <x:f>ROUND(H38*'Assumptions'!G17,2)</x:f>
        <x:v>3187.5</x:v>
      </x:c>
      <x:c r="J38" s="46" t="n">
        <x:f>ROUND(SUM(H38:I38)*'Assumptions'!G18,2)</x:f>
        <x:v>3272.5</x:v>
      </x:c>
      <x:c r="K38" s="41" t="n">
        <x:f>SUM(H38:J38)</x:f>
        <x:v>14960</x:v>
      </x:c>
      <x:c r="L38" s="2"/>
      <x:c r="M38" s="12" t="str">
        <x:v>Second camera in company plan</x:v>
      </x:c>
    </x:row>
    <x:row r="39" ht="23" customHeight="1">
      <x:c r="C39" s="27" t="str">
        <x:v>300-08</x:v>
      </x:c>
      <x:c r="D39" s="27" t="str">
        <x:v>1st AC / focus puller</x:v>
      </x:c>
      <x:c r="E39" s="11" t="n">
        <x:v>1</x:v>
      </x:c>
      <x:c r="F39" s="45" t="n">
        <x:f>'Assumptions'!G7</x:f>
        <x:v>10</x:v>
      </x:c>
      <x:c r="G39" s="20" t="n">
        <x:v>650</x:v>
      </x:c>
      <x:c r="H39" s="41" t="n">
        <x:f>ROUND(E39*F39*G39,2)</x:f>
        <x:v>6500</x:v>
      </x:c>
      <x:c r="I39" s="46" t="n">
        <x:f>ROUND(H39*'Assumptions'!G17,2)</x:f>
        <x:v>2437.5</x:v>
      </x:c>
      <x:c r="J39" s="46" t="n">
        <x:f>ROUND(SUM(H39:I39)*'Assumptions'!G18,2)</x:f>
        <x:v>2502.5</x:v>
      </x:c>
      <x:c r="K39" s="41" t="n">
        <x:f>SUM(H39:J39)</x:f>
        <x:v>11440</x:v>
      </x:c>
      <x:c r="L39" s="2"/>
      <x:c r="M39" s="12" t="str">
        <x:v>Micro also handles controlled media backup</x:v>
      </x:c>
    </x:row>
    <x:row r="40" ht="23" customHeight="1">
      <x:c r="C40" s="2" t="str">
        <x:v>300-09</x:v>
      </x:c>
      <x:c r="D40" s="2" t="str">
        <x:v>2nd AC / data utility</x:v>
      </x:c>
      <x:c r="E40" s="11" t="n">
        <x:v>2</x:v>
      </x:c>
      <x:c r="F40" s="45" t="n">
        <x:f>'Assumptions'!G7</x:f>
        <x:v>10</x:v>
      </x:c>
      <x:c r="G40" s="20" t="n">
        <x:v>475</x:v>
      </x:c>
      <x:c r="H40" s="41" t="n">
        <x:f>ROUND(E40*F40*G40,2)</x:f>
        <x:v>9500</x:v>
      </x:c>
      <x:c r="I40" s="46" t="n">
        <x:f>ROUND(H40*'Assumptions'!G17,2)</x:f>
        <x:v>3562.5</x:v>
      </x:c>
      <x:c r="J40" s="46" t="n">
        <x:f>ROUND(SUM(H40:I40)*'Assumptions'!G18,2)</x:f>
        <x:v>3657.5</x:v>
      </x:c>
      <x:c r="K40" s="41" t="n">
        <x:f>SUM(H40:J40)</x:f>
        <x:v>16720</x:v>
      </x:c>
      <x:c r="L40" s="2"/>
      <x:c r="M40" s="12" t="str">
        <x:v>Micro data work remains inside AC call</x:v>
      </x:c>
    </x:row>
    <x:row r="41" ht="23" customHeight="1">
      <x:c r="C41" s="27" t="str">
        <x:v>300-10</x:v>
      </x:c>
      <x:c r="D41" s="27" t="str">
        <x:v>Gaffer</x:v>
      </x:c>
      <x:c r="E41" s="11" t="n">
        <x:v>1</x:v>
      </x:c>
      <x:c r="F41" s="45" t="n">
        <x:f>'Assumptions'!G7</x:f>
        <x:v>10</x:v>
      </x:c>
      <x:c r="G41" s="20" t="n">
        <x:v>800</x:v>
      </x:c>
      <x:c r="H41" s="41" t="n">
        <x:f>ROUND(E41*F41*G41,2)</x:f>
        <x:v>8000</x:v>
      </x:c>
      <x:c r="I41" s="46" t="n">
        <x:f>ROUND(H41*'Assumptions'!G17,2)</x:f>
        <x:v>3000</x:v>
      </x:c>
      <x:c r="J41" s="46" t="n">
        <x:f>ROUND(SUM(H41:I41)*'Assumptions'!G18,2)</x:f>
        <x:v>3080</x:v>
      </x:c>
      <x:c r="K41" s="41" t="n">
        <x:f>SUM(H41:J41)</x:f>
        <x:v>14080</x:v>
      </x:c>
      <x:c r="L41" s="2"/>
      <x:c r="M41" s="12" t="str">
        <x:v>Night work and controlled practical outages</x:v>
      </x:c>
    </x:row>
    <x:row r="42" ht="23" customHeight="1">
      <x:c r="C42" s="2" t="str">
        <x:v>300-11</x:v>
      </x:c>
      <x:c r="D42" s="2" t="str">
        <x:v>Electricians</x:v>
      </x:c>
      <x:c r="E42" s="11" t="n">
        <x:v>2</x:v>
      </x:c>
      <x:c r="F42" s="45" t="n">
        <x:f>'Assumptions'!G7</x:f>
        <x:v>10</x:v>
      </x:c>
      <x:c r="G42" s="20" t="n">
        <x:v>550</x:v>
      </x:c>
      <x:c r="H42" s="41" t="n">
        <x:f>ROUND(E42*F42*G42,2)</x:f>
        <x:v>11000</x:v>
      </x:c>
      <x:c r="I42" s="46" t="n">
        <x:f>ROUND(H42*'Assumptions'!G17,2)</x:f>
        <x:v>4125</x:v>
      </x:c>
      <x:c r="J42" s="46" t="n">
        <x:f>ROUND(SUM(H42:I42)*'Assumptions'!G18,2)</x:f>
        <x:v>4235</x:v>
      </x:c>
      <x:c r="K42" s="41" t="n">
        <x:f>SUM(H42:J42)</x:f>
        <x:v>19360</x:v>
      </x:c>
      <x:c r="L42" s="2"/>
      <x:c r="M42" s="12" t="str">
        <x:v>Micro gaffer uses small battery package</x:v>
      </x:c>
    </x:row>
    <x:row r="43" ht="23" customHeight="1">
      <x:c r="C43" s="27" t="str">
        <x:v>300-12</x:v>
      </x:c>
      <x:c r="D43" s="27" t="str">
        <x:v>Key grip</x:v>
      </x:c>
      <x:c r="E43" s="11" t="n">
        <x:v>1</x:v>
      </x:c>
      <x:c r="F43" s="45" t="n">
        <x:f>'Assumptions'!G7</x:f>
        <x:v>10</x:v>
      </x:c>
      <x:c r="G43" s="20" t="n">
        <x:v>650</x:v>
      </x:c>
      <x:c r="H43" s="41" t="n">
        <x:f>ROUND(E43*F43*G43,2)</x:f>
        <x:v>6500</x:v>
      </x:c>
      <x:c r="I43" s="46" t="n">
        <x:f>ROUND(H43*'Assumptions'!G17,2)</x:f>
        <x:v>2437.5</x:v>
      </x:c>
      <x:c r="J43" s="46" t="n">
        <x:f>ROUND(SUM(H43:I43)*'Assumptions'!G18,2)</x:f>
        <x:v>2502.5</x:v>
      </x:c>
      <x:c r="K43" s="41" t="n">
        <x:f>SUM(H43:J43)</x:f>
        <x:v>11440</x:v>
      </x:c>
      <x:c r="L43" s="2"/>
      <x:c r="M43" s="12" t="str">
        <x:v>Rigging, blackout, and equipment support</x:v>
      </x:c>
    </x:row>
    <x:row r="44" ht="23" customHeight="1">
      <x:c r="C44" s="2" t="str">
        <x:v>300-13</x:v>
      </x:c>
      <x:c r="D44" s="2" t="str">
        <x:v>Additional grips</x:v>
      </x:c>
      <x:c r="E44" s="11" t="n">
        <x:v>2</x:v>
      </x:c>
      <x:c r="F44" s="45" t="n">
        <x:f>'Assumptions'!G7</x:f>
        <x:v>10</x:v>
      </x:c>
      <x:c r="G44" s="20" t="n">
        <x:v>500</x:v>
      </x:c>
      <x:c r="H44" s="41" t="n">
        <x:f>ROUND(E44*F44*G44,2)</x:f>
        <x:v>10000</x:v>
      </x:c>
      <x:c r="I44" s="46" t="n">
        <x:f>ROUND(H44*'Assumptions'!G17,2)</x:f>
        <x:v>3750</x:v>
      </x:c>
      <x:c r="J44" s="46" t="n">
        <x:f>ROUND(SUM(H44:I44)*'Assumptions'!G18,2)</x:f>
        <x:v>3850</x:v>
      </x:c>
      <x:c r="K44" s="41" t="n">
        <x:f>SUM(H44:J44)</x:f>
        <x:v>17600</x:v>
      </x:c>
      <x:c r="L44" s="2"/>
      <x:c r="M44" s="12" t="str">
        <x:v>Key grip handles micro / ultra package</x:v>
      </x:c>
    </x:row>
    <x:row r="45" ht="23" customHeight="1">
      <x:c r="C45" s="27" t="str">
        <x:v>300-14</x:v>
      </x:c>
      <x:c r="D45" s="27" t="str">
        <x:v>Production sound mixer</x:v>
      </x:c>
      <x:c r="E45" s="11" t="n">
        <x:v>1</x:v>
      </x:c>
      <x:c r="F45" s="45" t="n">
        <x:f>'Assumptions'!G7</x:f>
        <x:v>10</x:v>
      </x:c>
      <x:c r="G45" s="20" t="n">
        <x:v>950</x:v>
      </x:c>
      <x:c r="H45" s="41" t="n">
        <x:f>ROUND(E45*F45*G45,2)</x:f>
        <x:v>9500</x:v>
      </x:c>
      <x:c r="I45" s="46" t="n">
        <x:f>ROUND(H45*'Assumptions'!G17,2)</x:f>
        <x:v>3562.5</x:v>
      </x:c>
      <x:c r="J45" s="46" t="n">
        <x:f>ROUND(SUM(H45:I45)*'Assumptions'!G18,2)</x:f>
        <x:v>3657.5</x:v>
      </x:c>
      <x:c r="K45" s="41" t="n">
        <x:f>SUM(H45:J45)</x:f>
        <x:v>16720</x:v>
      </x:c>
      <x:c r="L45" s="2"/>
      <x:c r="M45" s="12" t="str">
        <x:v>Micro boom / mixing combined</x:v>
      </x:c>
    </x:row>
    <x:row r="46" ht="23" customHeight="1">
      <x:c r="C46" s="2" t="str">
        <x:v>300-15</x:v>
      </x:c>
      <x:c r="D46" s="2" t="str">
        <x:v>Boom / sound utility</x:v>
      </x:c>
      <x:c r="E46" s="11" t="n">
        <x:v>1</x:v>
      </x:c>
      <x:c r="F46" s="45" t="n">
        <x:f>'Assumptions'!G7</x:f>
        <x:v>10</x:v>
      </x:c>
      <x:c r="G46" s="20" t="n">
        <x:v>550</x:v>
      </x:c>
      <x:c r="H46" s="41" t="n">
        <x:f>ROUND(E46*F46*G46,2)</x:f>
        <x:v>5500</x:v>
      </x:c>
      <x:c r="I46" s="46" t="n">
        <x:f>ROUND(H46*'Assumptions'!G17,2)</x:f>
        <x:v>2062.5</x:v>
      </x:c>
      <x:c r="J46" s="46" t="n">
        <x:f>ROUND(SUM(H46:I46)*'Assumptions'!G18,2)</x:f>
        <x:v>2117.5</x:v>
      </x:c>
      <x:c r="K46" s="41" t="n">
        <x:f>SUM(H46:J46)</x:f>
        <x:v>9680</x:v>
      </x:c>
      <x:c r="L46" s="2"/>
      <x:c r="M46" s="12" t="str">
        <x:v>Separate boom from ultra-low upward</x:v>
      </x:c>
    </x:row>
    <x:row r="47" ht="23" customHeight="1">
      <x:c r="C47" s="27" t="str">
        <x:v>300-16</x:v>
      </x:c>
      <x:c r="D47" s="27" t="str">
        <x:v>Production designer / art lead</x:v>
      </x:c>
      <x:c r="E47" s="11" t="n">
        <x:v>1</x:v>
      </x:c>
      <x:c r="F47" s="45" t="n">
        <x:f>'Assumptions'!G7</x:f>
        <x:v>10</x:v>
      </x:c>
      <x:c r="G47" s="20" t="n">
        <x:v>700</x:v>
      </x:c>
      <x:c r="H47" s="41" t="n">
        <x:f>ROUND(E47*F47*G47,2)</x:f>
        <x:v>7000</x:v>
      </x:c>
      <x:c r="I47" s="46" t="n">
        <x:f>ROUND(H47*'Assumptions'!G17,2)</x:f>
        <x:v>2625</x:v>
      </x:c>
      <x:c r="J47" s="46" t="n">
        <x:f>ROUND(SUM(H47:I47)*'Assumptions'!G18,2)</x:f>
        <x:v>2695</x:v>
      </x:c>
      <x:c r="K47" s="41" t="n">
        <x:f>SUM(H47:J47)</x:f>
        <x:v>12320</x:v>
      </x:c>
      <x:c r="L47" s="2"/>
      <x:c r="M47" s="12" t="str">
        <x:v>Micro includes on-set props / dressing</x:v>
      </x:c>
    </x:row>
    <x:row r="48" ht="23" customHeight="1">
      <x:c r="C48" s="2" t="str">
        <x:v>300-17</x:v>
      </x:c>
      <x:c r="D48" s="2" t="str">
        <x:v>Props / set dressing assistant</x:v>
      </x:c>
      <x:c r="E48" s="11" t="n">
        <x:v>2</x:v>
      </x:c>
      <x:c r="F48" s="45" t="n">
        <x:f>'Assumptions'!G7</x:f>
        <x:v>10</x:v>
      </x:c>
      <x:c r="G48" s="20" t="n">
        <x:v>475</x:v>
      </x:c>
      <x:c r="H48" s="41" t="n">
        <x:f>ROUND(E48*F48*G48,2)</x:f>
        <x:v>9500</x:v>
      </x:c>
      <x:c r="I48" s="46" t="n">
        <x:f>ROUND(H48*'Assumptions'!G17,2)</x:f>
        <x:v>3562.5</x:v>
      </x:c>
      <x:c r="J48" s="46" t="n">
        <x:f>ROUND(SUM(H48:I48)*'Assumptions'!G18,2)</x:f>
        <x:v>3657.5</x:v>
      </x:c>
      <x:c r="K48" s="41" t="n">
        <x:f>SUM(H48:J48)</x:f>
        <x:v>16720</x:v>
      </x:c>
      <x:c r="L48" s="2"/>
      <x:c r="M48" s="12" t="str">
        <x:v>Combined into paid art lead in small plans</x:v>
      </x:c>
    </x:row>
    <x:row r="49" ht="23" customHeight="1">
      <x:c r="C49" s="27" t="str">
        <x:v>300-18</x:v>
      </x:c>
      <x:c r="D49" s="27" t="str">
        <x:v>Wardrobe / HMU lead</x:v>
      </x:c>
      <x:c r="E49" s="11" t="n">
        <x:v>1</x:v>
      </x:c>
      <x:c r="F49" s="45" t="n">
        <x:f>'Assumptions'!G7</x:f>
        <x:v>10</x:v>
      </x:c>
      <x:c r="G49" s="20" t="n">
        <x:v>650</x:v>
      </x:c>
      <x:c r="H49" s="41" t="n">
        <x:f>ROUND(E49*F49*G49,2)</x:f>
        <x:v>6500</x:v>
      </x:c>
      <x:c r="I49" s="46" t="n">
        <x:f>ROUND(H49*'Assumptions'!G17,2)</x:f>
        <x:v>2437.5</x:v>
      </x:c>
      <x:c r="J49" s="46" t="n">
        <x:f>ROUND(SUM(H49:I49)*'Assumptions'!G18,2)</x:f>
        <x:v>2502.5</x:v>
      </x:c>
      <x:c r="K49" s="41" t="n">
        <x:f>SUM(H49:J49)</x:f>
        <x:v>11440</x:v>
      </x:c>
      <x:c r="L49" s="2"/>
      <x:c r="M49" s="12" t="str">
        <x:v>Micro combines wardrobe and basic makeup</x:v>
      </x:c>
    </x:row>
    <x:row r="50" ht="23" customHeight="1">
      <x:c r="C50" s="2" t="str">
        <x:v>300-19</x:v>
      </x:c>
      <x:c r="D50" s="2" t="str">
        <x:v>Additional wardrobe / makeup</x:v>
      </x:c>
      <x:c r="E50" s="11" t="n">
        <x:v>2</x:v>
      </x:c>
      <x:c r="F50" s="45" t="n">
        <x:f>'Assumptions'!G7</x:f>
        <x:v>10</x:v>
      </x:c>
      <x:c r="G50" s="20" t="n">
        <x:v>500</x:v>
      </x:c>
      <x:c r="H50" s="41" t="n">
        <x:f>ROUND(E50*F50*G50,2)</x:f>
        <x:v>10000</x:v>
      </x:c>
      <x:c r="I50" s="46" t="n">
        <x:f>ROUND(H50*'Assumptions'!G17,2)</x:f>
        <x:v>3750</x:v>
      </x:c>
      <x:c r="J50" s="46" t="n">
        <x:f>ROUND(SUM(H50:I50)*'Assumptions'!G18,2)</x:f>
        <x:v>3850</x:v>
      </x:c>
      <x:c r="K50" s="41" t="n">
        <x:f>SUM(H50:J50)</x:f>
        <x:v>17600</x:v>
      </x:c>
      <x:c r="L50" s="2"/>
      <x:c r="M50" s="12" t="str">
        <x:v>Company separates wardrobe and makeup</x:v>
      </x:c>
    </x:row>
    <x:row r="51" ht="23" customHeight="1">
      <x:c r="C51" s="27" t="str">
        <x:v>300-20</x:v>
      </x:c>
      <x:c r="D51" s="27" t="str">
        <x:v>Production assistants</x:v>
      </x:c>
      <x:c r="E51" s="11" t="n">
        <x:v>4</x:v>
      </x:c>
      <x:c r="F51" s="45" t="n">
        <x:f>'Assumptions'!G7</x:f>
        <x:v>10</x:v>
      </x:c>
      <x:c r="G51" s="20" t="n">
        <x:v>300</x:v>
      </x:c>
      <x:c r="H51" s="41" t="n">
        <x:f>ROUND(E51*F51*G51,2)</x:f>
        <x:v>12000</x:v>
      </x:c>
      <x:c r="I51" s="46" t="n">
        <x:f>ROUND(H51*'Assumptions'!G17,2)</x:f>
        <x:v>4500</x:v>
      </x:c>
      <x:c r="J51" s="46" t="n">
        <x:f>ROUND(SUM(H51:I51)*'Assumptions'!G18,2)</x:f>
        <x:v>4620</x:v>
      </x:c>
      <x:c r="K51" s="41" t="n">
        <x:f>SUM(H51:J51)</x:f>
        <x:v>21120</x:v>
      </x:c>
      <x:c r="L51" s="2"/>
      <x:c r="M51" s="12" t="str">
        <x:v>Paid PAs. No volunteer staffing</x:v>
      </x:c>
    </x:row>
    <x:row r="52" ht="23" customHeight="1">
      <x:c r="C52" s="2" t="str">
        <x:v>300-21</x:v>
      </x:c>
      <x:c r="D52" s="2" t="str">
        <x:v>Set medic</x:v>
      </x:c>
      <x:c r="E52" s="11" t="n">
        <x:v>1</x:v>
      </x:c>
      <x:c r="F52" s="45" t="n">
        <x:f>'Assumptions'!G7</x:f>
        <x:v>10</x:v>
      </x:c>
      <x:c r="G52" s="20" t="n">
        <x:v>650</x:v>
      </x:c>
      <x:c r="H52" s="41" t="n">
        <x:f>ROUND(E52*F52*G52,2)</x:f>
        <x:v>6500</x:v>
      </x:c>
      <x:c r="I52" s="46" t="n">
        <x:f>ROUND(H52*'Assumptions'!G17,2)</x:f>
        <x:v>2437.5</x:v>
      </x:c>
      <x:c r="J52" s="46" t="n">
        <x:f>ROUND(SUM(H52:I52)*'Assumptions'!G18,2)</x:f>
        <x:v>2502.5</x:v>
      </x:c>
      <x:c r="K52" s="41" t="n">
        <x:f>SUM(H52:J52)</x:f>
        <x:v>11440</x:v>
      </x:c>
      <x:c r="L52" s="2"/>
      <x:c r="M52" s="12" t="str">
        <x:v>Booked for all photography days</x:v>
      </x:c>
    </x:row>
    <x:row r="53" ht="23" customHeight="1">
      <x:c r="C53" s="27" t="str">
        <x:v>300-22</x:v>
      </x:c>
      <x:c r="D53" s="27" t="str">
        <x:v>Production management prep</x:v>
      </x:c>
      <x:c r="E53" s="11" t="n">
        <x:v>2</x:v>
      </x:c>
      <x:c r="F53" s="45" t="n">
        <x:f>'Assumptions'!G8</x:f>
        <x:v>8</x:v>
      </x:c>
      <x:c r="G53" s="20" t="n">
        <x:v>650</x:v>
      </x:c>
      <x:c r="H53" s="41" t="n">
        <x:f>ROUND(E53*F53*G53,2)</x:f>
        <x:v>10400</x:v>
      </x:c>
      <x:c r="I53" s="41" t="n">
        <x:f>0</x:f>
        <x:v>0</x:v>
      </x:c>
      <x:c r="J53" s="46" t="n">
        <x:f>ROUND(SUM(H53:I53)*'Assumptions'!G18,2)</x:f>
        <x:v>2912</x:v>
      </x:c>
      <x:c r="K53" s="41" t="n">
        <x:f>SUM(H53:J53)</x:f>
        <x:v>13312</x:v>
      </x:c>
      <x:c r="L53" s="2"/>
      <x:c r="M53" s="12" t="str">
        <x:v>Micro prep coordination is in producer fee</x:v>
      </x:c>
    </x:row>
    <x:row r="54" ht="23" customHeight="1">
      <x:c r="C54" s="2" t="str">
        <x:v>300-23</x:v>
      </x:c>
      <x:c r="D54" s="2" t="str">
        <x:v>1st AD prep / scheduling</x:v>
      </x:c>
      <x:c r="E54" s="11" t="n">
        <x:v>1</x:v>
      </x:c>
      <x:c r="F54" s="11" t="n">
        <x:v>5</x:v>
      </x:c>
      <x:c r="G54" s="20" t="n">
        <x:v>750</x:v>
      </x:c>
      <x:c r="H54" s="41" t="n">
        <x:f>ROUND(E54*F54*G54,2)</x:f>
        <x:v>3750</x:v>
      </x:c>
      <x:c r="I54" s="41" t="n">
        <x:f>0</x:f>
        <x:v>0</x:v>
      </x:c>
      <x:c r="J54" s="46" t="n">
        <x:f>ROUND(SUM(H54:I54)*'Assumptions'!G18,2)</x:f>
        <x:v>1050</x:v>
      </x:c>
      <x:c r="K54" s="41" t="n">
        <x:f>SUM(H54:J54)</x:f>
        <x:v>4800</x:v>
      </x:c>
      <x:c r="L54" s="2"/>
      <x:c r="M54" s="12" t="str">
        <x:v>Eight-hour paid prep calls</x:v>
      </x:c>
    </x:row>
    <x:row r="55" ht="23" customHeight="1">
      <x:c r="C55" s="27" t="str">
        <x:v>300-24</x:v>
      </x:c>
      <x:c r="D55" s="27" t="str">
        <x:v>Art lead design / sourcing prep</x:v>
      </x:c>
      <x:c r="E55" s="11" t="n">
        <x:v>1</x:v>
      </x:c>
      <x:c r="F55" s="45" t="n">
        <x:f>'Assumptions'!G8</x:f>
        <x:v>8</x:v>
      </x:c>
      <x:c r="G55" s="20" t="n">
        <x:v>700</x:v>
      </x:c>
      <x:c r="H55" s="41" t="n">
        <x:f>ROUND(E55*F55*G55,2)</x:f>
        <x:v>5600</x:v>
      </x:c>
      <x:c r="I55" s="41" t="n">
        <x:f>0</x:f>
        <x:v>0</x:v>
      </x:c>
      <x:c r="J55" s="46" t="n">
        <x:f>ROUND(SUM(H55:I55)*'Assumptions'!G18,2)</x:f>
        <x:v>1568</x:v>
      </x:c>
      <x:c r="K55" s="41" t="n">
        <x:f>SUM(H55:J55)</x:f>
        <x:v>7168</x:v>
      </x:c>
      <x:c r="L55" s="2"/>
      <x:c r="M55" s="12" t="str">
        <x:v>Separate from shoot-day art lead and builders</x:v>
      </x:c>
    </x:row>
    <x:row r="56" ht="23" customHeight="1">
      <x:c r="C56" s="2" t="str">
        <x:v>300-25</x:v>
      </x:c>
      <x:c r="D56" s="2" t="str">
        <x:v>Camera / lighting prep support</x:v>
      </x:c>
      <x:c r="E56" s="11" t="n">
        <x:v>5</x:v>
      </x:c>
      <x:c r="F56" s="11" t="n">
        <x:v>3</x:v>
      </x:c>
      <x:c r="G56" s="20" t="n">
        <x:v>600</x:v>
      </x:c>
      <x:c r="H56" s="41" t="n">
        <x:f>ROUND(E56*F56*G56,2)</x:f>
        <x:v>9000</x:v>
      </x:c>
      <x:c r="I56" s="41" t="n">
        <x:f>0</x:f>
        <x:v>0</x:v>
      </x:c>
      <x:c r="J56" s="46" t="n">
        <x:f>ROUND(SUM(H56:I56)*'Assumptions'!G18,2)</x:f>
        <x:v>2520</x:v>
      </x:c>
      <x:c r="K56" s="41" t="n">
        <x:f>SUM(H56:J56)</x:f>
        <x:v>11520</x:v>
      </x:c>
      <x:c r="L56" s="2"/>
      <x:c r="M56" s="12" t="str">
        <x:v>AC / lighting support. DP prep separate</x:v>
      </x:c>
    </x:row>
    <x:row r="57" ht="23" customHeight="1">
      <x:c r="C57" s="27" t="str">
        <x:v>300-26</x:v>
      </x:c>
      <x:c r="D57" s="27" t="str">
        <x:v>Script / continuity prep</x:v>
      </x:c>
      <x:c r="E57" s="11" t="n">
        <x:v>1</x:v>
      </x:c>
      <x:c r="F57" s="11" t="n">
        <x:v>3</x:v>
      </x:c>
      <x:c r="G57" s="20" t="n">
        <x:v>650</x:v>
      </x:c>
      <x:c r="H57" s="41" t="n">
        <x:f>ROUND(E57*F57*G57,2)</x:f>
        <x:v>1950</x:v>
      </x:c>
      <x:c r="I57" s="41" t="n">
        <x:f>0</x:f>
        <x:v>0</x:v>
      </x:c>
      <x:c r="J57" s="46" t="n">
        <x:f>ROUND(SUM(H57:I57)*'Assumptions'!G18,2)</x:f>
        <x:v>546</x:v>
      </x:c>
      <x:c r="K57" s="41" t="n">
        <x:f>SUM(H57:J57)</x:f>
        <x:v>2496</x:v>
      </x:c>
      <x:c r="L57" s="2"/>
      <x:c r="M57" s="12" t="str">
        <x:v>Time displays, practical props, and script continuity</x:v>
      </x:c>
    </x:row>
    <x:row r="58" ht="23" customHeight="1">
      <x:c r="C58" s="2" t="str">
        <x:v>300-27</x:v>
      </x:c>
      <x:c r="D58" s="2" t="str">
        <x:v>Art build / prep crew</x:v>
      </x:c>
      <x:c r="E58" s="11" t="n">
        <x:v>4</x:v>
      </x:c>
      <x:c r="F58" s="45" t="n">
        <x:f>'Assumptions'!G8</x:f>
        <x:v>8</x:v>
      </x:c>
      <x:c r="G58" s="20" t="n">
        <x:v>500</x:v>
      </x:c>
      <x:c r="H58" s="41" t="n">
        <x:f>ROUND(E58*F58*G58,2)</x:f>
        <x:v>16000</x:v>
      </x:c>
      <x:c r="I58" s="41" t="n">
        <x:f>0</x:f>
        <x:v>0</x:v>
      </x:c>
      <x:c r="J58" s="46" t="n">
        <x:f>ROUND(SUM(H58:I58)*'Assumptions'!G18,2)</x:f>
        <x:v>4480</x:v>
      </x:c>
      <x:c r="K58" s="41" t="n">
        <x:f>SUM(H58:J58)</x:f>
        <x:v>20480</x:v>
      </x:c>
      <x:c r="L58" s="2"/>
      <x:c r="M58" s="12" t="str">
        <x:v>Materials in Props. Eight-hour prep calls</x:v>
      </x:c>
    </x:row>
    <x:row r="59" ht="23" customHeight="1">
      <x:c r="C59" s="27" t="str">
        <x:v>300-28</x:v>
      </x:c>
      <x:c r="D59" s="27" t="str">
        <x:v>DP / camera prep</x:v>
      </x:c>
      <x:c r="E59" s="11" t="n">
        <x:v>1</x:v>
      </x:c>
      <x:c r="F59" s="11" t="n">
        <x:v>4</x:v>
      </x:c>
      <x:c r="G59" s="20" t="n">
        <x:v>1300</x:v>
      </x:c>
      <x:c r="H59" s="41" t="n">
        <x:f>ROUND(E59*F59*G59,2)</x:f>
        <x:v>5200</x:v>
      </x:c>
      <x:c r="I59" s="41" t="n">
        <x:f>0</x:f>
        <x:v>0</x:v>
      </x:c>
      <x:c r="J59" s="46" t="n">
        <x:f>ROUND(SUM(H59:I59)*'Assumptions'!G18,2)</x:f>
        <x:v>1456</x:v>
      </x:c>
      <x:c r="K59" s="41" t="n">
        <x:f>SUM(H59:J59)</x:f>
        <x:v>6656</x:v>
      </x:c>
      <x:c r="L59" s="2"/>
      <x:c r="M59" s="12" t="str">
        <x:v>Camera and night-vision tests</x:v>
      </x:c>
    </x:row>
    <x:row r="60" ht="23" customHeight="1">
      <x:c r="C60" s="2" t="str">
        <x:v>300-29</x:v>
      </x:c>
      <x:c r="D60" s="2" t="str">
        <x:v>Makeup / wardrobe tests</x:v>
      </x:c>
      <x:c r="E60" s="11" t="n">
        <x:v>1</x:v>
      </x:c>
      <x:c r="F60" s="11" t="n">
        <x:v>3</x:v>
      </x:c>
      <x:c r="G60" s="20" t="n">
        <x:v>650</x:v>
      </x:c>
      <x:c r="H60" s="41" t="n">
        <x:f>ROUND(E60*F60*G60,2)</x:f>
        <x:v>1950</x:v>
      </x:c>
      <x:c r="I60" s="41" t="n">
        <x:f>0</x:f>
        <x:v>0</x:v>
      </x:c>
      <x:c r="J60" s="46" t="n">
        <x:f>ROUND(SUM(H60:I60)*'Assumptions'!G18,2)</x:f>
        <x:v>546</x:v>
      </x:c>
      <x:c r="K60" s="41" t="n">
        <x:f>SUM(H60:J60)</x:f>
        <x:v>2496</x:v>
      </x:c>
      <x:c r="L60" s="2"/>
      <x:c r="M60" s="12" t="str">
        <x:v>Blood, creature-contact, and fittings</x:v>
      </x:c>
    </x:row>
    <x:row r="61" ht="23" customHeight="1">
      <x:c r="C61" s="27" t="str">
        <x:v>300-30</x:v>
      </x:c>
      <x:c r="D61" s="27" t="str">
        <x:v>Strike / restoration crew</x:v>
      </x:c>
      <x:c r="E61" s="11" t="n">
        <x:v>5</x:v>
      </x:c>
      <x:c r="F61" s="45" t="n">
        <x:f>'Assumptions'!G9</x:f>
        <x:v>2</x:v>
      </x:c>
      <x:c r="G61" s="20" t="n">
        <x:v>500</x:v>
      </x:c>
      <x:c r="H61" s="41" t="n">
        <x:f>ROUND(E61*F61*G61,2)</x:f>
        <x:v>5000</x:v>
      </x:c>
      <x:c r="I61" s="41" t="n">
        <x:f>0</x:f>
        <x:v>0</x:v>
      </x:c>
      <x:c r="J61" s="46" t="n">
        <x:f>ROUND(SUM(H61:I61)*'Assumptions'!G18,2)</x:f>
        <x:v>1400</x:v>
      </x:c>
      <x:c r="K61" s="41" t="n">
        <x:f>SUM(H61:J61)</x:f>
        <x:v>6400</x:v>
      </x:c>
      <x:c r="L61" s="2"/>
      <x:c r="M61" s="12" t="str">
        <x:v>Paid labor distinct from cleaning vendor</x:v>
      </x:c>
    </x:row>
    <x:row r="62" ht="23" customHeight="1">
      <x:c r="C62" s="30"/>
      <x:c r="D62" s="30" t="str">
        <x:v>Production crew subtotal</x:v>
      </x:c>
      <x:c r="E62" s="43"/>
      <x:c r="F62" s="43"/>
      <x:c r="G62" s="43"/>
      <x:c r="H62" s="44" t="n">
        <x:f>SUM(H32:H61)</x:f>
        <x:v>230350</x:v>
      </x:c>
      <x:c r="I62" s="44" t="n">
        <x:f>SUM(I32:I61)</x:f>
        <x:v>64312.5</x:v>
      </x:c>
      <x:c r="J62" s="44" t="n">
        <x:f>SUM(J32:J61)</x:f>
        <x:v>82505.5</x:v>
      </x:c>
      <x:c r="K62" s="44" t="n">
        <x:f>SUM(K32:K61)</x:f>
        <x:v>377168</x:v>
      </x:c>
      <x:c r="L62" s="2"/>
      <x:c r="M62" s="2"/>
    </x:row>
    <x:row r="63" ht="23" customHeight="1">
      <x:c r="C63" s="2"/>
      <x:c r="D63" s="2"/>
      <x:c r="E63" s="34"/>
      <x:c r="F63" s="34"/>
      <x:c r="G63" s="34"/>
      <x:c r="H63" s="34"/>
      <x:c r="I63" s="34"/>
      <x:c r="J63" s="34"/>
      <x:c r="K63" s="34"/>
      <x:c r="L63" s="2"/>
      <x:c r="M63" s="2"/>
    </x:row>
    <x:row r="64" ht="25" customHeight="1">
      <x:c r="C64" s="75" t="str">
        <x:v>400  Production equipment</x:v>
      </x:c>
      <x:c r="D64" s="75"/>
      <x:c r="E64" s="76"/>
      <x:c r="F64" s="76"/>
      <x:c r="G64" s="76"/>
      <x:c r="H64" s="76"/>
      <x:c r="I64" s="76"/>
      <x:c r="J64" s="76"/>
      <x:c r="K64" s="76"/>
      <x:c r="L64" s="2"/>
      <x:c r="M64" s="2"/>
    </x:row>
    <x:row r="65" ht="23" customHeight="1">
      <x:c r="C65" s="2" t="str">
        <x:v>400-01</x:v>
      </x:c>
      <x:c r="D65" s="2" t="str">
        <x:v>Production camera body</x:v>
      </x:c>
      <x:c r="E65" s="45" t="n">
        <x:f>'Assumptions'!G33</x:f>
        <x:v>2</x:v>
      </x:c>
      <x:c r="F65" s="45" t="n">
        <x:f>'Assumptions'!G10</x:f>
        <x:v>3</x:v>
      </x:c>
      <x:c r="G65" s="20" t="n">
        <x:v>1750</x:v>
      </x:c>
      <x:c r="H65" s="41" t="n">
        <x:f>ROUND(E65*F65*G65,2)</x:f>
        <x:v>10500</x:v>
      </x:c>
      <x:c r="I65" s="41" t="n">
        <x:f>0</x:f>
        <x:v>0</x:v>
      </x:c>
      <x:c r="J65" s="46" t="n">
        <x:f>ROUND(H65*'Assumptions'!G20,2)</x:f>
        <x:v>1023.75</x:v>
      </x:c>
      <x:c r="K65" s="41" t="n">
        <x:f>SUM(H65:J65)</x:f>
        <x:v>11523.75</x:v>
      </x:c>
      <x:c r="L65" s="2"/>
      <x:c r="M65" s="12" t="str">
        <x:v>Weekly hire. Micro FX6 body benchmark S02</x:v>
      </x:c>
    </x:row>
    <x:row r="66" ht="23" customHeight="1">
      <x:c r="C66" s="27" t="str">
        <x:v>400-02</x:v>
      </x:c>
      <x:c r="D66" s="27" t="str">
        <x:v>Lenses / filters package</x:v>
      </x:c>
      <x:c r="E66" s="11" t="n">
        <x:v>1</x:v>
      </x:c>
      <x:c r="F66" s="45" t="n">
        <x:f>'Assumptions'!G10</x:f>
        <x:v>3</x:v>
      </x:c>
      <x:c r="G66" s="20" t="n">
        <x:v>2200</x:v>
      </x:c>
      <x:c r="H66" s="41" t="n">
        <x:f>ROUND(E66*F66*G66,2)</x:f>
        <x:v>6600</x:v>
      </x:c>
      <x:c r="I66" s="41" t="n">
        <x:f>0</x:f>
        <x:v>0</x:v>
      </x:c>
      <x:c r="J66" s="46" t="n">
        <x:f>ROUND(H66*'Assumptions'!G20,2)</x:f>
        <x:v>643.5</x:v>
      </x:c>
      <x:c r="K66" s="41" t="n">
        <x:f>SUM(H66:J66)</x:f>
        <x:v>7243.5</x:v>
      </x:c>
      <x:c r="L66" s="2"/>
      <x:c r="M66" s="12" t="str">
        <x:v>Separate from camera body</x:v>
      </x:c>
    </x:row>
    <x:row r="67" ht="23" customHeight="1">
      <x:c r="C67" s="2" t="str">
        <x:v>400-03</x:v>
      </x:c>
      <x:c r="D67" s="2" t="str">
        <x:v>Lighting / grip package</x:v>
      </x:c>
      <x:c r="E67" s="11" t="n">
        <x:v>1</x:v>
      </x:c>
      <x:c r="F67" s="45" t="n">
        <x:f>'Assumptions'!G10</x:f>
        <x:v>3</x:v>
      </x:c>
      <x:c r="G67" s="20" t="n">
        <x:v>4000</x:v>
      </x:c>
      <x:c r="H67" s="41" t="n">
        <x:f>ROUND(E67*F67*G67,2)</x:f>
        <x:v>12000</x:v>
      </x:c>
      <x:c r="I67" s="41" t="n">
        <x:f>0</x:f>
        <x:v>0</x:v>
      </x:c>
      <x:c r="J67" s="46" t="n">
        <x:f>ROUND(H67*'Assumptions'!G20,2)</x:f>
        <x:v>1170</x:v>
      </x:c>
      <x:c r="K67" s="41" t="n">
        <x:f>SUM(H67:J67)</x:f>
        <x:v>13170</x:v>
      </x:c>
      <x:c r="L67" s="2"/>
      <x:c r="M67" s="12" t="str">
        <x:v>Blackout and night exterior coverage</x:v>
      </x:c>
    </x:row>
    <x:row r="68" ht="23" customHeight="1">
      <x:c r="C68" s="27" t="str">
        <x:v>400-04</x:v>
      </x:c>
      <x:c r="D68" s="27" t="str">
        <x:v>Production audio kit</x:v>
      </x:c>
      <x:c r="E68" s="11" t="n">
        <x:v>1</x:v>
      </x:c>
      <x:c r="F68" s="45" t="n">
        <x:f>'Assumptions'!G10</x:f>
        <x:v>3</x:v>
      </x:c>
      <x:c r="G68" s="20" t="n">
        <x:v>1300</x:v>
      </x:c>
      <x:c r="H68" s="41" t="n">
        <x:f>ROUND(E68*F68*G68,2)</x:f>
        <x:v>3900</x:v>
      </x:c>
      <x:c r="I68" s="41" t="n">
        <x:f>0</x:f>
        <x:v>0</x:v>
      </x:c>
      <x:c r="J68" s="46" t="n">
        <x:f>ROUND(H68*'Assumptions'!G20,2)</x:f>
        <x:v>380.25</x:v>
      </x:c>
      <x:c r="K68" s="41" t="n">
        <x:f>SUM(H68:J68)</x:f>
        <x:v>4280.25</x:v>
      </x:c>
      <x:c r="L68" s="2"/>
      <x:c r="M68" s="12" t="str">
        <x:v>Recorder, boom, radio mics, and timecode</x:v>
      </x:c>
    </x:row>
    <x:row r="69" ht="23" customHeight="1">
      <x:c r="C69" s="2" t="str">
        <x:v>400-05</x:v>
      </x:c>
      <x:c r="D69" s="2" t="str">
        <x:v>Production monitoring / wireless</x:v>
      </x:c>
      <x:c r="E69" s="11" t="n">
        <x:v>1</x:v>
      </x:c>
      <x:c r="F69" s="45" t="n">
        <x:f>'Assumptions'!G10</x:f>
        <x:v>3</x:v>
      </x:c>
      <x:c r="G69" s="20" t="n">
        <x:v>1000</x:v>
      </x:c>
      <x:c r="H69" s="41" t="n">
        <x:f>ROUND(E69*F69*G69,2)</x:f>
        <x:v>3000</x:v>
      </x:c>
      <x:c r="I69" s="41" t="n">
        <x:f>0</x:f>
        <x:v>0</x:v>
      </x:c>
      <x:c r="J69" s="46" t="n">
        <x:f>ROUND(H69*'Assumptions'!G20,2)</x:f>
        <x:v>292.5</x:v>
      </x:c>
      <x:c r="K69" s="41" t="n">
        <x:f>SUM(H69:J69)</x:f>
        <x:v>3292.5</x:v>
      </x:c>
      <x:c r="L69" s="2"/>
      <x:c r="M69" s="12" t="str">
        <x:v>Separate from on-screen van monitors</x:v>
      </x:c>
    </x:row>
    <x:row r="70" ht="23" customHeight="1">
      <x:c r="C70" s="27" t="str">
        <x:v>400-06</x:v>
      </x:c>
      <x:c r="D70" s="27" t="str">
        <x:v>Battery / generator / distribution</x:v>
      </x:c>
      <x:c r="E70" s="11" t="n">
        <x:v>1</x:v>
      </x:c>
      <x:c r="F70" s="45" t="n">
        <x:f>'Assumptions'!G10</x:f>
        <x:v>3</x:v>
      </x:c>
      <x:c r="G70" s="20" t="n">
        <x:v>1800</x:v>
      </x:c>
      <x:c r="H70" s="41" t="n">
        <x:f>ROUND(E70*F70*G70,2)</x:f>
        <x:v>5400</x:v>
      </x:c>
      <x:c r="I70" s="41" t="n">
        <x:f>0</x:f>
        <x:v>0</x:v>
      </x:c>
      <x:c r="J70" s="46" t="n">
        <x:f>ROUND(H70*'Assumptions'!G20,2)</x:f>
        <x:v>526.5</x:v>
      </x:c>
      <x:c r="K70" s="41" t="n">
        <x:f>SUM(H70:J70)</x:f>
        <x:v>5926.5</x:v>
      </x:c>
      <x:c r="L70" s="2"/>
      <x:c r="M70" s="12" t="str">
        <x:v>Safe power package; no live scenic transformer</x:v>
      </x:c>
    </x:row>
    <x:row r="71" ht="23" customHeight="1">
      <x:c r="C71" s="2" t="str">
        <x:v>400-07</x:v>
      </x:c>
      <x:c r="D71" s="2" t="str">
        <x:v>Media / backup drives</x:v>
      </x:c>
      <x:c r="E71" s="11" t="n">
        <x:v>1</x:v>
      </x:c>
      <x:c r="F71" s="11" t="n">
        <x:v>1</x:v>
      </x:c>
      <x:c r="G71" s="20" t="n">
        <x:v>2000</x:v>
      </x:c>
      <x:c r="H71" s="41" t="n">
        <x:f>ROUND(E71*F71*G71,2)</x:f>
        <x:v>2000</x:v>
      </x:c>
      <x:c r="I71" s="41" t="n">
        <x:f>0</x:f>
        <x:v>0</x:v>
      </x:c>
      <x:c r="J71" s="46" t="n">
        <x:f>ROUND(H71*'Assumptions'!G20,2)</x:f>
        <x:v>195</x:v>
      </x:c>
      <x:c r="K71" s="41" t="n">
        <x:f>SUM(H71:J71)</x:f>
        <x:v>2195</x:v>
      </x:c>
      <x:c r="L71" s="2"/>
      <x:c r="M71" s="12" t="str">
        <x:v>Storage purchase with redundant backups</x:v>
      </x:c>
    </x:row>
    <x:row r="72" ht="23" customHeight="1">
      <x:c r="C72" s="27" t="str">
        <x:v>400-08</x:v>
      </x:c>
      <x:c r="D72" s="27" t="str">
        <x:v>Equipment freight / checkout</x:v>
      </x:c>
      <x:c r="E72" s="11" t="n">
        <x:v>1</x:v>
      </x:c>
      <x:c r="F72" s="11" t="n">
        <x:v>1</x:v>
      </x:c>
      <x:c r="G72" s="20" t="n">
        <x:v>2000</x:v>
      </x:c>
      <x:c r="H72" s="41" t="n">
        <x:f>ROUND(E72*F72*G72,2)</x:f>
        <x:v>2000</x:v>
      </x:c>
      <x:c r="I72" s="41" t="n">
        <x:f>0</x:f>
        <x:v>0</x:v>
      </x:c>
      <x:c r="J72" s="41" t="n">
        <x:f>0</x:f>
        <x:v>0</x:v>
      </x:c>
      <x:c r="K72" s="41" t="n">
        <x:f>SUM(H72:J72)</x:f>
        <x:v>2000</x:v>
      </x:c>
      <x:c r="L72" s="2"/>
      <x:c r="M72" s="12" t="str">
        <x:v>All-in delivery / shipping and collection allowance</x:v>
      </x:c>
    </x:row>
    <x:row r="73" ht="23" customHeight="1">
      <x:c r="C73" s="30"/>
      <x:c r="D73" s="30" t="str">
        <x:v>Production equipment subtotal</x:v>
      </x:c>
      <x:c r="E73" s="43"/>
      <x:c r="F73" s="43"/>
      <x:c r="G73" s="43"/>
      <x:c r="H73" s="44" t="n">
        <x:f>SUM(H65:H72)</x:f>
        <x:v>45400</x:v>
      </x:c>
      <x:c r="I73" s="44" t="n">
        <x:f>SUM(I65:I72)</x:f>
        <x:v>0</x:v>
      </x:c>
      <x:c r="J73" s="44" t="n">
        <x:f>SUM(J65:J72)</x:f>
        <x:v>4231.5</x:v>
      </x:c>
      <x:c r="K73" s="44" t="n">
        <x:f>SUM(K65:K72)</x:f>
        <x:v>49631.5</x:v>
      </x:c>
      <x:c r="L73" s="2"/>
      <x:c r="M73" s="2"/>
    </x:row>
    <x:row r="74" ht="23" customHeight="1">
      <x:c r="C74" s="2"/>
      <x:c r="D74" s="2"/>
      <x:c r="E74" s="34"/>
      <x:c r="F74" s="34"/>
      <x:c r="G74" s="34"/>
      <x:c r="H74" s="34"/>
      <x:c r="I74" s="34"/>
      <x:c r="J74" s="34"/>
      <x:c r="K74" s="34"/>
      <x:c r="L74" s="2"/>
      <x:c r="M74" s="2"/>
    </x:row>
    <x:row r="75" ht="25" customHeight="1">
      <x:c r="C75" s="75" t="str">
        <x:v>500  Locations and facilities</x:v>
      </x:c>
      <x:c r="D75" s="75"/>
      <x:c r="E75" s="76"/>
      <x:c r="F75" s="76"/>
      <x:c r="G75" s="76"/>
      <x:c r="H75" s="76"/>
      <x:c r="I75" s="76"/>
      <x:c r="J75" s="76"/>
      <x:c r="K75" s="76"/>
      <x:c r="L75" s="2"/>
      <x:c r="M75" s="2"/>
    </x:row>
    <x:row r="76" ht="23" customHeight="1">
      <x:c r="C76" s="2" t="str">
        <x:v>500-01</x:v>
      </x:c>
      <x:c r="D76" s="2" t="str">
        <x:v>House property access</x:v>
      </x:c>
      <x:c r="E76" s="11" t="n">
        <x:v>1</x:v>
      </x:c>
      <x:c r="F76" s="45" t="n">
        <x:f>'Assumptions'!G7+'Assumptions'!G8+'Assumptions'!G9</x:f>
        <x:v>20</x:v>
      </x:c>
      <x:c r="G76" s="20" t="n">
        <x:v>1750</x:v>
      </x:c>
      <x:c r="H76" s="41" t="n">
        <x:f>ROUND(E76*F76*G76,2)</x:f>
        <x:v>35000</x:v>
      </x:c>
      <x:c r="I76" s="41" t="n">
        <x:f>0</x:f>
        <x:v>0</x:v>
      </x:c>
      <x:c r="J76" s="41" t="n">
        <x:f>0</x:f>
        <x:v>0</x:v>
      </x:c>
      <x:c r="K76" s="41" t="n">
        <x:f>SUM(H76:J76)</x:f>
        <x:v>35000</x:v>
      </x:c>
      <x:c r="L76" s="2"/>
      <x:c r="M76" s="12" t="str">
        <x:v>Shoot + prep + strike days, all-in rent</x:v>
      </x:c>
    </x:row>
    <x:row r="77" ht="23" customHeight="1">
      <x:c r="C77" s="27" t="str">
        <x:v>500-02</x:v>
      </x:c>
      <x:c r="D77" s="27" t="str">
        <x:v>Location inspection / practical tests</x:v>
      </x:c>
      <x:c r="E77" s="11" t="n">
        <x:v>1</x:v>
      </x:c>
      <x:c r="F77" s="11" t="n">
        <x:v>1</x:v>
      </x:c>
      <x:c r="G77" s="20" t="n">
        <x:v>2500</x:v>
      </x:c>
      <x:c r="H77" s="41" t="n">
        <x:f>ROUND(E77*F77*G77,2)</x:f>
        <x:v>2500</x:v>
      </x:c>
      <x:c r="I77" s="41" t="n">
        <x:f>0</x:f>
        <x:v>0</x:v>
      </x:c>
      <x:c r="J77" s="41" t="n">
        <x:f>0</x:f>
        <x:v>0</x:v>
      </x:c>
      <x:c r="K77" s="41" t="n">
        <x:f>SUM(H77:J77)</x:f>
        <x:v>2500</x:v>
      </x:c>
      <x:c r="L77" s="2"/>
      <x:c r="M77" s="12" t="str">
        <x:v>Sound building dressed to appear abandoned</x:v>
      </x:c>
    </x:row>
    <x:row r="78" ht="23" customHeight="1">
      <x:c r="C78" s="2" t="str">
        <x:v>500-03</x:v>
      </x:c>
      <x:c r="D78" s="2" t="str">
        <x:v>Utilities and final cleaning</x:v>
      </x:c>
      <x:c r="E78" s="11" t="n">
        <x:v>1</x:v>
      </x:c>
      <x:c r="F78" s="11" t="n">
        <x:v>1</x:v>
      </x:c>
      <x:c r="G78" s="20" t="n">
        <x:v>2000</x:v>
      </x:c>
      <x:c r="H78" s="41" t="n">
        <x:f>ROUND(E78*F78*G78,2)</x:f>
        <x:v>2000</x:v>
      </x:c>
      <x:c r="I78" s="41" t="n">
        <x:f>0</x:f>
        <x:v>0</x:v>
      </x:c>
      <x:c r="J78" s="41" t="n">
        <x:f>0</x:f>
        <x:v>0</x:v>
      </x:c>
      <x:c r="K78" s="41" t="n">
        <x:f>SUM(H78:J78)</x:f>
        <x:v>2000</x:v>
      </x:c>
      <x:c r="L78" s="2"/>
      <x:c r="M78" s="12" t="str">
        <x:v>Utilities and cleaning service; materials separate</x:v>
      </x:c>
    </x:row>
    <x:row r="79" ht="23" customHeight="1">
      <x:c r="C79" s="27" t="str">
        <x:v>500-04</x:v>
      </x:c>
      <x:c r="D79" s="27" t="str">
        <x:v>Permissions / neighbors / holds</x:v>
      </x:c>
      <x:c r="E79" s="11" t="n">
        <x:v>1</x:v>
      </x:c>
      <x:c r="F79" s="11" t="n">
        <x:v>1</x:v>
      </x:c>
      <x:c r="G79" s="20" t="n">
        <x:v>2500</x:v>
      </x:c>
      <x:c r="H79" s="41" t="n">
        <x:f>ROUND(E79*F79*G79,2)</x:f>
        <x:v>2500</x:v>
      </x:c>
      <x:c r="I79" s="41" t="n">
        <x:f>0</x:f>
        <x:v>0</x:v>
      </x:c>
      <x:c r="J79" s="41" t="n">
        <x:f>0</x:f>
        <x:v>0</x:v>
      </x:c>
      <x:c r="K79" s="41" t="n">
        <x:f>SUM(H79:J79)</x:f>
        <x:v>2500</x:v>
      </x:c>
      <x:c r="L79" s="2"/>
      <x:c r="M79" s="12" t="str">
        <x:v>Private property and night-use allowance</x:v>
      </x:c>
    </x:row>
    <x:row r="80" ht="23" customHeight="1">
      <x:c r="C80" s="2" t="str">
        <x:v>500-05</x:v>
      </x:c>
      <x:c r="D80" s="2" t="str">
        <x:v>Restrooms / basecamp</x:v>
      </x:c>
      <x:c r="E80" s="11" t="n">
        <x:v>1</x:v>
      </x:c>
      <x:c r="F80" s="45" t="n">
        <x:f>'Assumptions'!G10</x:f>
        <x:v>3</x:v>
      </x:c>
      <x:c r="G80" s="20" t="n">
        <x:v>2000</x:v>
      </x:c>
      <x:c r="H80" s="41" t="n">
        <x:f>ROUND(E80*F80*G80,2)</x:f>
        <x:v>6000</x:v>
      </x:c>
      <x:c r="I80" s="41" t="n">
        <x:f>0</x:f>
        <x:v>0</x:v>
      </x:c>
      <x:c r="J80" s="41" t="n">
        <x:f>0</x:f>
        <x:v>0</x:v>
      </x:c>
      <x:c r="K80" s="41" t="n">
        <x:f>SUM(H80:J80)</x:f>
        <x:v>6000</x:v>
      </x:c>
      <x:c r="L80" s="2"/>
      <x:c r="M80" s="12" t="str">
        <x:v>All-in weekly allowance</x:v>
      </x:c>
    </x:row>
    <x:row r="81" ht="23" customHeight="1">
      <x:c r="C81" s="27" t="str">
        <x:v>500-06</x:v>
      </x:c>
      <x:c r="D81" s="27" t="str">
        <x:v>After-hours security</x:v>
      </x:c>
      <x:c r="E81" s="11" t="n">
        <x:v>1</x:v>
      </x:c>
      <x:c r="F81" s="45" t="n">
        <x:f>'Assumptions'!G11</x:f>
        <x:v>5</x:v>
      </x:c>
      <x:c r="G81" s="20" t="n">
        <x:v>450</x:v>
      </x:c>
      <x:c r="H81" s="41" t="n">
        <x:f>ROUND(E81*F81*G81,2)</x:f>
        <x:v>2250</x:v>
      </x:c>
      <x:c r="I81" s="41" t="n">
        <x:f>0</x:f>
        <x:v>0</x:v>
      </x:c>
      <x:c r="J81" s="41" t="n">
        <x:f>0</x:f>
        <x:v>0</x:v>
      </x:c>
      <x:c r="K81" s="41" t="n">
        <x:f>SUM(H81:J81)</x:f>
        <x:v>2250</x:v>
      </x:c>
      <x:c r="L81" s="2"/>
      <x:c r="M81" s="12" t="str">
        <x:v>Specialist / vendor all-in overnight allowance</x:v>
      </x:c>
    </x:row>
    <x:row r="82" ht="23" customHeight="1">
      <x:c r="C82" s="30"/>
      <x:c r="D82" s="30" t="str">
        <x:v>Locations and facilities subtotal</x:v>
      </x:c>
      <x:c r="E82" s="43"/>
      <x:c r="F82" s="43"/>
      <x:c r="G82" s="43"/>
      <x:c r="H82" s="44" t="n">
        <x:f>SUM(H76:H81)</x:f>
        <x:v>50250</x:v>
      </x:c>
      <x:c r="I82" s="44" t="n">
        <x:f>SUM(I76:I81)</x:f>
        <x:v>0</x:v>
      </x:c>
      <x:c r="J82" s="44" t="n">
        <x:f>SUM(J76:J81)</x:f>
        <x:v>0</x:v>
      </x:c>
      <x:c r="K82" s="44" t="n">
        <x:f>SUM(K76:K81)</x:f>
        <x:v>50250</x:v>
      </x:c>
      <x:c r="L82" s="2"/>
      <x:c r="M82" s="2"/>
    </x:row>
    <x:row r="83" ht="23" customHeight="1">
      <x:c r="C83" s="2"/>
      <x:c r="D83" s="2"/>
      <x:c r="E83" s="34"/>
      <x:c r="F83" s="34"/>
      <x:c r="G83" s="34"/>
      <x:c r="H83" s="34"/>
      <x:c r="I83" s="34"/>
      <x:c r="J83" s="34"/>
      <x:c r="K83" s="34"/>
      <x:c r="L83" s="2"/>
      <x:c r="M83" s="2"/>
    </x:row>
    <x:row r="84" ht="25" customHeight="1">
      <x:c r="C84" s="75" t="str">
        <x:v>600  Props, wardrobe, and art materials</x:v>
      </x:c>
      <x:c r="D84" s="75"/>
      <x:c r="E84" s="76"/>
      <x:c r="F84" s="76"/>
      <x:c r="G84" s="76"/>
      <x:c r="H84" s="76"/>
      <x:c r="I84" s="76"/>
      <x:c r="J84" s="76"/>
      <x:c r="K84" s="76"/>
      <x:c r="L84" s="2"/>
      <x:c r="M84" s="2"/>
    </x:row>
    <x:row r="85" ht="23" customHeight="1">
      <x:c r="C85" s="2" t="str">
        <x:v>600-01</x:v>
      </x:c>
      <x:c r="D85" s="2" t="str">
        <x:v>Props materials / rentals</x:v>
      </x:c>
      <x:c r="E85" s="11" t="n">
        <x:v>1</x:v>
      </x:c>
      <x:c r="F85" s="11" t="n">
        <x:v>1</x:v>
      </x:c>
      <x:c r="G85" s="47" t="n">
        <x:f>'Props'!N45</x:f>
        <x:v>11605</x:v>
      </x:c>
      <x:c r="H85" s="41" t="n">
        <x:f>ROUND(E85*F85*G85,2)</x:f>
        <x:v>11605</x:v>
      </x:c>
      <x:c r="I85" s="41" t="n">
        <x:f>0</x:f>
        <x:v>0</x:v>
      </x:c>
      <x:c r="J85" s="46" t="n">
        <x:f>ROUND(H85*'Assumptions'!G20,2)</x:f>
        <x:v>1131.49</x:v>
      </x:c>
      <x:c r="K85" s="41" t="n">
        <x:f>SUM(H85:J85)</x:f>
        <x:v>12736.49</x:v>
      </x:c>
      <x:c r="L85" s="2"/>
      <x:c r="M85" s="12" t="str">
        <x:v>Detailed, paid item list on Props tab</x:v>
      </x:c>
    </x:row>
    <x:row r="86" ht="23" customHeight="1">
      <x:c r="C86" s="27" t="str">
        <x:v>600-02</x:v>
      </x:c>
      <x:c r="D86" s="27" t="str">
        <x:v>Wardrobe materials / rentals</x:v>
      </x:c>
      <x:c r="E86" s="11" t="n">
        <x:v>1</x:v>
      </x:c>
      <x:c r="F86" s="11" t="n">
        <x:v>1</x:v>
      </x:c>
      <x:c r="G86" s="47" t="n">
        <x:f>'Props'!N46</x:f>
        <x:v>3500</x:v>
      </x:c>
      <x:c r="H86" s="41" t="n">
        <x:f>ROUND(E86*F86*G86,2)</x:f>
        <x:v>3500</x:v>
      </x:c>
      <x:c r="I86" s="41" t="n">
        <x:f>0</x:f>
        <x:v>0</x:v>
      </x:c>
      <x:c r="J86" s="46" t="n">
        <x:f>ROUND(H86*'Assumptions'!G20,2)</x:f>
        <x:v>341.25</x:v>
      </x:c>
      <x:c r="K86" s="41" t="n">
        <x:f>SUM(H86:J86)</x:f>
        <x:v>3841.25</x:v>
      </x:c>
      <x:c r="L86" s="2"/>
      <x:c r="M86" s="12" t="str">
        <x:v>Detailed, paid item list on Props tab</x:v>
      </x:c>
    </x:row>
    <x:row r="87" ht="23" customHeight="1">
      <x:c r="C87" s="2" t="str">
        <x:v>600-03</x:v>
      </x:c>
      <x:c r="D87" s="2" t="str">
        <x:v>Art materials / rentals</x:v>
      </x:c>
      <x:c r="E87" s="11" t="n">
        <x:v>1</x:v>
      </x:c>
      <x:c r="F87" s="11" t="n">
        <x:v>1</x:v>
      </x:c>
      <x:c r="G87" s="47" t="n">
        <x:f>'Props'!N47</x:f>
        <x:v>7900</x:v>
      </x:c>
      <x:c r="H87" s="41" t="n">
        <x:f>ROUND(E87*F87*G87,2)</x:f>
        <x:v>7900</x:v>
      </x:c>
      <x:c r="I87" s="41" t="n">
        <x:f>0</x:f>
        <x:v>0</x:v>
      </x:c>
      <x:c r="J87" s="46" t="n">
        <x:f>ROUND(H87*'Assumptions'!G20,2)</x:f>
        <x:v>770.25</x:v>
      </x:c>
      <x:c r="K87" s="41" t="n">
        <x:f>SUM(H87:J87)</x:f>
        <x:v>8670.25</x:v>
      </x:c>
      <x:c r="L87" s="2"/>
      <x:c r="M87" s="12" t="str">
        <x:v>Detailed, paid item list on Props tab</x:v>
      </x:c>
    </x:row>
    <x:row r="88" ht="23" customHeight="1">
      <x:c r="C88" s="30"/>
      <x:c r="D88" s="30" t="str">
        <x:v>Props, wardrobe, and art materials subtotal</x:v>
      </x:c>
      <x:c r="E88" s="43"/>
      <x:c r="F88" s="43"/>
      <x:c r="G88" s="43"/>
      <x:c r="H88" s="44" t="n">
        <x:f>SUM(H85:H87)</x:f>
        <x:v>23005</x:v>
      </x:c>
      <x:c r="I88" s="44" t="n">
        <x:f>SUM(I85:I87)</x:f>
        <x:v>0</x:v>
      </x:c>
      <x:c r="J88" s="44" t="n">
        <x:f>SUM(J85:J87)</x:f>
        <x:v>2242.99</x:v>
      </x:c>
      <x:c r="K88" s="44" t="n">
        <x:f>SUM(K85:K87)</x:f>
        <x:v>25247.989999999998</x:v>
      </x:c>
      <x:c r="L88" s="2"/>
      <x:c r="M88" s="2"/>
    </x:row>
    <x:row r="89" ht="23" customHeight="1">
      <x:c r="C89" s="2"/>
      <x:c r="D89" s="2"/>
      <x:c r="E89" s="34"/>
      <x:c r="F89" s="34"/>
      <x:c r="G89" s="34"/>
      <x:c r="H89" s="34"/>
      <x:c r="I89" s="34"/>
      <x:c r="J89" s="34"/>
      <x:c r="K89" s="34"/>
      <x:c r="L89" s="2"/>
      <x:c r="M89" s="2"/>
    </x:row>
    <x:row r="90" ht="25" customHeight="1">
      <x:c r="C90" s="75" t="str">
        <x:v>700  Practical effects and action</x:v>
      </x:c>
      <x:c r="D90" s="75"/>
      <x:c r="E90" s="76"/>
      <x:c r="F90" s="76"/>
      <x:c r="G90" s="76"/>
      <x:c r="H90" s="76"/>
      <x:c r="I90" s="76"/>
      <x:c r="J90" s="76"/>
      <x:c r="K90" s="76"/>
      <x:c r="L90" s="2"/>
      <x:c r="M90" s="2"/>
    </x:row>
    <x:row r="91" ht="23" customHeight="1">
      <x:c r="C91" s="2" t="str">
        <x:v>700-01</x:v>
      </x:c>
      <x:c r="D91" s="2" t="str">
        <x:v>Practical effects materials</x:v>
      </x:c>
      <x:c r="E91" s="11" t="n">
        <x:v>1</x:v>
      </x:c>
      <x:c r="F91" s="11" t="n">
        <x:v>1</x:v>
      </x:c>
      <x:c r="G91" s="47" t="n">
        <x:f>'Props'!N48</x:f>
        <x:v>9200</x:v>
      </x:c>
      <x:c r="H91" s="41" t="n">
        <x:f>ROUND(E91*F91*G91,2)</x:f>
        <x:v>9200</x:v>
      </x:c>
      <x:c r="I91" s="41" t="n">
        <x:f>0</x:f>
        <x:v>0</x:v>
      </x:c>
      <x:c r="J91" s="46" t="n">
        <x:f>ROUND(H91*'Assumptions'!G20,2)</x:f>
        <x:v>897</x:v>
      </x:c>
      <x:c r="K91" s="41" t="n">
        <x:f>SUM(H91:J91)</x:f>
        <x:v>10097</x:v>
      </x:c>
      <x:c r="L91" s="2"/>
      <x:c r="M91" s="12" t="str">
        <x:v>Hatch, glass resets, creature hands, and blood</x:v>
      </x:c>
    </x:row>
    <x:row r="92" ht="23" customHeight="1">
      <x:c r="C92" s="27" t="str">
        <x:v>700-02</x:v>
      </x:c>
      <x:c r="D92" s="27" t="str">
        <x:v>Stunt coordinator / rehearsal</x:v>
      </x:c>
      <x:c r="E92" s="11" t="n">
        <x:v>1</x:v>
      </x:c>
      <x:c r="F92" s="11" t="n">
        <x:v>6</x:v>
      </x:c>
      <x:c r="G92" s="20" t="n">
        <x:v>1500</x:v>
      </x:c>
      <x:c r="H92" s="41" t="n">
        <x:f>ROUND(E92*F92*G92,2)</x:f>
        <x:v>9000</x:v>
      </x:c>
      <x:c r="I92" s="46" t="n">
        <x:f>ROUND(H92*'Assumptions'!G17,2)</x:f>
        <x:v>3375</x:v>
      </x:c>
      <x:c r="J92" s="46" t="n">
        <x:f>ROUND(SUM(H92:I92)*'Assumptions'!G18,2)</x:f>
        <x:v>3465</x:v>
      </x:c>
      <x:c r="K92" s="41" t="n">
        <x:f>SUM(H92:J92)</x:f>
        <x:v>15840</x:v>
      </x:c>
      <x:c r="L92" s="2"/>
      <x:c r="M92" s="12" t="str">
        <x:v>Glass punch, window escape, falls, throat contact</x:v>
      </x:c>
    </x:row>
    <x:row r="93" ht="23" customHeight="1">
      <x:c r="C93" s="2" t="str">
        <x:v>700-03</x:v>
      </x:c>
      <x:c r="D93" s="2" t="str">
        <x:v>Stunt / insert double</x:v>
      </x:c>
      <x:c r="E93" s="11" t="n">
        <x:v>1</x:v>
      </x:c>
      <x:c r="F93" s="11" t="n">
        <x:v>3</x:v>
      </x:c>
      <x:c r="G93" s="20" t="n">
        <x:v>1750</x:v>
      </x:c>
      <x:c r="H93" s="41" t="n">
        <x:f>ROUND(E93*F93*G93,2)</x:f>
        <x:v>5250</x:v>
      </x:c>
      <x:c r="I93" s="46" t="n">
        <x:f>ROUND(H93*'Assumptions'!G17,2)</x:f>
        <x:v>1968.75</x:v>
      </x:c>
      <x:c r="J93" s="46" t="n">
        <x:f>ROUND(SUM(H93:I93)*'Assumptions'!G19,2)</x:f>
        <x:v>3248.44</x:v>
      </x:c>
      <x:c r="K93" s="41" t="n">
        <x:f>SUM(H93:J93)</x:f>
        <x:v>10467.19</x:v>
      </x:c>
      <x:c r="L93" s="2"/>
      <x:c r="M93" s="12" t="str">
        <x:v>Separate controlled hand / action doubles</x:v>
      </x:c>
    </x:row>
    <x:row r="94" ht="23" customHeight="1">
      <x:c r="C94" s="27" t="str">
        <x:v>700-04</x:v>
      </x:c>
      <x:c r="D94" s="27" t="str">
        <x:v>On-set practical effects technician</x:v>
      </x:c>
      <x:c r="E94" s="11" t="n">
        <x:v>1</x:v>
      </x:c>
      <x:c r="F94" s="45" t="n">
        <x:f>'Assumptions'!G32</x:f>
        <x:v>4</x:v>
      </x:c>
      <x:c r="G94" s="20" t="n">
        <x:v>1100</x:v>
      </x:c>
      <x:c r="H94" s="41" t="n">
        <x:f>ROUND(E94*F94*G94,2)</x:f>
        <x:v>4400</x:v>
      </x:c>
      <x:c r="I94" s="46" t="n">
        <x:f>ROUND(H94*'Assumptions'!G17,2)</x:f>
        <x:v>1650</x:v>
      </x:c>
      <x:c r="J94" s="46" t="n">
        <x:f>ROUND(SUM(H94:I94)*'Assumptions'!G18,2)</x:f>
        <x:v>1694</x:v>
      </x:c>
      <x:c r="K94" s="41" t="n">
        <x:f>SUM(H94:J94)</x:f>
        <x:v>7744</x:v>
      </x:c>
      <x:c r="L94" s="2"/>
      <x:c r="M94" s="12" t="str">
        <x:v>Controlled nail release, flicker, and resets</x:v>
      </x:c>
    </x:row>
    <x:row r="95" ht="23" customHeight="1">
      <x:c r="C95" s="2" t="str">
        <x:v>700-05</x:v>
      </x:c>
      <x:c r="D95" s="2" t="str">
        <x:v>Creature appliance artist</x:v>
      </x:c>
      <x:c r="E95" s="11" t="n">
        <x:v>1</x:v>
      </x:c>
      <x:c r="F95" s="45" t="n">
        <x:f>'Assumptions'!G32</x:f>
        <x:v>4</x:v>
      </x:c>
      <x:c r="G95" s="20" t="n">
        <x:v>1200</x:v>
      </x:c>
      <x:c r="H95" s="41" t="n">
        <x:f>ROUND(E95*F95*G95,2)</x:f>
        <x:v>4800</x:v>
      </x:c>
      <x:c r="I95" s="46" t="n">
        <x:f>ROUND(H95*'Assumptions'!G17,2)</x:f>
        <x:v>1800</x:v>
      </x:c>
      <x:c r="J95" s="46" t="n">
        <x:f>ROUND(SUM(H95:I95)*'Assumptions'!G18,2)</x:f>
        <x:v>1848</x:v>
      </x:c>
      <x:c r="K95" s="41" t="n">
        <x:f>SUM(H95:J95)</x:f>
        <x:v>8448</x:v>
      </x:c>
      <x:c r="L95" s="2"/>
      <x:c r="M95" s="12" t="str">
        <x:v>Application / removal and contact continuity</x:v>
      </x:c>
    </x:row>
    <x:row r="96" ht="23" customHeight="1">
      <x:c r="C96" s="27" t="str">
        <x:v>700-06</x:v>
      </x:c>
      <x:c r="D96" s="27" t="str">
        <x:v>Effects rig fabrication / tests</x:v>
      </x:c>
      <x:c r="E96" s="11" t="n">
        <x:v>1</x:v>
      </x:c>
      <x:c r="F96" s="11" t="n">
        <x:v>1</x:v>
      </x:c>
      <x:c r="G96" s="20" t="n">
        <x:v>5500</x:v>
      </x:c>
      <x:c r="H96" s="41" t="n">
        <x:f>ROUND(E96*F96*G96,2)</x:f>
        <x:v>5500</x:v>
      </x:c>
      <x:c r="I96" s="41" t="n">
        <x:f>0</x:f>
        <x:v>0</x:v>
      </x:c>
      <x:c r="J96" s="41" t="n">
        <x:f>0</x:f>
        <x:v>0</x:v>
      </x:c>
      <x:c r="K96" s="41" t="n">
        <x:f>SUM(H96:J96)</x:f>
        <x:v>5500</x:v>
      </x:c>
      <x:c r="L96" s="2"/>
      <x:c r="M96" s="12" t="str">
        <x:v>Specialist labor. Materials and set crew separate</x:v>
      </x:c>
    </x:row>
    <x:row r="97" ht="23" customHeight="1">
      <x:c r="C97" s="30"/>
      <x:c r="D97" s="30" t="str">
        <x:v>Practical effects and action subtotal</x:v>
      </x:c>
      <x:c r="E97" s="43"/>
      <x:c r="F97" s="43"/>
      <x:c r="G97" s="43"/>
      <x:c r="H97" s="44" t="n">
        <x:f>SUM(H91:H96)</x:f>
        <x:v>38150</x:v>
      </x:c>
      <x:c r="I97" s="44" t="n">
        <x:f>SUM(I91:I96)</x:f>
        <x:v>8793.75</x:v>
      </x:c>
      <x:c r="J97" s="44" t="n">
        <x:f>SUM(J91:J96)</x:f>
        <x:v>11152.44</x:v>
      </x:c>
      <x:c r="K97" s="44" t="n">
        <x:f>SUM(K91:K96)</x:f>
        <x:v>58096.19</x:v>
      </x:c>
      <x:c r="L97" s="2"/>
      <x:c r="M97" s="2"/>
    </x:row>
    <x:row r="98" ht="23" customHeight="1">
      <x:c r="C98" s="2"/>
      <x:c r="D98" s="2"/>
      <x:c r="E98" s="34"/>
      <x:c r="F98" s="34"/>
      <x:c r="G98" s="34"/>
      <x:c r="H98" s="34"/>
      <x:c r="I98" s="34"/>
      <x:c r="J98" s="34"/>
      <x:c r="K98" s="34"/>
      <x:c r="L98" s="2"/>
      <x:c r="M98" s="2"/>
    </x:row>
    <x:row r="99" ht="25" customHeight="1">
      <x:c r="C99" s="75" t="str">
        <x:v>800  Vehicles, transport, and travel</x:v>
      </x:c>
      <x:c r="D99" s="75"/>
      <x:c r="E99" s="76"/>
      <x:c r="F99" s="76"/>
      <x:c r="G99" s="76"/>
      <x:c r="H99" s="76"/>
      <x:c r="I99" s="76"/>
      <x:c r="J99" s="76"/>
      <x:c r="K99" s="76"/>
      <x:c r="L99" s="2"/>
      <x:c r="M99" s="2"/>
    </x:row>
    <x:row r="100" ht="23" customHeight="1">
      <x:c r="C100" s="2" t="str">
        <x:v>800-01</x:v>
      </x:c>
      <x:c r="D100" s="2" t="str">
        <x:v>Podcast picture van</x:v>
      </x:c>
      <x:c r="E100" s="11" t="n">
        <x:v>1</x:v>
      </x:c>
      <x:c r="F100" s="45" t="n">
        <x:f>'Assumptions'!G10</x:f>
        <x:v>3</x:v>
      </x:c>
      <x:c r="G100" s="20" t="n">
        <x:v>2600</x:v>
      </x:c>
      <x:c r="H100" s="41" t="n">
        <x:f>ROUND(E100*F100*G100,2)</x:f>
        <x:v>7800</x:v>
      </x:c>
      <x:c r="I100" s="41" t="n">
        <x:f>0</x:f>
        <x:v>0</x:v>
      </x:c>
      <x:c r="J100" s="41" t="n">
        <x:f>0</x:f>
        <x:v>0</x:v>
      </x:c>
      <x:c r="K100" s="41" t="n">
        <x:f>SUM(H100:J100)</x:f>
        <x:v>7800</x:v>
      </x:c>
      <x:c r="L100" s="2"/>
      <x:c r="M100" s="12" t="str">
        <x:v>Paid hire / owner-use fee, all-in per week</x:v>
      </x:c>
    </x:row>
    <x:row r="101" ht="23" customHeight="1">
      <x:c r="C101" s="27" t="str">
        <x:v>800-02</x:v>
      </x:c>
      <x:c r="D101" s="27" t="str">
        <x:v>1958 black Ford convertible</x:v>
      </x:c>
      <x:c r="E101" s="11" t="n">
        <x:v>1</x:v>
      </x:c>
      <x:c r="F101" s="11" t="n">
        <x:v>2</x:v>
      </x:c>
      <x:c r="G101" s="20" t="n">
        <x:v>2200</x:v>
      </x:c>
      <x:c r="H101" s="41" t="n">
        <x:f>ROUND(E101*F101*G101,2)</x:f>
        <x:v>4400</x:v>
      </x:c>
      <x:c r="I101" s="41" t="n">
        <x:f>0</x:f>
        <x:v>0</x:v>
      </x:c>
      <x:c r="J101" s="41" t="n">
        <x:f>0</x:f>
        <x:v>0</x:v>
      </x:c>
      <x:c r="K101" s="41" t="n">
        <x:f>SUM(H101:J101)</x:f>
        <x:v>4400</x:v>
      </x:c>
      <x:c r="L101" s="2"/>
      <x:c r="M101" s="12" t="str">
        <x:v>Picture-car day hire, owner attendance priced below</x:v>
      </x:c>
    </x:row>
    <x:row r="102" ht="23" customHeight="1">
      <x:c r="C102" s="2" t="str">
        <x:v>800-03</x:v>
      </x:c>
      <x:c r="D102" s="2" t="str">
        <x:v>Odell picture farm truck</x:v>
      </x:c>
      <x:c r="E102" s="11" t="n">
        <x:v>1</x:v>
      </x:c>
      <x:c r="F102" s="11" t="n">
        <x:v>3</x:v>
      </x:c>
      <x:c r="G102" s="20" t="n">
        <x:v>750</x:v>
      </x:c>
      <x:c r="H102" s="41" t="n">
        <x:f>ROUND(E102*F102*G102,2)</x:f>
        <x:v>2250</x:v>
      </x:c>
      <x:c r="I102" s="41" t="n">
        <x:f>0</x:f>
        <x:v>0</x:v>
      </x:c>
      <x:c r="J102" s="41" t="n">
        <x:f>0</x:f>
        <x:v>0</x:v>
      </x:c>
      <x:c r="K102" s="41" t="n">
        <x:f>SUM(H102:J102)</x:f>
        <x:v>2250</x:v>
      </x:c>
      <x:c r="L102" s="2"/>
      <x:c r="M102" s="12" t="str">
        <x:v>Paid picture vehicle days, all-in</x:v>
      </x:c>
    </x:row>
    <x:row r="103" ht="23" customHeight="1">
      <x:c r="C103" s="27" t="str">
        <x:v>800-04</x:v>
      </x:c>
      <x:c r="D103" s="27" t="str">
        <x:v>Picture-car delivery / owner support</x:v>
      </x:c>
      <x:c r="E103" s="11" t="n">
        <x:v>1</x:v>
      </x:c>
      <x:c r="F103" s="11" t="n">
        <x:v>1</x:v>
      </x:c>
      <x:c r="G103" s="20" t="n">
        <x:v>3000</x:v>
      </x:c>
      <x:c r="H103" s="41" t="n">
        <x:f>ROUND(E103*F103*G103,2)</x:f>
        <x:v>3000</x:v>
      </x:c>
      <x:c r="I103" s="41" t="n">
        <x:f>0</x:f>
        <x:v>0</x:v>
      </x:c>
      <x:c r="J103" s="41" t="n">
        <x:f>0</x:f>
        <x:v>0</x:v>
      </x:c>
      <x:c r="K103" s="41" t="n">
        <x:f>SUM(H103:J103)</x:f>
        <x:v>3000</x:v>
      </x:c>
      <x:c r="L103" s="2"/>
      <x:c r="M103" s="12" t="str">
        <x:v>Period-car transport and attendance</x:v>
      </x:c>
    </x:row>
    <x:row r="104" ht="23" customHeight="1">
      <x:c r="C104" s="2" t="str">
        <x:v>800-05</x:v>
      </x:c>
      <x:c r="D104" s="2" t="str">
        <x:v>Production vehicles / fuel / parking</x:v>
      </x:c>
      <x:c r="E104" s="11" t="n">
        <x:v>1</x:v>
      </x:c>
      <x:c r="F104" s="45" t="n">
        <x:f>'Assumptions'!G7</x:f>
        <x:v>10</x:v>
      </x:c>
      <x:c r="G104" s="20" t="n">
        <x:v>400</x:v>
      </x:c>
      <x:c r="H104" s="41" t="n">
        <x:f>ROUND(E104*F104*G104,2)</x:f>
        <x:v>4000</x:v>
      </x:c>
      <x:c r="I104" s="41" t="n">
        <x:f>0</x:f>
        <x:v>0</x:v>
      </x:c>
      <x:c r="J104" s="41" t="n">
        <x:f>0</x:f>
        <x:v>0</x:v>
      </x:c>
      <x:c r="K104" s="41" t="n">
        <x:f>SUM(H104:J104)</x:f>
        <x:v>4000</x:v>
      </x:c>
      <x:c r="L104" s="2"/>
      <x:c r="M104" s="12" t="str">
        <x:v>Production transport, excluding picture rentals</x:v>
      </x:c>
    </x:row>
    <x:row r="105" ht="23" customHeight="1">
      <x:c r="C105" s="27" t="str">
        <x:v>800-06</x:v>
      </x:c>
      <x:c r="D105" s="27" t="str">
        <x:v>Late-wrap crew transport</x:v>
      </x:c>
      <x:c r="E105" s="11" t="n">
        <x:v>1</x:v>
      </x:c>
      <x:c r="F105" s="45" t="n">
        <x:f>'Assumptions'!G11</x:f>
        <x:v>5</x:v>
      </x:c>
      <x:c r="G105" s="20" t="n">
        <x:v>700</x:v>
      </x:c>
      <x:c r="H105" s="41" t="n">
        <x:f>ROUND(E105*F105*G105,2)</x:f>
        <x:v>3500</x:v>
      </x:c>
      <x:c r="I105" s="41" t="n">
        <x:f>0</x:f>
        <x:v>0</x:v>
      </x:c>
      <x:c r="J105" s="41" t="n">
        <x:f>0</x:f>
        <x:v>0</x:v>
      </x:c>
      <x:c r="K105" s="41" t="n">
        <x:f>SUM(H105:J105)</x:f>
        <x:v>3500</x:v>
      </x:c>
      <x:c r="L105" s="2"/>
      <x:c r="M105" s="12" t="str">
        <x:v>Safe rides / shuttle allowance</x:v>
      </x:c>
    </x:row>
    <x:row r="106" ht="23" customHeight="1">
      <x:c r="C106" s="2" t="str">
        <x:v>800-07</x:v>
      </x:c>
      <x:c r="D106" s="2" t="str">
        <x:v>Hotel room-nights</x:v>
      </x:c>
      <x:c r="E106" s="11" t="n">
        <x:v>40</x:v>
      </x:c>
      <x:c r="F106" s="11" t="n">
        <x:v>1</x:v>
      </x:c>
      <x:c r="G106" s="20" t="n">
        <x:v>250</x:v>
      </x:c>
      <x:c r="H106" s="41" t="n">
        <x:f>ROUND(E106*F106*G106,2)</x:f>
        <x:v>10000</x:v>
      </x:c>
      <x:c r="I106" s="41" t="n">
        <x:f>0</x:f>
        <x:v>0</x:v>
      </x:c>
      <x:c r="J106" s="41" t="n">
        <x:f>0</x:f>
        <x:v>0</x:v>
      </x:c>
      <x:c r="K106" s="41" t="n">
        <x:f>SUM(H106:J106)</x:f>
        <x:v>10000</x:v>
      </x:c>
      <x:c r="L106" s="2"/>
      <x:c r="M106" s="12" t="str">
        <x:v>Local first tier. All-in room estimates</x:v>
      </x:c>
    </x:row>
    <x:row r="107" ht="23" customHeight="1">
      <x:c r="C107" s="27" t="str">
        <x:v>800-08</x:v>
      </x:c>
      <x:c r="D107" s="27" t="str">
        <x:v>Travel per diem</x:v>
      </x:c>
      <x:c r="E107" s="11" t="n">
        <x:v>40</x:v>
      </x:c>
      <x:c r="F107" s="11" t="n">
        <x:v>1</x:v>
      </x:c>
      <x:c r="G107" s="20" t="n">
        <x:v>85</x:v>
      </x:c>
      <x:c r="H107" s="41" t="n">
        <x:f>ROUND(E107*F107*G107,2)</x:f>
        <x:v>3400</x:v>
      </x:c>
      <x:c r="I107" s="41" t="n">
        <x:f>0</x:f>
        <x:v>0</x:v>
      </x:c>
      <x:c r="J107" s="41" t="n">
        <x:f>0</x:f>
        <x:v>0</x:v>
      </x:c>
      <x:c r="K107" s="41" t="n">
        <x:f>SUM(H107:J107)</x:f>
        <x:v>3400</x:v>
      </x:c>
      <x:c r="L107" s="2"/>
      <x:c r="M107" s="12" t="str">
        <x:v>Travel days only; shoot-day catering separate</x:v>
      </x:c>
    </x:row>
    <x:row r="108" ht="23" customHeight="1">
      <x:c r="C108" s="2" t="str">
        <x:v>800-09</x:v>
      </x:c>
      <x:c r="D108" s="2" t="str">
        <x:v>Round-trip airfares</x:v>
      </x:c>
      <x:c r="E108" s="11" t="n">
        <x:v>6</x:v>
      </x:c>
      <x:c r="F108" s="11" t="n">
        <x:v>1</x:v>
      </x:c>
      <x:c r="G108" s="20" t="n">
        <x:v>750</x:v>
      </x:c>
      <x:c r="H108" s="41" t="n">
        <x:f>ROUND(E108*F108*G108,2)</x:f>
        <x:v>4500</x:v>
      </x:c>
      <x:c r="I108" s="41" t="n">
        <x:f>0</x:f>
        <x:v>0</x:v>
      </x:c>
      <x:c r="J108" s="41" t="n">
        <x:f>0</x:f>
        <x:v>0</x:v>
      </x:c>
      <x:c r="K108" s="41" t="n">
        <x:f>SUM(H108:J108)</x:f>
        <x:v>4500</x:v>
      </x:c>
      <x:c r="L108" s="2"/>
      <x:c r="M108" s="12" t="str">
        <x:v>Limited specialist / talent travel</x:v>
      </x:c>
    </x:row>
    <x:row r="109" ht="23" customHeight="1">
      <x:c r="C109" s="30"/>
      <x:c r="D109" s="30" t="str">
        <x:v>Vehicles, transport, and travel subtotal</x:v>
      </x:c>
      <x:c r="E109" s="43"/>
      <x:c r="F109" s="43"/>
      <x:c r="G109" s="43"/>
      <x:c r="H109" s="44" t="n">
        <x:f>SUM(H100:H108)</x:f>
        <x:v>42850</x:v>
      </x:c>
      <x:c r="I109" s="44" t="n">
        <x:f>SUM(I100:I108)</x:f>
        <x:v>0</x:v>
      </x:c>
      <x:c r="J109" s="44" t="n">
        <x:f>SUM(J100:J108)</x:f>
        <x:v>0</x:v>
      </x:c>
      <x:c r="K109" s="44" t="n">
        <x:f>SUM(K100:K108)</x:f>
        <x:v>42850</x:v>
      </x:c>
      <x:c r="L109" s="2"/>
      <x:c r="M109" s="2"/>
    </x:row>
    <x:row r="110" ht="23" customHeight="1">
      <x:c r="C110" s="2"/>
      <x:c r="D110" s="2"/>
      <x:c r="E110" s="34"/>
      <x:c r="F110" s="34"/>
      <x:c r="G110" s="34"/>
      <x:c r="H110" s="34"/>
      <x:c r="I110" s="34"/>
      <x:c r="J110" s="34"/>
      <x:c r="K110" s="34"/>
      <x:c r="L110" s="2"/>
      <x:c r="M110" s="2"/>
    </x:row>
    <x:row r="111" ht="25" customHeight="1">
      <x:c r="C111" s="75" t="str">
        <x:v>900  Meals and on-set welfare</x:v>
      </x:c>
      <x:c r="D111" s="75"/>
      <x:c r="E111" s="76"/>
      <x:c r="F111" s="76"/>
      <x:c r="G111" s="76"/>
      <x:c r="H111" s="76"/>
      <x:c r="I111" s="76"/>
      <x:c r="J111" s="76"/>
      <x:c r="K111" s="76"/>
      <x:c r="L111" s="2"/>
      <x:c r="M111" s="2"/>
    </x:row>
    <x:row r="112" ht="23" customHeight="1">
      <x:c r="C112" s="2" t="str">
        <x:v>900-01</x:v>
      </x:c>
      <x:c r="D112" s="2" t="str">
        <x:v>Hot meals</x:v>
      </x:c>
      <x:c r="E112" s="45" t="n">
        <x:f>'Assumptions'!G12</x:f>
        <x:v>48</x:v>
      </x:c>
      <x:c r="F112" s="45" t="n">
        <x:f>'Assumptions'!G7</x:f>
        <x:v>10</x:v>
      </x:c>
      <x:c r="G112" s="20" t="n">
        <x:v>40</x:v>
      </x:c>
      <x:c r="H112" s="41" t="n">
        <x:f>ROUND(E112*F112*G112,2)</x:f>
        <x:v>19200</x:v>
      </x:c>
      <x:c r="I112" s="41" t="n">
        <x:f>0</x:f>
        <x:v>0</x:v>
      </x:c>
      <x:c r="J112" s="41" t="n">
        <x:f>0</x:f>
        <x:v>0</x:v>
      </x:c>
      <x:c r="K112" s="41" t="n">
        <x:f>SUM(H112:J112)</x:f>
        <x:v>19200</x:v>
      </x:c>
      <x:c r="L112" s="2"/>
      <x:c r="M112" s="12" t="str">
        <x:v>All-in meal / catering delivery cost</x:v>
      </x:c>
    </x:row>
    <x:row r="113" ht="23" customHeight="1">
      <x:c r="C113" s="27" t="str">
        <x:v>900-02</x:v>
      </x:c>
      <x:c r="D113" s="27" t="str">
        <x:v>Craft service / water</x:v>
      </x:c>
      <x:c r="E113" s="45" t="n">
        <x:f>'Assumptions'!G12</x:f>
        <x:v>48</x:v>
      </x:c>
      <x:c r="F113" s="45" t="n">
        <x:f>'Assumptions'!G7</x:f>
        <x:v>10</x:v>
      </x:c>
      <x:c r="G113" s="20" t="n">
        <x:v>15</x:v>
      </x:c>
      <x:c r="H113" s="41" t="n">
        <x:f>ROUND(E113*F113*G113,2)</x:f>
        <x:v>7200</x:v>
      </x:c>
      <x:c r="I113" s="41" t="n">
        <x:f>0</x:f>
        <x:v>0</x:v>
      </x:c>
      <x:c r="J113" s="41" t="n">
        <x:f>0</x:f>
        <x:v>0</x:v>
      </x:c>
      <x:c r="K113" s="41" t="n">
        <x:f>SUM(H113:J113)</x:f>
        <x:v>7200</x:v>
      </x:c>
      <x:c r="L113" s="2"/>
      <x:c r="M113" s="12" t="str">
        <x:v>Separate snacks, hot drinks, and hydration</x:v>
      </x:c>
    </x:row>
    <x:row r="114" ht="23" customHeight="1">
      <x:c r="C114" s="2" t="str">
        <x:v>900-03</x:v>
      </x:c>
      <x:c r="D114" s="2" t="str">
        <x:v>Night meal / late-wrap food</x:v>
      </x:c>
      <x:c r="E114" s="45" t="n">
        <x:f>'Assumptions'!G12</x:f>
        <x:v>48</x:v>
      </x:c>
      <x:c r="F114" s="45" t="n">
        <x:f>'Assumptions'!G11</x:f>
        <x:v>5</x:v>
      </x:c>
      <x:c r="G114" s="20" t="n">
        <x:v>30</x:v>
      </x:c>
      <x:c r="H114" s="41" t="n">
        <x:f>ROUND(E114*F114*G114,2)</x:f>
        <x:v>7200</x:v>
      </x:c>
      <x:c r="I114" s="41" t="n">
        <x:f>0</x:f>
        <x:v>0</x:v>
      </x:c>
      <x:c r="J114" s="41" t="n">
        <x:f>0</x:f>
        <x:v>0</x:v>
      </x:c>
      <x:c r="K114" s="41" t="n">
        <x:f>SUM(H114:J114)</x:f>
        <x:v>7200</x:v>
      </x:c>
      <x:c r="L114" s="2"/>
      <x:c r="M114" s="12" t="str">
        <x:v>Second meal allowance on overnight calls</x:v>
      </x:c>
    </x:row>
    <x:row r="115" ht="23" customHeight="1">
      <x:c r="C115" s="27" t="str">
        <x:v>900-04</x:v>
      </x:c>
      <x:c r="D115" s="27" t="str">
        <x:v>Prep / strike food and water</x:v>
      </x:c>
      <x:c r="E115" s="11" t="n">
        <x:v>18</x:v>
      </x:c>
      <x:c r="F115" s="45" t="n">
        <x:f>'Assumptions'!G8+'Assumptions'!G9</x:f>
        <x:v>10</x:v>
      </x:c>
      <x:c r="G115" s="20" t="n">
        <x:v>40</x:v>
      </x:c>
      <x:c r="H115" s="41" t="n">
        <x:f>ROUND(E115*F115*G115,2)</x:f>
        <x:v>7200</x:v>
      </x:c>
      <x:c r="I115" s="41" t="n">
        <x:f>0</x:f>
        <x:v>0</x:v>
      </x:c>
      <x:c r="J115" s="41" t="n">
        <x:f>0</x:f>
        <x:v>0</x:v>
      </x:c>
      <x:c r="K115" s="41" t="n">
        <x:f>SUM(H115:J115)</x:f>
        <x:v>7200</x:v>
      </x:c>
      <x:c r="L115" s="2"/>
      <x:c r="M115" s="12" t="str">
        <x:v>All-in meals and water for smaller off-camera calls</x:v>
      </x:c>
    </x:row>
    <x:row r="116" ht="23" customHeight="1">
      <x:c r="C116" s="2" t="str">
        <x:v>900-05</x:v>
      </x:c>
      <x:c r="D116" s="2" t="str">
        <x:v>Medical / welfare consumables</x:v>
      </x:c>
      <x:c r="E116" s="11" t="n">
        <x:v>1</x:v>
      </x:c>
      <x:c r="F116" s="11" t="n">
        <x:v>1</x:v>
      </x:c>
      <x:c r="G116" s="20" t="n">
        <x:v>900</x:v>
      </x:c>
      <x:c r="H116" s="41" t="n">
        <x:f>ROUND(E116*F116*G116,2)</x:f>
        <x:v>900</x:v>
      </x:c>
      <x:c r="I116" s="41" t="n">
        <x:f>0</x:f>
        <x:v>0</x:v>
      </x:c>
      <x:c r="J116" s="46" t="n">
        <x:f>ROUND(H116*'Assumptions'!G20,2)</x:f>
        <x:v>87.75</x:v>
      </x:c>
      <x:c r="K116" s="41" t="n">
        <x:f>SUM(H116:J116)</x:f>
        <x:v>987.75</x:v>
      </x:c>
      <x:c r="L116" s="2"/>
      <x:c r="M116" s="12" t="str">
        <x:v>Real set supplies; story first-aid kit in Props</x:v>
      </x:c>
    </x:row>
    <x:row r="117" ht="23" customHeight="1">
      <x:c r="C117" s="30"/>
      <x:c r="D117" s="30" t="str">
        <x:v>Meals and on-set welfare subtotal</x:v>
      </x:c>
      <x:c r="E117" s="43"/>
      <x:c r="F117" s="43"/>
      <x:c r="G117" s="43"/>
      <x:c r="H117" s="44" t="n">
        <x:f>SUM(H112:H116)</x:f>
        <x:v>41700</x:v>
      </x:c>
      <x:c r="I117" s="44" t="n">
        <x:f>SUM(I112:I116)</x:f>
        <x:v>0</x:v>
      </x:c>
      <x:c r="J117" s="44" t="n">
        <x:f>SUM(J112:J116)</x:f>
        <x:v>87.75</x:v>
      </x:c>
      <x:c r="K117" s="44" t="n">
        <x:f>SUM(K112:K116)</x:f>
        <x:v>41787.75</x:v>
      </x:c>
      <x:c r="L117" s="2"/>
      <x:c r="M117" s="2"/>
    </x:row>
    <x:row r="118" ht="23" customHeight="1">
      <x:c r="C118" s="2"/>
      <x:c r="D118" s="2"/>
      <x:c r="E118" s="34"/>
      <x:c r="F118" s="34"/>
      <x:c r="G118" s="34"/>
      <x:c r="H118" s="34"/>
      <x:c r="I118" s="34"/>
      <x:c r="J118" s="34"/>
      <x:c r="K118" s="34"/>
      <x:c r="L118" s="2"/>
      <x:c r="M118" s="2"/>
    </x:row>
    <x:row r="119" ht="25" customHeight="1">
      <x:c r="C119" s="75" t="str">
        <x:v>1000  Picture editing and finish</x:v>
      </x:c>
      <x:c r="D119" s="75"/>
      <x:c r="E119" s="76"/>
      <x:c r="F119" s="76"/>
      <x:c r="G119" s="76"/>
      <x:c r="H119" s="76"/>
      <x:c r="I119" s="76"/>
      <x:c r="J119" s="76"/>
      <x:c r="K119" s="76"/>
      <x:c r="L119" s="2"/>
      <x:c r="M119" s="2"/>
    </x:row>
    <x:row r="120" ht="23" customHeight="1">
      <x:c r="C120" s="2" t="str">
        <x:v>1000-01</x:v>
      </x:c>
      <x:c r="D120" s="2" t="str">
        <x:v>Picture editor</x:v>
      </x:c>
      <x:c r="E120" s="11" t="n">
        <x:v>1</x:v>
      </x:c>
      <x:c r="F120" s="45" t="n">
        <x:f>'Assumptions'!G34</x:f>
        <x:v>25</x:v>
      </x:c>
      <x:c r="G120" s="20" t="n">
        <x:v>1100</x:v>
      </x:c>
      <x:c r="H120" s="41" t="n">
        <x:f>ROUND(E120*F120*G120,2)</x:f>
        <x:v>27500</x:v>
      </x:c>
      <x:c r="I120" s="41" t="n">
        <x:f>0</x:f>
        <x:v>0</x:v>
      </x:c>
      <x:c r="J120" s="41" t="n">
        <x:f>0</x:f>
        <x:v>0</x:v>
      </x:c>
      <x:c r="K120" s="41" t="n">
        <x:f>SUM(H120:J120)</x:f>
        <x:v>27500</x:v>
      </x:c>
      <x:c r="L120" s="2"/>
      <x:c r="M120" s="12" t="str">
        <x:v>Vendor workdays, inclusive of vendor burden</x:v>
      </x:c>
    </x:row>
    <x:row r="121" ht="23" customHeight="1">
      <x:c r="C121" s="27" t="str">
        <x:v>1000-02</x:v>
      </x:c>
      <x:c r="D121" s="27" t="str">
        <x:v>Assistant edit / ingest / turnover</x:v>
      </x:c>
      <x:c r="E121" s="11" t="n">
        <x:v>1</x:v>
      </x:c>
      <x:c r="F121" s="11" t="n">
        <x:v>12</x:v>
      </x:c>
      <x:c r="G121" s="20" t="n">
        <x:v>650</x:v>
      </x:c>
      <x:c r="H121" s="41" t="n">
        <x:f>ROUND(E121*F121*G121,2)</x:f>
        <x:v>7800</x:v>
      </x:c>
      <x:c r="I121" s="41" t="n">
        <x:f>0</x:f>
        <x:v>0</x:v>
      </x:c>
      <x:c r="J121" s="41" t="n">
        <x:f>0</x:f>
        <x:v>0</x:v>
      </x:c>
      <x:c r="K121" s="41" t="n">
        <x:f>SUM(H121:J121)</x:f>
        <x:v>7800</x:v>
      </x:c>
      <x:c r="L121" s="2"/>
      <x:c r="M121" s="12" t="str">
        <x:v>Media organization, sync, and turnovers</x:v>
      </x:c>
    </x:row>
    <x:row r="122" ht="23" customHeight="1">
      <x:c r="C122" s="2" t="str">
        <x:v>1000-03</x:v>
      </x:c>
      <x:c r="D122" s="2" t="str">
        <x:v>Color / online conform</x:v>
      </x:c>
      <x:c r="E122" s="11" t="n">
        <x:v>1</x:v>
      </x:c>
      <x:c r="F122" s="11" t="n">
        <x:v>6</x:v>
      </x:c>
      <x:c r="G122" s="20" t="n">
        <x:v>1800</x:v>
      </x:c>
      <x:c r="H122" s="41" t="n">
        <x:f>ROUND(E122*F122*G122,2)</x:f>
        <x:v>10800</x:v>
      </x:c>
      <x:c r="I122" s="41" t="n">
        <x:f>0</x:f>
        <x:v>0</x:v>
      </x:c>
      <x:c r="J122" s="41" t="n">
        <x:f>0</x:f>
        <x:v>0</x:v>
      </x:c>
      <x:c r="K122" s="41" t="n">
        <x:f>SUM(H122:J122)</x:f>
        <x:v>10800</x:v>
      </x:c>
      <x:c r="L122" s="2"/>
      <x:c r="M122" s="12" t="str">
        <x:v>Night continuity and broadcast finish</x:v>
      </x:c>
    </x:row>
    <x:row r="123" ht="23" customHeight="1">
      <x:c r="C123" s="27" t="str">
        <x:v>1000-04</x:v>
      </x:c>
      <x:c r="D123" s="27" t="str">
        <x:v>Captions / credits / QC / masters</x:v>
      </x:c>
      <x:c r="E123" s="11" t="n">
        <x:v>1</x:v>
      </x:c>
      <x:c r="F123" s="11" t="n">
        <x:v>1</x:v>
      </x:c>
      <x:c r="G123" s="20" t="n">
        <x:v>5000</x:v>
      </x:c>
      <x:c r="H123" s="41" t="n">
        <x:f>ROUND(E123*F123*G123,2)</x:f>
        <x:v>5000</x:v>
      </x:c>
      <x:c r="I123" s="41" t="n">
        <x:f>0</x:f>
        <x:v>0</x:v>
      </x:c>
      <x:c r="J123" s="41" t="n">
        <x:f>0</x:f>
        <x:v>0</x:v>
      </x:c>
      <x:c r="K123" s="41" t="n">
        <x:f>SUM(H123:J123)</x:f>
        <x:v>5000</x:v>
      </x:c>
      <x:c r="L123" s="2"/>
      <x:c r="M123" s="12" t="str">
        <x:v>Caption files and technical delivery package</x:v>
      </x:c>
    </x:row>
    <x:row r="124" ht="23" customHeight="1">
      <x:c r="C124" s="30"/>
      <x:c r="D124" s="30" t="str">
        <x:v>Picture editing and finish subtotal</x:v>
      </x:c>
      <x:c r="E124" s="43"/>
      <x:c r="F124" s="43"/>
      <x:c r="G124" s="43"/>
      <x:c r="H124" s="44" t="n">
        <x:f>SUM(H120:H123)</x:f>
        <x:v>51100</x:v>
      </x:c>
      <x:c r="I124" s="44" t="n">
        <x:f>SUM(I120:I123)</x:f>
        <x:v>0</x:v>
      </x:c>
      <x:c r="J124" s="44" t="n">
        <x:f>SUM(J120:J123)</x:f>
        <x:v>0</x:v>
      </x:c>
      <x:c r="K124" s="44" t="n">
        <x:f>SUM(K120:K123)</x:f>
        <x:v>51100</x:v>
      </x:c>
      <x:c r="L124" s="2"/>
      <x:c r="M124" s="2"/>
    </x:row>
    <x:row r="125" ht="23" customHeight="1">
      <x:c r="C125" s="2"/>
      <x:c r="D125" s="2"/>
      <x:c r="E125" s="34"/>
      <x:c r="F125" s="34"/>
      <x:c r="G125" s="34"/>
      <x:c r="H125" s="34"/>
      <x:c r="I125" s="34"/>
      <x:c r="J125" s="34"/>
      <x:c r="K125" s="34"/>
      <x:c r="L125" s="2"/>
      <x:c r="M125" s="2"/>
    </x:row>
    <x:row r="126" ht="25" customHeight="1">
      <x:c r="C126" s="75" t="str">
        <x:v>1100  Sound and music</x:v>
      </x:c>
      <x:c r="D126" s="75"/>
      <x:c r="E126" s="76"/>
      <x:c r="F126" s="76"/>
      <x:c r="G126" s="76"/>
      <x:c r="H126" s="76"/>
      <x:c r="I126" s="76"/>
      <x:c r="J126" s="76"/>
      <x:c r="K126" s="76"/>
      <x:c r="L126" s="2"/>
      <x:c r="M126" s="2"/>
    </x:row>
    <x:row r="127" ht="23" customHeight="1">
      <x:c r="C127" s="2" t="str">
        <x:v>1100-01</x:v>
      </x:c>
      <x:c r="D127" s="2" t="str">
        <x:v>Sound design / horror environments</x:v>
      </x:c>
      <x:c r="E127" s="11" t="n">
        <x:v>1</x:v>
      </x:c>
      <x:c r="F127" s="11" t="n">
        <x:v>15</x:v>
      </x:c>
      <x:c r="G127" s="20" t="n">
        <x:v>1200</x:v>
      </x:c>
      <x:c r="H127" s="41" t="n">
        <x:f>ROUND(E127*F127*G127,2)</x:f>
        <x:v>18000</x:v>
      </x:c>
      <x:c r="I127" s="41" t="n">
        <x:f>0</x:f>
        <x:v>0</x:v>
      </x:c>
      <x:c r="J127" s="41" t="n">
        <x:f>0</x:f>
        <x:v>0</x:v>
      </x:c>
      <x:c r="K127" s="41" t="n">
        <x:f>SUM(H127:J127)</x:f>
        <x:v>18000</x:v>
      </x:c>
      <x:c r="L127" s="2"/>
      <x:c r="M127" s="12" t="str">
        <x:v>Voices, breathing, house, bats, and location contrast</x:v>
      </x:c>
    </x:row>
    <x:row r="128" ht="23" customHeight="1">
      <x:c r="C128" s="27" t="str">
        <x:v>1100-02</x:v>
      </x:c>
      <x:c r="D128" s="27" t="str">
        <x:v>Dialogue edit / ADR cleanup</x:v>
      </x:c>
      <x:c r="E128" s="11" t="n">
        <x:v>1</x:v>
      </x:c>
      <x:c r="F128" s="11" t="n">
        <x:v>8</x:v>
      </x:c>
      <x:c r="G128" s="20" t="n">
        <x:v>900</x:v>
      </x:c>
      <x:c r="H128" s="41" t="n">
        <x:f>ROUND(E128*F128*G128,2)</x:f>
        <x:v>7200</x:v>
      </x:c>
      <x:c r="I128" s="41" t="n">
        <x:f>0</x:f>
        <x:v>0</x:v>
      </x:c>
      <x:c r="J128" s="41" t="n">
        <x:f>0</x:f>
        <x:v>0</x:v>
      </x:c>
      <x:c r="K128" s="41" t="n">
        <x:f>SUM(H128:J128)</x:f>
        <x:v>7200</x:v>
      </x:c>
      <x:c r="L128" s="2"/>
      <x:c r="M128" s="12" t="str">
        <x:v>Voice performance fees remain in Cast</x:v>
      </x:c>
    </x:row>
    <x:row r="129" ht="23" customHeight="1">
      <x:c r="C129" s="2" t="str">
        <x:v>1100-03</x:v>
      </x:c>
      <x:c r="D129" s="2" t="str">
        <x:v>Foley</x:v>
      </x:c>
      <x:c r="E129" s="11" t="n">
        <x:v>1</x:v>
      </x:c>
      <x:c r="F129" s="11" t="n">
        <x:v>1</x:v>
      </x:c>
      <x:c r="G129" s="20" t="n">
        <x:v>4500</x:v>
      </x:c>
      <x:c r="H129" s="41" t="n">
        <x:f>ROUND(E129*F129*G129,2)</x:f>
        <x:v>4500</x:v>
      </x:c>
      <x:c r="I129" s="41" t="n">
        <x:f>0</x:f>
        <x:v>0</x:v>
      </x:c>
      <x:c r="J129" s="41" t="n">
        <x:f>0</x:f>
        <x:v>0</x:v>
      </x:c>
      <x:c r="K129" s="41" t="n">
        <x:f>SUM(H129:J129)</x:f>
        <x:v>4500</x:v>
      </x:c>
      <x:c r="L129" s="2"/>
      <x:c r="M129" s="12" t="str">
        <x:v>Footfalls, scratches, cloth, and prop handling</x:v>
      </x:c>
    </x:row>
    <x:row r="130" ht="23" customHeight="1">
      <x:c r="C130" s="27" t="str">
        <x:v>1100-04</x:v>
      </x:c>
      <x:c r="D130" s="27" t="str">
        <x:v>Final mix</x:v>
      </x:c>
      <x:c r="E130" s="11" t="n">
        <x:v>1</x:v>
      </x:c>
      <x:c r="F130" s="11" t="n">
        <x:v>4</x:v>
      </x:c>
      <x:c r="G130" s="20" t="n">
        <x:v>2500</x:v>
      </x:c>
      <x:c r="H130" s="41" t="n">
        <x:f>ROUND(E130*F130*G130,2)</x:f>
        <x:v>10000</x:v>
      </x:c>
      <x:c r="I130" s="41" t="n">
        <x:f>0</x:f>
        <x:v>0</x:v>
      </x:c>
      <x:c r="J130" s="41" t="n">
        <x:f>0</x:f>
        <x:v>0</x:v>
      </x:c>
      <x:c r="K130" s="41" t="n">
        <x:f>SUM(H130:J130)</x:f>
        <x:v>10000</x:v>
      </x:c>
      <x:c r="L130" s="2"/>
      <x:c r="M130" s="12" t="str">
        <x:v>Stereo / multichannel delivery as required</x:v>
      </x:c>
    </x:row>
    <x:row r="131" ht="23" customHeight="1">
      <x:c r="C131" s="2" t="str">
        <x:v>1100-05</x:v>
      </x:c>
      <x:c r="D131" s="2" t="str">
        <x:v>ADR studio / recording facility</x:v>
      </x:c>
      <x:c r="E131" s="11" t="n">
        <x:v>1</x:v>
      </x:c>
      <x:c r="F131" s="11" t="n">
        <x:v>4</x:v>
      </x:c>
      <x:c r="G131" s="20" t="n">
        <x:v>1100</x:v>
      </x:c>
      <x:c r="H131" s="41" t="n">
        <x:f>ROUND(E131*F131*G131,2)</x:f>
        <x:v>4400</x:v>
      </x:c>
      <x:c r="I131" s="41" t="n">
        <x:f>0</x:f>
        <x:v>0</x:v>
      </x:c>
      <x:c r="J131" s="41" t="n">
        <x:f>0</x:f>
        <x:v>0</x:v>
      </x:c>
      <x:c r="K131" s="41" t="n">
        <x:f>SUM(H131:J131)</x:f>
        <x:v>4400</x:v>
      </x:c>
      <x:c r="L131" s="2"/>
      <x:c r="M131" s="12" t="str">
        <x:v>Facility, not duplicate performer pay</x:v>
      </x:c>
    </x:row>
    <x:row r="132" ht="23" customHeight="1">
      <x:c r="C132" s="27" t="str">
        <x:v>1100-06</x:v>
      </x:c>
      <x:c r="D132" s="27" t="str">
        <x:v>Licensed infant / child / creature sound</x:v>
      </x:c>
      <x:c r="E132" s="11" t="n">
        <x:v>1</x:v>
      </x:c>
      <x:c r="F132" s="11" t="n">
        <x:v>1</x:v>
      </x:c>
      <x:c r="G132" s="20" t="n">
        <x:v>1000</x:v>
      </x:c>
      <x:c r="H132" s="41" t="n">
        <x:f>ROUND(E132*F132*G132,2)</x:f>
        <x:v>1000</x:v>
      </x:c>
      <x:c r="I132" s="41" t="n">
        <x:f>0</x:f>
        <x:v>0</x:v>
      </x:c>
      <x:c r="J132" s="41" t="n">
        <x:f>0</x:f>
        <x:v>0</x:v>
      </x:c>
      <x:c r="K132" s="41" t="n">
        <x:f>SUM(H132:J132)</x:f>
        <x:v>1000</x:v>
      </x:c>
      <x:c r="L132" s="2"/>
      <x:c r="M132" s="12" t="str">
        <x:v>No infant or live-animal photography</x:v>
      </x:c>
    </x:row>
    <x:row r="133" ht="23" customHeight="1">
      <x:c r="C133" s="2" t="str">
        <x:v>1100-07</x:v>
      </x:c>
      <x:c r="D133" s="2" t="str">
        <x:v>Original score and radio cue</x:v>
      </x:c>
      <x:c r="E133" s="11" t="n">
        <x:v>1</x:v>
      </x:c>
      <x:c r="F133" s="11" t="n">
        <x:v>1</x:v>
      </x:c>
      <x:c r="G133" s="20" t="n">
        <x:v>12000</x:v>
      </x:c>
      <x:c r="H133" s="41" t="n">
        <x:f>ROUND(E133*F133*G133,2)</x:f>
        <x:v>12000</x:v>
      </x:c>
      <x:c r="I133" s="41" t="n">
        <x:f>0</x:f>
        <x:v>0</x:v>
      </x:c>
      <x:c r="J133" s="41" t="n">
        <x:f>0</x:f>
        <x:v>0</x:v>
      </x:c>
      <x:c r="K133" s="41" t="n">
        <x:f>SUM(H133:J133)</x:f>
        <x:v>12000</x:v>
      </x:c>
      <x:c r="L133" s="2"/>
      <x:c r="M133" s="12" t="str">
        <x:v>Includes original 1950s-style AM cue</x:v>
      </x:c>
    </x:row>
    <x:row r="134" ht="23" customHeight="1">
      <x:c r="C134" s="27" t="str">
        <x:v>1100-08</x:v>
      </x:c>
      <x:c r="D134" s="27" t="str">
        <x:v>Additional music licenses</x:v>
      </x:c>
      <x:c r="E134" s="11" t="n">
        <x:v>1</x:v>
      </x:c>
      <x:c r="F134" s="11" t="n">
        <x:v>1</x:v>
      </x:c>
      <x:c r="G134" s="20" t="n">
        <x:v>1500</x:v>
      </x:c>
      <x:c r="H134" s="41" t="n">
        <x:f>ROUND(E134*F134*G134,2)</x:f>
        <x:v>1500</x:v>
      </x:c>
      <x:c r="I134" s="41" t="n">
        <x:f>0</x:f>
        <x:v>0</x:v>
      </x:c>
      <x:c r="J134" s="41" t="n">
        <x:f>0</x:f>
        <x:v>0</x:v>
      </x:c>
      <x:c r="K134" s="41" t="n">
        <x:f>SUM(H134:J134)</x:f>
        <x:v>1500</x:v>
      </x:c>
      <x:c r="L134" s="2"/>
      <x:c r="M134" s="12" t="str">
        <x:v>No named commercial song / master assumed</x:v>
      </x:c>
    </x:row>
    <x:row r="135" ht="23" customHeight="1">
      <x:c r="C135" s="30"/>
      <x:c r="D135" s="30" t="str">
        <x:v>Sound and music subtotal</x:v>
      </x:c>
      <x:c r="E135" s="43"/>
      <x:c r="F135" s="43"/>
      <x:c r="G135" s="43"/>
      <x:c r="H135" s="44" t="n">
        <x:f>SUM(H127:H134)</x:f>
        <x:v>58600</x:v>
      </x:c>
      <x:c r="I135" s="44" t="n">
        <x:f>SUM(I127:I134)</x:f>
        <x:v>0</x:v>
      </x:c>
      <x:c r="J135" s="44" t="n">
        <x:f>SUM(J127:J134)</x:f>
        <x:v>0</x:v>
      </x:c>
      <x:c r="K135" s="44" t="n">
        <x:f>SUM(K127:K134)</x:f>
        <x:v>58600</x:v>
      </x:c>
      <x:c r="L135" s="2"/>
      <x:c r="M135" s="2"/>
    </x:row>
    <x:row r="136" ht="23" customHeight="1">
      <x:c r="C136" s="2"/>
      <x:c r="D136" s="2"/>
      <x:c r="E136" s="34"/>
      <x:c r="F136" s="34"/>
      <x:c r="G136" s="34"/>
      <x:c r="H136" s="34"/>
      <x:c r="I136" s="34"/>
      <x:c r="J136" s="34"/>
      <x:c r="K136" s="34"/>
      <x:c r="L136" s="2"/>
      <x:c r="M136" s="2"/>
    </x:row>
    <x:row r="137" ht="25" customHeight="1">
      <x:c r="C137" s="75" t="str">
        <x:v>1200  Visual effects and screen graphics</x:v>
      </x:c>
      <x:c r="D137" s="75"/>
      <x:c r="E137" s="76"/>
      <x:c r="F137" s="76"/>
      <x:c r="G137" s="76"/>
      <x:c r="H137" s="76"/>
      <x:c r="I137" s="76"/>
      <x:c r="J137" s="76"/>
      <x:c r="K137" s="76"/>
      <x:c r="L137" s="2"/>
      <x:c r="M137" s="2"/>
    </x:row>
    <x:row r="138" ht="23" customHeight="1">
      <x:c r="C138" s="2" t="str">
        <x:v>1200-01</x:v>
      </x:c>
      <x:c r="D138" s="2" t="str">
        <x:v>Bat swarm / wing composites</x:v>
      </x:c>
      <x:c r="E138" s="11" t="n">
        <x:v>1</x:v>
      </x:c>
      <x:c r="F138" s="45" t="n">
        <x:f>'Assumptions'!G31</x:f>
        <x:v>24</x:v>
      </x:c>
      <x:c r="G138" s="20" t="n">
        <x:v>1500</x:v>
      </x:c>
      <x:c r="H138" s="41" t="n">
        <x:f>ROUND(E138*F138*G138,2)</x:f>
        <x:v>36000</x:v>
      </x:c>
      <x:c r="I138" s="41" t="n">
        <x:f>0</x:f>
        <x:v>0</x:v>
      </x:c>
      <x:c r="J138" s="41" t="n">
        <x:f>0</x:f>
        <x:v>0</x:v>
      </x:c>
      <x:c r="K138" s="41" t="n">
        <x:f>SUM(H138:J138)</x:f>
        <x:v>36000</x:v>
      </x:c>
      <x:c r="L138" s="2"/>
      <x:c r="M138" s="12" t="str">
        <x:v>Micro uses stock / shadows with short composites</x:v>
      </x:c>
    </x:row>
    <x:row r="139" ht="23" customHeight="1">
      <x:c r="C139" s="27" t="str">
        <x:v>1200-02</x:v>
      </x:c>
      <x:c r="D139" s="27" t="str">
        <x:v>Attic eyes / camera-rush shots</x:v>
      </x:c>
      <x:c r="E139" s="11" t="n">
        <x:v>1</x:v>
      </x:c>
      <x:c r="F139" s="11" t="n">
        <x:v>2</x:v>
      </x:c>
      <x:c r="G139" s="20" t="n">
        <x:v>2500</x:v>
      </x:c>
      <x:c r="H139" s="41" t="n">
        <x:f>ROUND(E139*F139*G139,2)</x:f>
        <x:v>5000</x:v>
      </x:c>
      <x:c r="I139" s="41" t="n">
        <x:f>0</x:f>
        <x:v>0</x:v>
      </x:c>
      <x:c r="J139" s="41" t="n">
        <x:f>0</x:f>
        <x:v>0</x:v>
      </x:c>
      <x:c r="K139" s="41" t="n">
        <x:f>SUM(H139:J139)</x:f>
        <x:v>5000</x:v>
      </x:c>
      <x:c r="L139" s="2"/>
      <x:c r="M139" s="12" t="str">
        <x:v>Two hero reveal composites</x:v>
      </x:c>
    </x:row>
    <x:row r="140" ht="23" customHeight="1">
      <x:c r="C140" s="2" t="str">
        <x:v>1200-03</x:v>
      </x:c>
      <x:c r="D140" s="2" t="str">
        <x:v>Stream / chat / device inserts</x:v>
      </x:c>
      <x:c r="E140" s="11" t="n">
        <x:v>1</x:v>
      </x:c>
      <x:c r="F140" s="11" t="n">
        <x:v>16</x:v>
      </x:c>
      <x:c r="G140" s="20" t="n">
        <x:v>650</x:v>
      </x:c>
      <x:c r="H140" s="41" t="n">
        <x:f>ROUND(E140*F140*G140,2)</x:f>
        <x:v>10400</x:v>
      </x:c>
      <x:c r="I140" s="41" t="n">
        <x:f>0</x:f>
        <x:v>0</x:v>
      </x:c>
      <x:c r="J140" s="41" t="n">
        <x:f>0</x:f>
        <x:v>0</x:v>
      </x:c>
      <x:c r="K140" s="41" t="n">
        <x:f>SUM(H140:J140)</x:f>
        <x:v>10400</x:v>
      </x:c>
      <x:c r="L140" s="2"/>
      <x:c r="M140" s="12" t="str">
        <x:v>Original interfaces and countdown graphics</x:v>
      </x:c>
    </x:row>
    <x:row r="141" ht="23" customHeight="1">
      <x:c r="C141" s="27" t="str">
        <x:v>1200-04</x:v>
      </x:c>
      <x:c r="D141" s="27" t="str">
        <x:v>Cleanup / prints / rig removal</x:v>
      </x:c>
      <x:c r="E141" s="11" t="n">
        <x:v>1</x:v>
      </x:c>
      <x:c r="F141" s="11" t="n">
        <x:v>12</x:v>
      </x:c>
      <x:c r="G141" s="20" t="n">
        <x:v>1000</x:v>
      </x:c>
      <x:c r="H141" s="41" t="n">
        <x:f>ROUND(E141*F141*G141,2)</x:f>
        <x:v>12000</x:v>
      </x:c>
      <x:c r="I141" s="41" t="n">
        <x:f>0</x:f>
        <x:v>0</x:v>
      </x:c>
      <x:c r="J141" s="41" t="n">
        <x:f>0</x:f>
        <x:v>0</x:v>
      </x:c>
      <x:c r="K141" s="41" t="n">
        <x:f>SUM(H141:J141)</x:f>
        <x:v>12000</x:v>
      </x:c>
      <x:c r="L141" s="2"/>
      <x:c r="M141" s="12" t="str">
        <x:v>Removes practical rigs and refines physical clues</x:v>
      </x:c>
    </x:row>
    <x:row r="142" ht="23" customHeight="1">
      <x:c r="C142" s="2" t="str">
        <x:v>1200-05</x:v>
      </x:c>
      <x:c r="D142" s="2" t="str">
        <x:v>Licensed bat plates / stock footage</x:v>
      </x:c>
      <x:c r="E142" s="11" t="n">
        <x:v>1</x:v>
      </x:c>
      <x:c r="F142" s="11" t="n">
        <x:v>1</x:v>
      </x:c>
      <x:c r="G142" s="20" t="n">
        <x:v>1800</x:v>
      </x:c>
      <x:c r="H142" s="41" t="n">
        <x:f>ROUND(E142*F142*G142,2)</x:f>
        <x:v>1800</x:v>
      </x:c>
      <x:c r="I142" s="41" t="n">
        <x:f>0</x:f>
        <x:v>0</x:v>
      </x:c>
      <x:c r="J142" s="41" t="n">
        <x:f>0</x:f>
        <x:v>0</x:v>
      </x:c>
      <x:c r="K142" s="41" t="n">
        <x:f>SUM(H142:J142)</x:f>
        <x:v>1800</x:v>
      </x:c>
      <x:c r="L142" s="2"/>
      <x:c r="M142" s="12" t="str">
        <x:v>Separate license from artist compositing work</x:v>
      </x:c>
    </x:row>
    <x:row r="143" ht="23" customHeight="1">
      <x:c r="C143" s="30"/>
      <x:c r="D143" s="30" t="str">
        <x:v>Visual effects and screen graphics subtotal</x:v>
      </x:c>
      <x:c r="E143" s="43"/>
      <x:c r="F143" s="43"/>
      <x:c r="G143" s="43"/>
      <x:c r="H143" s="44" t="n">
        <x:f>SUM(H138:H142)</x:f>
        <x:v>65200</x:v>
      </x:c>
      <x:c r="I143" s="44" t="n">
        <x:f>SUM(I138:I142)</x:f>
        <x:v>0</x:v>
      </x:c>
      <x:c r="J143" s="44" t="n">
        <x:f>SUM(J138:J142)</x:f>
        <x:v>0</x:v>
      </x:c>
      <x:c r="K143" s="44" t="n">
        <x:f>SUM(K138:K142)</x:f>
        <x:v>65200</x:v>
      </x:c>
      <x:c r="L143" s="2"/>
      <x:c r="M143" s="2"/>
    </x:row>
    <x:row r="144" ht="23" customHeight="1">
      <x:c r="C144" s="2"/>
      <x:c r="D144" s="2"/>
      <x:c r="E144" s="34"/>
      <x:c r="F144" s="34"/>
      <x:c r="G144" s="34"/>
      <x:c r="H144" s="34"/>
      <x:c r="I144" s="34"/>
      <x:c r="J144" s="34"/>
      <x:c r="K144" s="34"/>
      <x:c r="L144" s="2"/>
      <x:c r="M144" s="2"/>
    </x:row>
    <x:row r="145" ht="25" customHeight="1">
      <x:c r="C145" s="75" t="str">
        <x:v>1300  Insurance and clearance</x:v>
      </x:c>
      <x:c r="D145" s="75"/>
      <x:c r="E145" s="76"/>
      <x:c r="F145" s="76"/>
      <x:c r="G145" s="76"/>
      <x:c r="H145" s="76"/>
      <x:c r="I145" s="76"/>
      <x:c r="J145" s="76"/>
      <x:c r="K145" s="76"/>
      <x:c r="L145" s="2"/>
      <x:c r="M145" s="2"/>
    </x:row>
    <x:row r="146" ht="23" customHeight="1">
      <x:c r="C146" s="2" t="str">
        <x:v>1300-01</x:v>
      </x:c>
      <x:c r="D146" s="2" t="str">
        <x:v>Production / equipment / picture-auto policy</x:v>
      </x:c>
      <x:c r="E146" s="11" t="n">
        <x:v>1</x:v>
      </x:c>
      <x:c r="F146" s="11" t="n">
        <x:v>1</x:v>
      </x:c>
      <x:c r="G146" s="20" t="n">
        <x:v>15000</x:v>
      </x:c>
      <x:c r="H146" s="41" t="n">
        <x:f>ROUND(E146*F146*G146,2)</x:f>
        <x:v>15000</x:v>
      </x:c>
      <x:c r="I146" s="41" t="n">
        <x:f>0</x:f>
        <x:v>0</x:v>
      </x:c>
      <x:c r="J146" s="41" t="n">
        <x:f>0</x:f>
        <x:v>0</x:v>
      </x:c>
      <x:c r="K146" s="41" t="n">
        <x:f>SUM(H146:J146)</x:f>
        <x:v>15000</x:v>
      </x:c>
      <x:c r="L146" s="2"/>
      <x:c r="M146" s="12" t="str">
        <x:v>Excludes workers comp already in payroll load</x:v>
      </x:c>
    </x:row>
    <x:row r="147" ht="23" customHeight="1">
      <x:c r="C147" s="27" t="str">
        <x:v>1300-02</x:v>
      </x:c>
      <x:c r="D147" s="27" t="str">
        <x:v>Errors and omissions insurance</x:v>
      </x:c>
      <x:c r="E147" s="11" t="n">
        <x:v>1</x:v>
      </x:c>
      <x:c r="F147" s="11" t="n">
        <x:v>1</x:v>
      </x:c>
      <x:c r="G147" s="20" t="n">
        <x:v>8500</x:v>
      </x:c>
      <x:c r="H147" s="41" t="n">
        <x:f>ROUND(E147*F147*G147,2)</x:f>
        <x:v>8500</x:v>
      </x:c>
      <x:c r="I147" s="41" t="n">
        <x:f>0</x:f>
        <x:v>0</x:v>
      </x:c>
      <x:c r="J147" s="41" t="n">
        <x:f>0</x:f>
        <x:v>0</x:v>
      </x:c>
      <x:c r="K147" s="41" t="n">
        <x:f>SUM(H147:J147)</x:f>
        <x:v>8500</x:v>
      </x:c>
      <x:c r="L147" s="2"/>
      <x:c r="M147" s="12" t="str">
        <x:v>Planning allowance pending broker / delivery terms</x:v>
      </x:c>
    </x:row>
    <x:row r="148" ht="23" customHeight="1">
      <x:c r="C148" s="2" t="str">
        <x:v>1300-03</x:v>
      </x:c>
      <x:c r="D148" s="2" t="str">
        <x:v>Clearance / music / title review</x:v>
      </x:c>
      <x:c r="E148" s="11" t="n">
        <x:v>1</x:v>
      </x:c>
      <x:c r="F148" s="11" t="n">
        <x:v>1</x:v>
      </x:c>
      <x:c r="G148" s="20" t="n">
        <x:v>4000</x:v>
      </x:c>
      <x:c r="H148" s="41" t="n">
        <x:f>ROUND(E148*F148*G148,2)</x:f>
        <x:v>4000</x:v>
      </x:c>
      <x:c r="I148" s="41" t="n">
        <x:f>0</x:f>
        <x:v>0</x:v>
      </x:c>
      <x:c r="J148" s="41" t="n">
        <x:f>0</x:f>
        <x:v>0</x:v>
      </x:c>
      <x:c r="K148" s="41" t="n">
        <x:f>SUM(H148:J148)</x:f>
        <x:v>4000</x:v>
      </x:c>
      <x:c r="L148" s="2"/>
      <x:c r="M148" s="12" t="str">
        <x:v>Separate clearance review; contracts in development</x:v>
      </x:c>
    </x:row>
    <x:row r="149" ht="23" customHeight="1">
      <x:c r="C149" s="30"/>
      <x:c r="D149" s="30" t="str">
        <x:v>Insurance and clearance subtotal</x:v>
      </x:c>
      <x:c r="E149" s="43"/>
      <x:c r="F149" s="43"/>
      <x:c r="G149" s="43"/>
      <x:c r="H149" s="44" t="n">
        <x:f>SUM(H146:H148)</x:f>
        <x:v>27500</x:v>
      </x:c>
      <x:c r="I149" s="44" t="n">
        <x:f>SUM(I146:I148)</x:f>
        <x:v>0</x:v>
      </x:c>
      <x:c r="J149" s="44" t="n">
        <x:f>SUM(J146:J148)</x:f>
        <x:v>0</x:v>
      </x:c>
      <x:c r="K149" s="44" t="n">
        <x:f>SUM(K146:K148)</x:f>
        <x:v>27500</x:v>
      </x:c>
      <x:c r="L149" s="2"/>
      <x:c r="M149" s="2"/>
    </x:row>
    <x:row r="150" ht="23" customHeight="1">
      <x:c r="C150" s="2"/>
      <x:c r="D150" s="2"/>
      <x:c r="E150" s="34"/>
      <x:c r="F150" s="34"/>
      <x:c r="G150" s="34"/>
      <x:c r="H150" s="34"/>
      <x:c r="I150" s="34"/>
      <x:c r="J150" s="34"/>
      <x:c r="K150" s="34"/>
      <x:c r="L150" s="2"/>
      <x:c r="M150" s="2"/>
    </x:row>
    <x:row r="151" ht="25" customHeight="1">
      <x:c r="C151" s="75" t="str">
        <x:v>1400  Delivery and initial launch</x:v>
      </x:c>
      <x:c r="D151" s="75"/>
      <x:c r="E151" s="76"/>
      <x:c r="F151" s="76"/>
      <x:c r="G151" s="76"/>
      <x:c r="H151" s="76"/>
      <x:c r="I151" s="76"/>
      <x:c r="J151" s="76"/>
      <x:c r="K151" s="76"/>
      <x:c r="L151" s="2"/>
      <x:c r="M151" s="2"/>
    </x:row>
    <x:row r="152" ht="23" customHeight="1">
      <x:c r="C152" s="2" t="str">
        <x:v>1400-01</x:v>
      </x:c>
      <x:c r="D152" s="2" t="str">
        <x:v>Poster / stills / press materials</x:v>
      </x:c>
      <x:c r="E152" s="11" t="n">
        <x:v>1</x:v>
      </x:c>
      <x:c r="F152" s="11" t="n">
        <x:v>1</x:v>
      </x:c>
      <x:c r="G152" s="20" t="n">
        <x:v>5000</x:v>
      </x:c>
      <x:c r="H152" s="41" t="n">
        <x:f>ROUND(E152*F152*G152,2)</x:f>
        <x:v>5000</x:v>
      </x:c>
      <x:c r="I152" s="41" t="n">
        <x:f>0</x:f>
        <x:v>0</x:v>
      </x:c>
      <x:c r="J152" s="41" t="n">
        <x:f>0</x:f>
        <x:v>0</x:v>
      </x:c>
      <x:c r="K152" s="41" t="n">
        <x:f>SUM(H152:J152)</x:f>
        <x:v>5000</x:v>
      </x:c>
      <x:c r="L152" s="2"/>
      <x:c r="M152" s="12" t="str">
        <x:v>Initial launch assets, not paid ad campaign</x:v>
      </x:c>
    </x:row>
    <x:row r="153" ht="23" customHeight="1">
      <x:c r="C153" s="27" t="str">
        <x:v>1400-02</x:v>
      </x:c>
      <x:c r="D153" s="27" t="str">
        <x:v>Festival / market submission allowance</x:v>
      </x:c>
      <x:c r="E153" s="11" t="n">
        <x:v>1</x:v>
      </x:c>
      <x:c r="F153" s="11" t="n">
        <x:v>10</x:v>
      </x:c>
      <x:c r="G153" s="20" t="n">
        <x:v>100</x:v>
      </x:c>
      <x:c r="H153" s="41" t="n">
        <x:f>ROUND(E153*F153*G153,2)</x:f>
        <x:v>1000</x:v>
      </x:c>
      <x:c r="I153" s="41" t="n">
        <x:f>0</x:f>
        <x:v>0</x:v>
      </x:c>
      <x:c r="J153" s="41" t="n">
        <x:f>0</x:f>
        <x:v>0</x:v>
      </x:c>
      <x:c r="K153" s="41" t="n">
        <x:f>SUM(H153:J153)</x:f>
        <x:v>1000</x:v>
      </x:c>
      <x:c r="L153" s="2"/>
      <x:c r="M153" s="12" t="str">
        <x:v>Ten planned entries; actual venues not selected</x:v>
      </x:c>
    </x:row>
    <x:row r="154" ht="23" customHeight="1">
      <x:c r="C154" s="2" t="str">
        <x:v>1400-03</x:v>
      </x:c>
      <x:c r="D154" s="2" t="str">
        <x:v>Delivery storage / archive / shipping</x:v>
      </x:c>
      <x:c r="E154" s="11" t="n">
        <x:v>1</x:v>
      </x:c>
      <x:c r="F154" s="11" t="n">
        <x:v>1</x:v>
      </x:c>
      <x:c r="G154" s="20" t="n">
        <x:v>1800</x:v>
      </x:c>
      <x:c r="H154" s="41" t="n">
        <x:f>ROUND(E154*F154*G154,2)</x:f>
        <x:v>1800</x:v>
      </x:c>
      <x:c r="I154" s="41" t="n">
        <x:f>0</x:f>
        <x:v>0</x:v>
      </x:c>
      <x:c r="J154" s="41" t="n">
        <x:f>0</x:f>
        <x:v>0</x:v>
      </x:c>
      <x:c r="K154" s="41" t="n">
        <x:f>SUM(H154:J154)</x:f>
        <x:v>1800</x:v>
      </x:c>
      <x:c r="L154" s="2"/>
      <x:c r="M154" s="12" t="str">
        <x:v>Final archival copies and delivery logistics</x:v>
      </x:c>
    </x:row>
    <x:row r="155" ht="23" customHeight="1">
      <x:c r="C155" s="30"/>
      <x:c r="D155" s="30" t="str">
        <x:v>Delivery and initial launch subtotal</x:v>
      </x:c>
      <x:c r="E155" s="43"/>
      <x:c r="F155" s="43"/>
      <x:c r="G155" s="43"/>
      <x:c r="H155" s="44" t="n">
        <x:f>SUM(H152:H154)</x:f>
        <x:v>7800</x:v>
      </x:c>
      <x:c r="I155" s="44" t="n">
        <x:f>SUM(I152:I154)</x:f>
        <x:v>0</x:v>
      </x:c>
      <x:c r="J155" s="44" t="n">
        <x:f>SUM(J152:J154)</x:f>
        <x:v>0</x:v>
      </x:c>
      <x:c r="K155" s="44" t="n">
        <x:f>SUM(K152:K154)</x:f>
        <x:v>7800</x:v>
      </x:c>
      <x:c r="L155" s="2"/>
      <x:c r="M155" s="2"/>
    </x:row>
    <x:row r="156" ht="23" customHeight="1">
      <x:c r="C156" s="2"/>
      <x:c r="D156" s="2"/>
      <x:c r="E156" s="34"/>
      <x:c r="F156" s="34"/>
      <x:c r="G156" s="34"/>
      <x:c r="H156" s="34"/>
      <x:c r="I156" s="34"/>
      <x:c r="J156" s="34"/>
      <x:c r="K156" s="34"/>
      <x:c r="L156" s="2"/>
      <x:c r="M156" s="2"/>
    </x:row>
    <x:row r="157" ht="23" customHeight="1">
      <x:c r="C157" s="2"/>
      <x:c r="D157" s="2" t="str">
        <x:v>Direct production cost</x:v>
      </x:c>
      <x:c r="E157" s="34"/>
      <x:c r="F157" s="34"/>
      <x:c r="G157" s="34"/>
      <x:c r="H157" s="34"/>
      <x:c r="I157" s="34"/>
      <x:c r="J157" s="34"/>
      <x:c r="K157" s="41" t="n">
        <x:f>SUM(K14,K29,K62,K73,K82,K88,K97,K109,K117,K124,K135,K143,K149,K155)</x:f>
        <x:v>1058535.2</x:v>
      </x:c>
      <x:c r="L157" s="2"/>
      <x:c r="M157" s="2"/>
    </x:row>
    <x:row r="158" ht="23" customHeight="1">
      <x:c r="C158" s="2"/>
      <x:c r="D158" s="2" t="str">
        <x:v>Company overhead</x:v>
      </x:c>
      <x:c r="E158" s="34"/>
      <x:c r="F158" s="34"/>
      <x:c r="G158" s="34"/>
      <x:c r="H158" s="34"/>
      <x:c r="I158" s="34"/>
      <x:c r="J158" s="34"/>
      <x:c r="K158" s="41" t="n">
        <x:f>ROUND(K157*'Assumptions'!G22,2)</x:f>
        <x:v>105853.52</x:v>
      </x:c>
      <x:c r="L158" s="2"/>
      <x:c r="M158" s="2"/>
    </x:row>
    <x:row r="159" ht="23" customHeight="1">
      <x:c r="C159" s="2"/>
      <x:c r="D159" s="2" t="str">
        <x:v>Contingency</x:v>
      </x:c>
      <x:c r="E159" s="34"/>
      <x:c r="F159" s="34"/>
      <x:c r="G159" s="34"/>
      <x:c r="H159" s="34"/>
      <x:c r="I159" s="34"/>
      <x:c r="J159" s="34"/>
      <x:c r="K159" s="41" t="n">
        <x:f>ROUND(SUM(K157:K158)*'Assumptions'!G21,2)</x:f>
        <x:v>174658.31</x:v>
      </x:c>
      <x:c r="L159" s="2"/>
      <x:c r="M159" s="2"/>
    </x:row>
    <x:row r="160" ht="23" customHeight="1">
      <x:c r="C160" s="2"/>
      <x:c r="D160" s="2"/>
      <x:c r="E160" s="34"/>
      <x:c r="F160" s="34"/>
      <x:c r="G160" s="34"/>
      <x:c r="H160" s="34"/>
      <x:c r="I160" s="34"/>
      <x:c r="J160" s="34"/>
      <x:c r="K160" s="41"/>
      <x:c r="L160" s="2"/>
      <x:c r="M160" s="2"/>
    </x:row>
    <x:row r="161" ht="29" customHeight="1">
      <x:c r="C161" s="78"/>
      <x:c r="D161" s="78" t="str">
        <x:v>TOTAL BUDGET</x:v>
      </x:c>
      <x:c r="E161" s="79"/>
      <x:c r="F161" s="79"/>
      <x:c r="G161" s="79"/>
      <x:c r="H161" s="79"/>
      <x:c r="I161" s="79"/>
      <x:c r="J161" s="79"/>
      <x:c r="K161" s="80" t="n">
        <x:f>SUM(K157:K159)</x:f>
        <x:v>1339047.03</x:v>
      </x:c>
      <x:c r="L161" s="2"/>
      <x:c r="M161" s="2"/>
    </x:row>
    <x:row r="162" ht="23" customHeight="1">
      <x:c r="C162" s="2"/>
      <x:c r="D162" s="2"/>
      <x:c r="E162" s="34"/>
      <x:c r="F162" s="34"/>
      <x:c r="G162" s="34"/>
      <x:c r="H162" s="34"/>
      <x:c r="I162" s="34"/>
      <x:c r="J162" s="34"/>
      <x:c r="K162" s="41"/>
      <x:c r="L162" s="2"/>
      <x:c r="M162" s="2"/>
    </x:row>
    <x:row r="163" ht="23" customHeight="1">
      <x:c r="C163" s="2"/>
      <x:c r="D163" s="2" t="str">
        <x:v>Refundable deposit float</x:v>
      </x:c>
      <x:c r="E163" s="34"/>
      <x:c r="F163" s="34"/>
      <x:c r="G163" s="34"/>
      <x:c r="H163" s="34"/>
      <x:c r="I163" s="34"/>
      <x:c r="J163" s="34"/>
      <x:c r="K163" s="46" t="n">
        <x:f>'Assumptions'!G23</x:f>
        <x:v>20000</x:v>
      </x:c>
      <x:c r="L163" s="2"/>
      <x:c r="M163" s="2"/>
    </x:row>
    <x:row r="164" ht="29" customHeight="1">
      <x:c r="C164" s="54"/>
      <x:c r="D164" s="54" t="str">
        <x:v>PEAK CASH INCLUDING FLOAT</x:v>
      </x:c>
      <x:c r="E164" s="55"/>
      <x:c r="F164" s="55"/>
      <x:c r="G164" s="55"/>
      <x:c r="H164" s="55"/>
      <x:c r="I164" s="55"/>
      <x:c r="J164" s="55"/>
      <x:c r="K164" s="56" t="n">
        <x:f>SUM(K161,K163)</x:f>
        <x:v>1359047.03</x:v>
      </x:c>
      <x:c r="L164" s="2"/>
      <x:c r="M164" s="2"/>
    </x:row>
    <x:row r="165" ht="23" customHeight="1">
      <x:c r="C165" s="2"/>
      <x:c r="D165" s="2"/>
      <x:c r="E165" s="34"/>
      <x:c r="F165" s="34"/>
      <x:c r="G165" s="34"/>
      <x:c r="H165" s="34"/>
      <x:c r="I165" s="34"/>
      <x:c r="J165" s="34"/>
      <x:c r="K165" s="34"/>
      <x:c r="L165" s="2"/>
      <x:c r="M165" s="2"/>
    </x:row>
    <x:row r="166" ht="23" customHeight="1">
      <x:c r="C166" s="2"/>
      <x:c r="D166" s="2"/>
      <x:c r="E166" s="34"/>
      <x:c r="F166" s="34"/>
      <x:c r="G166" s="34"/>
      <x:c r="H166" s="34"/>
      <x:c r="I166" s="34"/>
      <x:c r="J166" s="34"/>
      <x:c r="K166" s="34"/>
      <x:c r="L166" s="2"/>
      <x:c r="M166" s="2"/>
    </x:row>
    <x:row r="167" ht="23" customHeight="1">
      <x:c r="C167" s="2"/>
      <x:c r="D167" s="2"/>
      <x:c r="E167" s="34"/>
      <x:c r="F167" s="34"/>
      <x:c r="G167" s="34"/>
      <x:c r="H167" s="34"/>
      <x:c r="I167" s="34"/>
      <x:c r="J167" s="34"/>
      <x:c r="K167" s="34"/>
      <x:c r="L167" s="2"/>
      <x:c r="M167" s="2"/>
    </x:row>
    <x:row r="168" ht="23" customHeight="1">
      <x:c r="C168" s="2"/>
      <x:c r="D168" s="2"/>
      <x:c r="E168" s="34"/>
      <x:c r="F168" s="34"/>
      <x:c r="G168" s="34"/>
      <x:c r="H168" s="34"/>
      <x:c r="I168" s="34"/>
      <x:c r="J168" s="34"/>
      <x:c r="K168" s="34"/>
      <x:c r="L168" s="2"/>
      <x:c r="M168" s="2"/>
    </x:row>
    <x:row r="169" ht="23" customHeight="1">
      <x:c r="C169" s="2"/>
      <x:c r="D169" s="2"/>
      <x:c r="E169" s="34"/>
      <x:c r="F169" s="34"/>
      <x:c r="G169" s="34"/>
      <x:c r="H169" s="34"/>
      <x:c r="I169" s="34"/>
      <x:c r="J169" s="34"/>
      <x:c r="K169" s="34"/>
      <x:c r="L169" s="2"/>
      <x:c r="M169" s="2"/>
    </x:row>
    <x:row r="170" ht="23" customHeight="1">
      <x:c r="C170" s="2"/>
      <x:c r="D170" s="2"/>
      <x:c r="E170" s="34"/>
      <x:c r="F170" s="34"/>
      <x:c r="G170" s="34"/>
      <x:c r="H170" s="34"/>
      <x:c r="I170" s="34"/>
      <x:c r="J170" s="34"/>
      <x:c r="K170" s="34"/>
      <x:c r="L170" s="2"/>
      <x:c r="M170" s="2"/>
    </x:row>
    <x:row r="171" ht="23" customHeight="1">
      <x:c r="C171" s="2"/>
      <x:c r="D171" s="2"/>
      <x:c r="E171" s="34"/>
      <x:c r="F171" s="34"/>
      <x:c r="G171" s="34"/>
      <x:c r="H171" s="34"/>
      <x:c r="I171" s="34"/>
      <x:c r="J171" s="34"/>
      <x:c r="K171" s="34"/>
      <x:c r="L171" s="2"/>
      <x:c r="M171" s="2"/>
    </x:row>
    <x:row r="172" ht="23" customHeight="1">
      <x:c r="C172" s="2"/>
      <x:c r="D172" s="2"/>
      <x:c r="E172" s="34"/>
      <x:c r="F172" s="34"/>
      <x:c r="G172" s="34"/>
      <x:c r="H172" s="34"/>
      <x:c r="I172" s="34"/>
      <x:c r="J172" s="34"/>
      <x:c r="K172" s="34"/>
      <x:c r="L172" s="2"/>
      <x:c r="M172" s="2"/>
    </x:row>
    <x:row r="173" ht="23" customHeight="1">
      <x:c r="C173" s="2"/>
      <x:c r="D173" s="2"/>
      <x:c r="E173" s="34"/>
      <x:c r="F173" s="34"/>
      <x:c r="G173" s="34"/>
      <x:c r="H173" s="34"/>
      <x:c r="I173" s="34"/>
      <x:c r="J173" s="34"/>
      <x:c r="K173" s="34"/>
      <x:c r="L173" s="2"/>
      <x:c r="M173" s="2"/>
    </x:row>
    <x:row r="174" ht="23" customHeight="1">
      <x:c r="C174" s="2"/>
      <x:c r="D174" s="2"/>
      <x:c r="E174" s="34"/>
      <x:c r="F174" s="34"/>
      <x:c r="G174" s="34"/>
      <x:c r="H174" s="34"/>
      <x:c r="I174" s="34"/>
      <x:c r="J174" s="34"/>
      <x:c r="K174" s="34"/>
      <x:c r="L174" s="2"/>
      <x:c r="M174" s="2"/>
    </x:row>
    <x:row r="175" ht="23" customHeight="1">
      <x:c r="C175" s="2"/>
      <x:c r="D175" s="2"/>
      <x:c r="E175" s="34"/>
      <x:c r="F175" s="34"/>
      <x:c r="G175" s="34"/>
      <x:c r="H175" s="34"/>
      <x:c r="I175" s="34"/>
      <x:c r="J175" s="34"/>
      <x:c r="K175" s="34"/>
      <x:c r="L175" s="2"/>
      <x:c r="M175" s="2"/>
    </x:row>
    <x:row r="176" ht="23" customHeight="1">
      <x:c r="C176" s="2"/>
      <x:c r="D176" s="2"/>
      <x:c r="E176" s="34"/>
      <x:c r="F176" s="34"/>
      <x:c r="G176" s="34"/>
      <x:c r="H176" s="34"/>
      <x:c r="I176" s="34"/>
      <x:c r="J176" s="34"/>
      <x:c r="K176" s="34"/>
      <x:c r="L176" s="2"/>
      <x:c r="M176" s="2"/>
    </x:row>
    <x:row r="177" ht="23" customHeight="1">
      <x:c r="C177" s="2"/>
      <x:c r="D177" s="2"/>
      <x:c r="E177" s="34"/>
      <x:c r="F177" s="34"/>
      <x:c r="G177" s="34"/>
      <x:c r="H177" s="34"/>
      <x:c r="I177" s="34"/>
      <x:c r="J177" s="34"/>
      <x:c r="K177" s="34"/>
      <x:c r="L177" s="2"/>
      <x:c r="M177" s="2"/>
    </x:row>
    <x:row r="178" ht="23" customHeight="1">
      <x:c r="C178" s="2"/>
      <x:c r="D178" s="2"/>
      <x:c r="E178" s="34"/>
      <x:c r="F178" s="34"/>
      <x:c r="G178" s="34"/>
      <x:c r="H178" s="34"/>
      <x:c r="I178" s="34"/>
      <x:c r="J178" s="34"/>
      <x:c r="K178" s="34"/>
      <x:c r="L178" s="2"/>
      <x:c r="M178" s="2"/>
    </x:row>
    <x:row r="179" ht="23" customHeight="1">
      <x:c r="C179" s="2"/>
      <x:c r="D179" s="2"/>
      <x:c r="E179" s="34"/>
      <x:c r="F179" s="34"/>
      <x:c r="G179" s="34"/>
      <x:c r="H179" s="34"/>
      <x:c r="I179" s="34"/>
      <x:c r="J179" s="34"/>
      <x:c r="K179" s="34"/>
      <x:c r="L179" s="2"/>
      <x:c r="M179" s="2"/>
    </x:row>
    <x:row r="180" ht="23" customHeight="1">
      <x:c r="C180" s="2"/>
      <x:c r="D180" s="2"/>
      <x:c r="E180" s="34"/>
      <x:c r="F180" s="34"/>
      <x:c r="G180" s="34"/>
      <x:c r="H180" s="34"/>
      <x:c r="I180" s="34"/>
      <x:c r="J180" s="34"/>
      <x:c r="K180" s="34"/>
      <x:c r="L180" s="2"/>
      <x:c r="M180" s="2"/>
    </x:row>
    <x:row r="181" ht="23" customHeight="1">
      <x:c r="C181" s="2"/>
      <x:c r="D181" s="2"/>
      <x:c r="E181" s="34"/>
      <x:c r="F181" s="34"/>
      <x:c r="G181" s="34"/>
      <x:c r="H181" s="34"/>
      <x:c r="I181" s="34"/>
      <x:c r="J181" s="34"/>
      <x:c r="K181" s="34"/>
      <x:c r="L181" s="2"/>
      <x:c r="M181" s="2"/>
    </x:row>
    <x:row r="182" ht="23" customHeight="1">
      <x:c r="C182" s="2"/>
      <x:c r="D182" s="2"/>
      <x:c r="E182" s="34"/>
      <x:c r="F182" s="34"/>
      <x:c r="G182" s="34"/>
      <x:c r="H182" s="34"/>
      <x:c r="I182" s="34"/>
      <x:c r="J182" s="34"/>
      <x:c r="K182" s="34"/>
      <x:c r="L182" s="2"/>
      <x:c r="M182" s="2"/>
    </x:row>
    <x:row r="183" ht="23" customHeight="1">
      <x:c r="C183" s="2"/>
      <x:c r="D183" s="2"/>
      <x:c r="E183" s="34"/>
      <x:c r="F183" s="34"/>
      <x:c r="G183" s="34"/>
      <x:c r="H183" s="34"/>
      <x:c r="I183" s="34"/>
      <x:c r="J183" s="34"/>
      <x:c r="K183" s="34"/>
      <x:c r="L183" s="2"/>
      <x:c r="M183" s="2"/>
    </x:row>
    <x:row r="184" ht="23" customHeight="1">
      <x:c r="C184" s="2"/>
      <x:c r="D184" s="2"/>
      <x:c r="E184" s="34"/>
      <x:c r="F184" s="34"/>
      <x:c r="G184" s="34"/>
      <x:c r="H184" s="34"/>
      <x:c r="I184" s="34"/>
      <x:c r="J184" s="34"/>
      <x:c r="K184" s="34"/>
      <x:c r="L184" s="2"/>
      <x:c r="M184" s="2"/>
    </x:row>
    <x:row r="185" ht="23" customHeight="1">
      <x:c r="C185" s="2"/>
      <x:c r="D185" s="2"/>
      <x:c r="E185" s="34"/>
      <x:c r="F185" s="34"/>
      <x:c r="G185" s="34"/>
      <x:c r="H185" s="34"/>
      <x:c r="I185" s="34"/>
      <x:c r="J185" s="34"/>
      <x:c r="K185" s="34"/>
      <x:c r="L185" s="2"/>
      <x:c r="M185" s="2"/>
    </x:row>
    <x:row r="186" ht="23" customHeight="1">
      <x:c r="C186" s="2"/>
      <x:c r="D186" s="2"/>
      <x:c r="E186" s="34"/>
      <x:c r="F186" s="34"/>
      <x:c r="G186" s="34"/>
      <x:c r="H186" s="34"/>
      <x:c r="I186" s="34"/>
      <x:c r="J186" s="34"/>
      <x:c r="K186" s="34"/>
      <x:c r="L186" s="2"/>
      <x:c r="M186" s="2"/>
    </x:row>
    <x:row r="187" ht="23" customHeight="1">
      <x:c r="C187" s="2"/>
      <x:c r="D187" s="2"/>
      <x:c r="E187" s="34"/>
      <x:c r="F187" s="34"/>
      <x:c r="G187" s="34"/>
      <x:c r="H187" s="34"/>
      <x:c r="I187" s="34"/>
      <x:c r="J187" s="34"/>
      <x:c r="K187" s="34"/>
      <x:c r="L187" s="2"/>
      <x:c r="M187" s="2"/>
    </x:row>
    <x:row r="188" ht="23" customHeight="1">
      <x:c r="C188" s="2"/>
      <x:c r="D188" s="2"/>
      <x:c r="E188" s="34"/>
      <x:c r="F188" s="34"/>
      <x:c r="G188" s="34"/>
      <x:c r="H188" s="34"/>
      <x:c r="I188" s="34"/>
      <x:c r="J188" s="34"/>
      <x:c r="K188" s="34"/>
      <x:c r="L188" s="2"/>
      <x:c r="M188" s="2"/>
    </x:row>
    <x:row r="189" ht="23" customHeight="1">
      <x:c r="C189" s="2"/>
      <x:c r="D189" s="2"/>
      <x:c r="E189" s="34"/>
      <x:c r="F189" s="34"/>
      <x:c r="G189" s="34"/>
      <x:c r="H189" s="34"/>
      <x:c r="I189" s="34"/>
      <x:c r="J189" s="34"/>
      <x:c r="K189" s="34"/>
      <x:c r="L189" s="2"/>
      <x:c r="M189" s="2"/>
    </x:row>
    <x:row r="190" ht="23" customHeight="1">
      <x:c r="C190" s="2"/>
      <x:c r="D190" s="2"/>
      <x:c r="E190" s="34"/>
      <x:c r="F190" s="34"/>
      <x:c r="G190" s="34"/>
      <x:c r="H190" s="34"/>
      <x:c r="I190" s="34"/>
      <x:c r="J190" s="34"/>
      <x:c r="K190" s="34"/>
      <x:c r="L190" s="2"/>
      <x:c r="M190" s="2"/>
    </x:row>
    <x:row r="191" ht="23" customHeight="1"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</x:row>
    <x:row r="192" ht="23" customHeight="1"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</x:row>
    <x:row r="193" ht="23" customHeight="1"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</x:row>
    <x:row r="194" ht="23" customHeight="1"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</x:row>
    <x:row r="195" ht="23" customHeight="1"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</x:row>
    <x:row r="196" ht="23" customHeight="1"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</x:row>
    <x:row r="197" ht="23" customHeight="1"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</x:row>
    <x:row r="198" ht="23" customHeight="1"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</x:row>
    <x:row r="199" ht="23" customHeight="1"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</x:row>
    <x:row r="200" ht="23" customHeight="1"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</x:row>
    <x:row r="201" ht="23" customHeight="1"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</x:row>
    <x:row r="202" ht="23" customHeight="1"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</x:row>
    <x:row r="203" ht="23" customHeight="1"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</x:row>
    <x:row r="204" ht="23" customHeight="1"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</x:row>
    <x:row r="205" ht="23" customHeight="1"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</x:row>
    <x:row r="206" ht="23" customHeight="1"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</x:row>
    <x:row r="207" ht="23" customHeight="1"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</x:row>
    <x:row r="208" ht="23" customHeight="1"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</x:row>
    <x:row r="209" ht="23" customHeight="1"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</x:row>
    <x:row r="210" ht="23" customHeight="1"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11" hidden="0" customWidth="1"/>
    <x:col min="4" max="4" width="38" hidden="0" customWidth="1"/>
    <x:col min="5" max="5" width="9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3" hidden="0" customWidth="1"/>
    <x:col min="12" max="12" width="13" hidden="0" customWidth="1"/>
    <x:col min="13" max="13" width="13" hidden="0" customWidth="1"/>
    <x:col min="14" max="14" width="14" hidden="0" customWidth="1"/>
    <x:col min="15" max="15" width="3" hidden="0" customWidth="1"/>
    <x:col min="16" max="16" width="57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9" customHeight="1">
      <x:c r="C2" s="3" t="str">
        <x:v>Props, wardrobe, and effects materials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3" customHeight="1">
      <x:c r="C4" s="5" t="str">
        <x:v>All four options pay for materials or rentals. Prices exclude the separate sales-tax reserve.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C6" s="7" t="str">
        <x:v>Group</x:v>
      </x:c>
      <x:c r="D6" s="7" t="str">
        <x:v>Item</x:v>
      </x:c>
      <x:c r="E6" s="7" t="str">
        <x:v>Qty</x:v>
      </x:c>
      <x:c r="F6" s="7" t="str">
        <x:v>Unit</x:v>
      </x:c>
      <x:c r="G6" s="7" t="str">
        <x:v>Micro rate</x:v>
      </x:c>
      <x:c r="H6" s="7" t="str">
        <x:v>Ultra rate</x:v>
      </x:c>
      <x:c r="I6" s="7" t="str">
        <x:v>Low rate</x:v>
      </x:c>
      <x:c r="J6" s="7" t="str">
        <x:v>Company rate</x:v>
      </x:c>
      <x:c r="K6" s="7" t="str">
        <x:v>Micro total</x:v>
      </x:c>
      <x:c r="L6" s="7" t="str">
        <x:v>Ultra total</x:v>
      </x:c>
      <x:c r="M6" s="7" t="str">
        <x:v>Low total</x:v>
      </x:c>
      <x:c r="N6" s="7" t="str">
        <x:v>Company total</x:v>
      </x:c>
      <x:c r="O6" s="2"/>
      <x:c r="P6" s="7" t="str">
        <x:v>Scope</x:v>
      </x:c>
    </x:row>
    <x:row r="7" ht="23" customHeight="1">
      <x:c r="C7" s="2" t="str">
        <x:v>Props</x:v>
      </x:c>
      <x:c r="D7" s="2" t="str">
        <x:v>Aluminum flashlight + engraved backup</x:v>
      </x:c>
      <x:c r="E7" s="11" t="n">
        <x:v>2</x:v>
      </x:c>
      <x:c r="F7" s="25" t="str">
        <x:v>each</x:v>
      </x:c>
      <x:c r="G7" s="20" t="n">
        <x:v>15</x:v>
      </x:c>
      <x:c r="H7" s="20" t="n">
        <x:v>30</x:v>
      </x:c>
      <x:c r="I7" s="20" t="n">
        <x:v>60</x:v>
      </x:c>
      <x:c r="J7" s="20" t="n">
        <x:v>125</x:v>
      </x:c>
      <x:c r="K7" s="26" t="n">
        <x:f>ROUND($E7*G7,2)</x:f>
        <x:v>30</x:v>
      </x:c>
      <x:c r="L7" s="26" t="n">
        <x:f>ROUND($E7*H7,2)</x:f>
        <x:v>60</x:v>
      </x:c>
      <x:c r="M7" s="26" t="n">
        <x:f>ROUND($E7*I7,2)</x:f>
        <x:v>120</x:v>
      </x:c>
      <x:c r="N7" s="26" t="n">
        <x:f>ROUND($E7*J7,2)</x:f>
        <x:v>250</x:v>
      </x:c>
      <x:c r="O7" s="2"/>
      <x:c r="P7" s="2" t="str">
        <x:v>JEFF / 1958 marking. Working and reset duplicate.</x:v>
      </x:c>
    </x:row>
    <x:row r="8" ht="23" customHeight="1">
      <x:c r="C8" s="27" t="str">
        <x:v>Props</x:v>
      </x:c>
      <x:c r="D8" s="27" t="str">
        <x:v>Lightweight oak-icebox replica</x:v>
      </x:c>
      <x:c r="E8" s="11" t="n">
        <x:v>1</x:v>
      </x:c>
      <x:c r="F8" s="25" t="str">
        <x:v>build</x:v>
      </x:c>
      <x:c r="G8" s="20" t="n">
        <x:v>200</x:v>
      </x:c>
      <x:c r="H8" s="20" t="n">
        <x:v>500</x:v>
      </x:c>
      <x:c r="I8" s="20" t="n">
        <x:v>1000</x:v>
      </x:c>
      <x:c r="J8" s="20" t="n">
        <x:v>2200</x:v>
      </x:c>
      <x:c r="K8" s="26" t="n">
        <x:f>ROUND($E8*G8,2)</x:f>
        <x:v>200</x:v>
      </x:c>
      <x:c r="L8" s="26" t="n">
        <x:f>ROUND($E8*H8,2)</x:f>
        <x:v>500</x:v>
      </x:c>
      <x:c r="M8" s="26" t="n">
        <x:f>ROUND($E8*I8,2)</x:f>
        <x:v>1000</x:v>
      </x:c>
      <x:c r="N8" s="26" t="n">
        <x:f>ROUND($E8*J8,2)</x:f>
        <x:v>2200</x:v>
      </x:c>
      <x:c r="O8" s="2"/>
      <x:c r="P8" s="2" t="str">
        <x:v>Materials or rental only. Art labor is in budget.</x:v>
      </x:c>
    </x:row>
    <x:row r="9" ht="23" customHeight="1">
      <x:c r="C9" s="2" t="str">
        <x:v>Props</x:v>
      </x:c>
      <x:c r="D9" s="2" t="str">
        <x:v>Headlamp and backup</x:v>
      </x:c>
      <x:c r="E9" s="11" t="n">
        <x:v>2</x:v>
      </x:c>
      <x:c r="F9" s="25" t="str">
        <x:v>each</x:v>
      </x:c>
      <x:c r="G9" s="20" t="n">
        <x:v>18</x:v>
      </x:c>
      <x:c r="H9" s="20" t="n">
        <x:v>25</x:v>
      </x:c>
      <x:c r="I9" s="20" t="n">
        <x:v>40</x:v>
      </x:c>
      <x:c r="J9" s="20" t="n">
        <x:v>80</x:v>
      </x:c>
      <x:c r="K9" s="26" t="n">
        <x:f>ROUND($E9*G9,2)</x:f>
        <x:v>36</x:v>
      </x:c>
      <x:c r="L9" s="26" t="n">
        <x:f>ROUND($E9*H9,2)</x:f>
        <x:v>50</x:v>
      </x:c>
      <x:c r="M9" s="26" t="n">
        <x:f>ROUND($E9*I9,2)</x:f>
        <x:v>80</x:v>
      </x:c>
      <x:c r="N9" s="26" t="n">
        <x:f>ROUND($E9*J9,2)</x:f>
        <x:v>160</x:v>
      </x:c>
      <x:c r="O9" s="2"/>
      <x:c r="P9" s="2" t="str">
        <x:v>Flickerable version and continuity backup.</x:v>
      </x:c>
    </x:row>
    <x:row r="10" ht="23" customHeight="1">
      <x:c r="C10" s="27" t="str">
        <x:v>Props</x:v>
      </x:c>
      <x:c r="D10" s="27" t="str">
        <x:v>EMF meter</x:v>
      </x:c>
      <x:c r="E10" s="11" t="n">
        <x:v>1</x:v>
      </x:c>
      <x:c r="F10" s="25" t="str">
        <x:v>each</x:v>
      </x:c>
      <x:c r="G10" s="20" t="n">
        <x:v>35</x:v>
      </x:c>
      <x:c r="H10" s="20" t="n">
        <x:v>75</x:v>
      </x:c>
      <x:c r="I10" s="20" t="n">
        <x:v>150</x:v>
      </x:c>
      <x:c r="J10" s="20" t="n">
        <x:v>250</x:v>
      </x:c>
      <x:c r="K10" s="26" t="n">
        <x:f>ROUND($E10*G10,2)</x:f>
        <x:v>35</x:v>
      </x:c>
      <x:c r="L10" s="26" t="n">
        <x:f>ROUND($E10*H10,2)</x:f>
        <x:v>75</x:v>
      </x:c>
      <x:c r="M10" s="26" t="n">
        <x:f>ROUND($E10*I10,2)</x:f>
        <x:v>150</x:v>
      </x:c>
      <x:c r="N10" s="26" t="n">
        <x:f>ROUND($E10*J10,2)</x:f>
        <x:v>250</x:v>
      </x:c>
      <x:c r="O10" s="2"/>
      <x:c r="P10" s="2" t="str">
        <x:v>Practical display / insert prop.</x:v>
      </x:c>
    </x:row>
    <x:row r="11" ht="23" customHeight="1">
      <x:c r="C11" s="2" t="str">
        <x:v>Props</x:v>
      </x:c>
      <x:c r="D11" s="2" t="str">
        <x:v>Stethoscope</x:v>
      </x:c>
      <x:c r="E11" s="11" t="n">
        <x:v>1</x:v>
      </x:c>
      <x:c r="F11" s="25" t="str">
        <x:v>each</x:v>
      </x:c>
      <x:c r="G11" s="20" t="n">
        <x:v>20</x:v>
      </x:c>
      <x:c r="H11" s="20" t="n">
        <x:v>40</x:v>
      </x:c>
      <x:c r="I11" s="20" t="n">
        <x:v>60</x:v>
      </x:c>
      <x:c r="J11" s="20" t="n">
        <x:v>120</x:v>
      </x:c>
      <x:c r="K11" s="26" t="n">
        <x:f>ROUND($E11*G11,2)</x:f>
        <x:v>20</x:v>
      </x:c>
      <x:c r="L11" s="26" t="n">
        <x:f>ROUND($E11*H11,2)</x:f>
        <x:v>40</x:v>
      </x:c>
      <x:c r="M11" s="26" t="n">
        <x:f>ROUND($E11*I11,2)</x:f>
        <x:v>60</x:v>
      </x:c>
      <x:c r="N11" s="26" t="n">
        <x:f>ROUND($E11*J11,2)</x:f>
        <x:v>120</x:v>
      </x:c>
      <x:c r="O11" s="2"/>
      <x:c r="P11" s="2" t="str">
        <x:v>Hero and handling allowance.</x:v>
      </x:c>
    </x:row>
    <x:row r="12" ht="23" customHeight="1">
      <x:c r="C12" s="27" t="str">
        <x:v>Props</x:v>
      </x:c>
      <x:c r="D12" s="27" t="str">
        <x:v>Thermometer</x:v>
      </x:c>
      <x:c r="E12" s="11" t="n">
        <x:v>1</x:v>
      </x:c>
      <x:c r="F12" s="25" t="str">
        <x:v>each</x:v>
      </x:c>
      <x:c r="G12" s="20" t="n">
        <x:v>15</x:v>
      </x:c>
      <x:c r="H12" s="20" t="n">
        <x:v>25</x:v>
      </x:c>
      <x:c r="I12" s="20" t="n">
        <x:v>50</x:v>
      </x:c>
      <x:c r="J12" s="20" t="n">
        <x:v>85</x:v>
      </x:c>
      <x:c r="K12" s="26" t="n">
        <x:f>ROUND($E12*G12,2)</x:f>
        <x:v>15</x:v>
      </x:c>
      <x:c r="L12" s="26" t="n">
        <x:f>ROUND($E12*H12,2)</x:f>
        <x:v>25</x:v>
      </x:c>
      <x:c r="M12" s="26" t="n">
        <x:f>ROUND($E12*I12,2)</x:f>
        <x:v>50</x:v>
      </x:c>
      <x:c r="N12" s="26" t="n">
        <x:f>ROUND($E12*J12,2)</x:f>
        <x:v>85</x:v>
      </x:c>
      <x:c r="O12" s="2"/>
      <x:c r="P12" s="2" t="str">
        <x:v>Practical reading prop.</x:v>
      </x:c>
    </x:row>
    <x:row r="13" ht="23" customHeight="1">
      <x:c r="C13" s="2" t="str">
        <x:v>Props</x:v>
      </x:c>
      <x:c r="D13" s="2" t="str">
        <x:v>Thermos, cups, coffee props</x:v>
      </x:c>
      <x:c r="E13" s="11" t="n">
        <x:v>1</x:v>
      </x:c>
      <x:c r="F13" s="25" t="str">
        <x:v>kit</x:v>
      </x:c>
      <x:c r="G13" s="20" t="n">
        <x:v>25</x:v>
      </x:c>
      <x:c r="H13" s="20" t="n">
        <x:v>45</x:v>
      </x:c>
      <x:c r="I13" s="20" t="n">
        <x:v>70</x:v>
      </x:c>
      <x:c r="J13" s="20" t="n">
        <x:v>120</x:v>
      </x:c>
      <x:c r="K13" s="26" t="n">
        <x:f>ROUND($E13*G13,2)</x:f>
        <x:v>25</x:v>
      </x:c>
      <x:c r="L13" s="26" t="n">
        <x:f>ROUND($E13*H13,2)</x:f>
        <x:v>45</x:v>
      </x:c>
      <x:c r="M13" s="26" t="n">
        <x:f>ROUND($E13*I13,2)</x:f>
        <x:v>70</x:v>
      </x:c>
      <x:c r="N13" s="26" t="n">
        <x:f>ROUND($E13*J13,2)</x:f>
        <x:v>120</x:v>
      </x:c>
      <x:c r="O13" s="2"/>
      <x:c r="P13" s="2" t="str">
        <x:v>Excludes crew catering.</x:v>
      </x:c>
    </x:row>
    <x:row r="14" ht="23" customHeight="1">
      <x:c r="C14" s="27" t="str">
        <x:v>Props</x:v>
      </x:c>
      <x:c r="D14" s="27" t="str">
        <x:v>Mechanical wristwatch and duplicate</x:v>
      </x:c>
      <x:c r="E14" s="11" t="n">
        <x:v>2</x:v>
      </x:c>
      <x:c r="F14" s="25" t="str">
        <x:v>each</x:v>
      </x:c>
      <x:c r="G14" s="20" t="n">
        <x:v>25</x:v>
      </x:c>
      <x:c r="H14" s="20" t="n">
        <x:v>60</x:v>
      </x:c>
      <x:c r="I14" s="20" t="n">
        <x:v>150</x:v>
      </x:c>
      <x:c r="J14" s="20" t="n">
        <x:v>350</x:v>
      </x:c>
      <x:c r="K14" s="26" t="n">
        <x:f>ROUND($E14*G14,2)</x:f>
        <x:v>50</x:v>
      </x:c>
      <x:c r="L14" s="26" t="n">
        <x:f>ROUND($E14*H14,2)</x:f>
        <x:v>120</x:v>
      </x:c>
      <x:c r="M14" s="26" t="n">
        <x:f>ROUND($E14*I14,2)</x:f>
        <x:v>300</x:v>
      </x:c>
      <x:c r="N14" s="26" t="n">
        <x:f>ROUND($E14*J14,2)</x:f>
        <x:v>700</x:v>
      </x:c>
      <x:c r="O14" s="2"/>
      <x:c r="P14" s="2" t="str">
        <x:v>Working luminous face and matched insert.</x:v>
      </x:c>
    </x:row>
    <x:row r="15" ht="23" customHeight="1">
      <x:c r="C15" s="2" t="str">
        <x:v>Props</x:v>
      </x:c>
      <x:c r="D15" s="2" t="str">
        <x:v>Notebook, pens, evidence bags</x:v>
      </x:c>
      <x:c r="E15" s="11" t="n">
        <x:v>1</x:v>
      </x:c>
      <x:c r="F15" s="25" t="str">
        <x:v>kit</x:v>
      </x:c>
      <x:c r="G15" s="20" t="n">
        <x:v>25</x:v>
      </x:c>
      <x:c r="H15" s="20" t="n">
        <x:v>40</x:v>
      </x:c>
      <x:c r="I15" s="20" t="n">
        <x:v>80</x:v>
      </x:c>
      <x:c r="J15" s="20" t="n">
        <x:v>150</x:v>
      </x:c>
      <x:c r="K15" s="26" t="n">
        <x:f>ROUND($E15*G15,2)</x:f>
        <x:v>25</x:v>
      </x:c>
      <x:c r="L15" s="26" t="n">
        <x:f>ROUND($E15*H15,2)</x:f>
        <x:v>40</x:v>
      </x:c>
      <x:c r="M15" s="26" t="n">
        <x:f>ROUND($E15*I15,2)</x:f>
        <x:v>80</x:v>
      </x:c>
      <x:c r="N15" s="26" t="n">
        <x:f>ROUND($E15*J15,2)</x:f>
        <x:v>150</x:v>
      </x:c>
      <x:c r="O15" s="2"/>
      <x:c r="P15" s="2" t="str">
        <x:v>Multiple paper resets.</x:v>
      </x:c>
    </x:row>
    <x:row r="16" ht="23" customHeight="1">
      <x:c r="C16" s="27" t="str">
        <x:v>Props</x:v>
      </x:c>
      <x:c r="D16" s="27" t="str">
        <x:v>Iron key / lock duplicates</x:v>
      </x:c>
      <x:c r="E16" s="11" t="n">
        <x:v>2</x:v>
      </x:c>
      <x:c r="F16" s="25" t="str">
        <x:v>sets</x:v>
      </x:c>
      <x:c r="G16" s="20" t="n">
        <x:v>25</x:v>
      </x:c>
      <x:c r="H16" s="20" t="n">
        <x:v>60</x:v>
      </x:c>
      <x:c r="I16" s="20" t="n">
        <x:v>120</x:v>
      </x:c>
      <x:c r="J16" s="20" t="n">
        <x:v>250</x:v>
      </x:c>
      <x:c r="K16" s="26" t="n">
        <x:f>ROUND($E16*G16,2)</x:f>
        <x:v>50</x:v>
      </x:c>
      <x:c r="L16" s="26" t="n">
        <x:f>ROUND($E16*H16,2)</x:f>
        <x:v>120</x:v>
      </x:c>
      <x:c r="M16" s="26" t="n">
        <x:f>ROUND($E16*I16,2)</x:f>
        <x:v>240</x:v>
      </x:c>
      <x:c r="N16" s="26" t="n">
        <x:f>ROUND($E16*J16,2)</x:f>
        <x:v>500</x:v>
      </x:c>
      <x:c r="O16" s="2"/>
      <x:c r="P16" s="2" t="str">
        <x:v>Safe lock and threshold inserts.</x:v>
      </x:c>
    </x:row>
    <x:row r="17" ht="23" customHeight="1">
      <x:c r="C17" s="2" t="str">
        <x:v>Props</x:v>
      </x:c>
      <x:c r="D17" s="2" t="str">
        <x:v>Story night-vision cameras / mounts</x:v>
      </x:c>
      <x:c r="E17" s="11" t="n">
        <x:v>4</x:v>
      </x:c>
      <x:c r="F17" s="25" t="str">
        <x:v>each</x:v>
      </x:c>
      <x:c r="G17" s="20" t="n">
        <x:v>20</x:v>
      </x:c>
      <x:c r="H17" s="20" t="n">
        <x:v>40</x:v>
      </x:c>
      <x:c r="I17" s="20" t="n">
        <x:v>80</x:v>
      </x:c>
      <x:c r="J17" s="20" t="n">
        <x:v>150</x:v>
      </x:c>
      <x:c r="K17" s="26" t="n">
        <x:f>ROUND($E17*G17,2)</x:f>
        <x:v>80</x:v>
      </x:c>
      <x:c r="L17" s="26" t="n">
        <x:f>ROUND($E17*H17,2)</x:f>
        <x:v>160</x:v>
      </x:c>
      <x:c r="M17" s="26" t="n">
        <x:f>ROUND($E17*I17,2)</x:f>
        <x:v>320</x:v>
      </x:c>
      <x:c r="N17" s="26" t="n">
        <x:f>ROUND($E17*J17,2)</x:f>
        <x:v>600</x:v>
      </x:c>
      <x:c r="O17" s="2"/>
      <x:c r="P17" s="2" t="str">
        <x:v>On-screen props, not production camera rentals.</x:v>
      </x:c>
    </x:row>
    <x:row r="18" ht="23" customHeight="1">
      <x:c r="C18" s="27" t="str">
        <x:v>Props</x:v>
      </x:c>
      <x:c r="D18" s="27" t="str">
        <x:v>Phones, laptop, and tablet</x:v>
      </x:c>
      <x:c r="E18" s="11" t="n">
        <x:v>1</x:v>
      </x:c>
      <x:c r="F18" s="25" t="str">
        <x:v>hire kit</x:v>
      </x:c>
      <x:c r="G18" s="20" t="n">
        <x:v>100</x:v>
      </x:c>
      <x:c r="H18" s="20" t="n">
        <x:v>250</x:v>
      </x:c>
      <x:c r="I18" s="20" t="n">
        <x:v>500</x:v>
      </x:c>
      <x:c r="J18" s="20" t="n">
        <x:v>1200</x:v>
      </x:c>
      <x:c r="K18" s="26" t="n">
        <x:f>ROUND($E18*G18,2)</x:f>
        <x:v>100</x:v>
      </x:c>
      <x:c r="L18" s="26" t="n">
        <x:f>ROUND($E18*H18,2)</x:f>
        <x:v>250</x:v>
      </x:c>
      <x:c r="M18" s="26" t="n">
        <x:f>ROUND($E18*I18,2)</x:f>
        <x:v>500</x:v>
      </x:c>
      <x:c r="N18" s="26" t="n">
        <x:f>ROUND($E18*J18,2)</x:f>
        <x:v>1200</x:v>
      </x:c>
      <x:c r="O18" s="2"/>
      <x:c r="P18" s="2" t="str">
        <x:v>Story devices. Paid use / rental allowance.</x:v>
      </x:c>
    </x:row>
    <x:row r="19" ht="23" customHeight="1">
      <x:c r="C19" s="2" t="str">
        <x:v>Props</x:v>
      </x:c>
      <x:c r="D19" s="2" t="str">
        <x:v>Four story monitors</x:v>
      </x:c>
      <x:c r="E19" s="11" t="n">
        <x:v>4</x:v>
      </x:c>
      <x:c r="F19" s="25" t="str">
        <x:v>each</x:v>
      </x:c>
      <x:c r="G19" s="20" t="n">
        <x:v>20</x:v>
      </x:c>
      <x:c r="H19" s="20" t="n">
        <x:v>40</x:v>
      </x:c>
      <x:c r="I19" s="20" t="n">
        <x:v>100</x:v>
      </x:c>
      <x:c r="J19" s="20" t="n">
        <x:v>200</x:v>
      </x:c>
      <x:c r="K19" s="26" t="n">
        <x:f>ROUND($E19*G19,2)</x:f>
        <x:v>80</x:v>
      </x:c>
      <x:c r="L19" s="26" t="n">
        <x:f>ROUND($E19*H19,2)</x:f>
        <x:v>160</x:v>
      </x:c>
      <x:c r="M19" s="26" t="n">
        <x:f>ROUND($E19*I19,2)</x:f>
        <x:v>400</x:v>
      </x:c>
      <x:c r="N19" s="26" t="n">
        <x:f>ROUND($E19*J19,2)</x:f>
        <x:v>800</x:v>
      </x:c>
      <x:c r="O19" s="2"/>
      <x:c r="P19" s="2" t="str">
        <x:v>Screens in the van.</x:v>
      </x:c>
    </x:row>
    <x:row r="20" ht="23" customHeight="1">
      <x:c r="C20" s="27" t="str">
        <x:v>Props</x:v>
      </x:c>
      <x:c r="D20" s="27" t="str">
        <x:v>Mics, booms, and headphones</x:v>
      </x:c>
      <x:c r="E20" s="11" t="n">
        <x:v>1</x:v>
      </x:c>
      <x:c r="F20" s="25" t="str">
        <x:v>hire kit</x:v>
      </x:c>
      <x:c r="G20" s="20" t="n">
        <x:v>100</x:v>
      </x:c>
      <x:c r="H20" s="20" t="n">
        <x:v>200</x:v>
      </x:c>
      <x:c r="I20" s="20" t="n">
        <x:v>450</x:v>
      </x:c>
      <x:c r="J20" s="20" t="n">
        <x:v>1000</x:v>
      </x:c>
      <x:c r="K20" s="26" t="n">
        <x:f>ROUND($E20*G20,2)</x:f>
        <x:v>100</x:v>
      </x:c>
      <x:c r="L20" s="26" t="n">
        <x:f>ROUND($E20*H20,2)</x:f>
        <x:v>200</x:v>
      </x:c>
      <x:c r="M20" s="26" t="n">
        <x:f>ROUND($E20*I20,2)</x:f>
        <x:v>450</x:v>
      </x:c>
      <x:c r="N20" s="26" t="n">
        <x:f>ROUND($E20*J20,2)</x:f>
        <x:v>1000</x:v>
      </x:c>
      <x:c r="O20" s="2"/>
      <x:c r="P20" s="2" t="str">
        <x:v>On-screen podcast gear, not location audio kit.</x:v>
      </x:c>
    </x:row>
    <x:row r="21" ht="23" customHeight="1">
      <x:c r="C21" s="2" t="str">
        <x:v>Props</x:v>
      </x:c>
      <x:c r="D21" s="2" t="str">
        <x:v>Board, neon sign, ON AIR practical</x:v>
      </x:c>
      <x:c r="E21" s="11" t="n">
        <x:v>1</x:v>
      </x:c>
      <x:c r="F21" s="25" t="str">
        <x:v>build kit</x:v>
      </x:c>
      <x:c r="G21" s="20" t="n">
        <x:v>80</x:v>
      </x:c>
      <x:c r="H21" s="20" t="n">
        <x:v>180</x:v>
      </x:c>
      <x:c r="I21" s="20" t="n">
        <x:v>350</x:v>
      </x:c>
      <x:c r="J21" s="20" t="n">
        <x:v>900</x:v>
      </x:c>
      <x:c r="K21" s="26" t="n">
        <x:f>ROUND($E21*G21,2)</x:f>
        <x:v>80</x:v>
      </x:c>
      <x:c r="L21" s="26" t="n">
        <x:f>ROUND($E21*H21,2)</x:f>
        <x:v>180</x:v>
      </x:c>
      <x:c r="M21" s="26" t="n">
        <x:f>ROUND($E21*I21,2)</x:f>
        <x:v>350</x:v>
      </x:c>
      <x:c r="N21" s="26" t="n">
        <x:f>ROUND($E21*J21,2)</x:f>
        <x:v>900</x:v>
      </x:c>
      <x:c r="O21" s="2"/>
      <x:c r="P21" s="2" t="str">
        <x:v>THERE’S A EASON sign and switchable LEDs.</x:v>
      </x:c>
    </x:row>
    <x:row r="22" ht="23" customHeight="1">
      <x:c r="C22" s="27" t="str">
        <x:v>Art</x:v>
      </x:c>
      <x:c r="D22" s="27" t="str">
        <x:v>Van interior dressing</x:v>
      </x:c>
      <x:c r="E22" s="11" t="n">
        <x:v>1</x:v>
      </x:c>
      <x:c r="F22" s="25" t="str">
        <x:v>kit</x:v>
      </x:c>
      <x:c r="G22" s="20" t="n">
        <x:v>150</x:v>
      </x:c>
      <x:c r="H22" s="20" t="n">
        <x:v>350</x:v>
      </x:c>
      <x:c r="I22" s="20" t="n">
        <x:v>750</x:v>
      </x:c>
      <x:c r="J22" s="20" t="n">
        <x:v>1800</x:v>
      </x:c>
      <x:c r="K22" s="26" t="n">
        <x:f>ROUND($E22*G22,2)</x:f>
        <x:v>150</x:v>
      </x:c>
      <x:c r="L22" s="26" t="n">
        <x:f>ROUND($E22*H22,2)</x:f>
        <x:v>350</x:v>
      </x:c>
      <x:c r="M22" s="26" t="n">
        <x:f>ROUND($E22*I22,2)</x:f>
        <x:v>750</x:v>
      </x:c>
      <x:c r="N22" s="26" t="n">
        <x:f>ROUND($E22*J22,2)</x:f>
        <x:v>1800</x:v>
      </x:c>
      <x:c r="O22" s="2"/>
      <x:c r="P22" s="2" t="str">
        <x:v>Foam, bunk, fridge dressing, and reading lights.</x:v>
      </x:c>
    </x:row>
    <x:row r="23" ht="23" customHeight="1">
      <x:c r="C23" s="2" t="str">
        <x:v>Props</x:v>
      </x:c>
      <x:c r="D23" s="2" t="str">
        <x:v>Crescent-moon nightlights</x:v>
      </x:c>
      <x:c r="E23" s="11" t="n">
        <x:v>2</x:v>
      </x:c>
      <x:c r="F23" s="25" t="str">
        <x:v>each</x:v>
      </x:c>
      <x:c r="G23" s="20" t="n">
        <x:v>15</x:v>
      </x:c>
      <x:c r="H23" s="20" t="n">
        <x:v>25</x:v>
      </x:c>
      <x:c r="I23" s="20" t="n">
        <x:v>50</x:v>
      </x:c>
      <x:c r="J23" s="20" t="n">
        <x:v>100</x:v>
      </x:c>
      <x:c r="K23" s="26" t="n">
        <x:f>ROUND($E23*G23,2)</x:f>
        <x:v>30</x:v>
      </x:c>
      <x:c r="L23" s="26" t="n">
        <x:f>ROUND($E23*H23,2)</x:f>
        <x:v>50</x:v>
      </x:c>
      <x:c r="M23" s="26" t="n">
        <x:f>ROUND($E23*I23,2)</x:f>
        <x:v>100</x:v>
      </x:c>
      <x:c r="N23" s="26" t="n">
        <x:f>ROUND($E23*J23,2)</x:f>
        <x:v>200</x:v>
      </x:c>
      <x:c r="O23" s="2"/>
      <x:c r="P23" s="2" t="str">
        <x:v>Hero and controlled-outage duplicate.</x:v>
      </x:c>
    </x:row>
    <x:row r="24" ht="23" customHeight="1">
      <x:c r="C24" s="27" t="str">
        <x:v>Props</x:v>
      </x:c>
      <x:c r="D24" s="27" t="str">
        <x:v>1958 AM radio</x:v>
      </x:c>
      <x:c r="E24" s="11" t="n">
        <x:v>1</x:v>
      </x:c>
      <x:c r="F24" s="25" t="str">
        <x:v>each</x:v>
      </x:c>
      <x:c r="G24" s="20" t="n">
        <x:v>40</x:v>
      </x:c>
      <x:c r="H24" s="20" t="n">
        <x:v>100</x:v>
      </x:c>
      <x:c r="I24" s="20" t="n">
        <x:v>200</x:v>
      </x:c>
      <x:c r="J24" s="20" t="n">
        <x:v>450</x:v>
      </x:c>
      <x:c r="K24" s="26" t="n">
        <x:f>ROUND($E24*G24,2)</x:f>
        <x:v>40</x:v>
      </x:c>
      <x:c r="L24" s="26" t="n">
        <x:f>ROUND($E24*H24,2)</x:f>
        <x:v>100</x:v>
      </x:c>
      <x:c r="M24" s="26" t="n">
        <x:f>ROUND($E24*I24,2)</x:f>
        <x:v>200</x:v>
      </x:c>
      <x:c r="N24" s="26" t="n">
        <x:f>ROUND($E24*J24,2)</x:f>
        <x:v>450</x:v>
      </x:c>
      <x:c r="O24" s="2"/>
      <x:c r="P24" s="2" t="str">
        <x:v>Period radio with separate cleared playback.</x:v>
      </x:c>
    </x:row>
    <x:row r="25" ht="23" customHeight="1">
      <x:c r="C25" s="2" t="str">
        <x:v>Wardrobe</x:v>
      </x:c>
      <x:c r="D25" s="2" t="str">
        <x:v>Four 1958 teen outfits</x:v>
      </x:c>
      <x:c r="E25" s="11" t="n">
        <x:v>1</x:v>
      </x:c>
      <x:c r="F25" s="25" t="str">
        <x:v>kit</x:v>
      </x:c>
      <x:c r="G25" s="20" t="n">
        <x:v>200</x:v>
      </x:c>
      <x:c r="H25" s="20" t="n">
        <x:v>400</x:v>
      </x:c>
      <x:c r="I25" s="20" t="n">
        <x:v>800</x:v>
      </x:c>
      <x:c r="J25" s="20" t="n">
        <x:v>1800</x:v>
      </x:c>
      <x:c r="K25" s="26" t="n">
        <x:f>ROUND($E25*G25,2)</x:f>
        <x:v>200</x:v>
      </x:c>
      <x:c r="L25" s="26" t="n">
        <x:f>ROUND($E25*H25,2)</x:f>
        <x:v>400</x:v>
      </x:c>
      <x:c r="M25" s="26" t="n">
        <x:f>ROUND($E25*I25,2)</x:f>
        <x:v>800</x:v>
      </x:c>
      <x:c r="N25" s="26" t="n">
        <x:f>ROUND($E25*J25,2)</x:f>
        <x:v>1800</x:v>
      </x:c>
      <x:c r="O25" s="2"/>
      <x:c r="P25" s="2" t="str">
        <x:v>Paid sourcing, shoes, and blood continuity pieces.</x:v>
      </x:c>
    </x:row>
    <x:row r="26" ht="23" customHeight="1">
      <x:c r="C26" s="27" t="str">
        <x:v>Wardrobe</x:v>
      </x:c>
      <x:c r="D26" s="27" t="str">
        <x:v>Will / Gina clothes and doubles</x:v>
      </x:c>
      <x:c r="E26" s="11" t="n">
        <x:v>1</x:v>
      </x:c>
      <x:c r="F26" s="25" t="str">
        <x:v>kit</x:v>
      </x:c>
      <x:c r="G26" s="20" t="n">
        <x:v>120</x:v>
      </x:c>
      <x:c r="H26" s="20" t="n">
        <x:v>250</x:v>
      </x:c>
      <x:c r="I26" s="20" t="n">
        <x:v>600</x:v>
      </x:c>
      <x:c r="J26" s="20" t="n">
        <x:v>1400</x:v>
      </x:c>
      <x:c r="K26" s="26" t="n">
        <x:f>ROUND($E26*G26,2)</x:f>
        <x:v>120</x:v>
      </x:c>
      <x:c r="L26" s="26" t="n">
        <x:f>ROUND($E26*H26,2)</x:f>
        <x:v>250</x:v>
      </x:c>
      <x:c r="M26" s="26" t="n">
        <x:f>ROUND($E26*I26,2)</x:f>
        <x:v>600</x:v>
      </x:c>
      <x:c r="N26" s="26" t="n">
        <x:f>ROUND($E26*J26,2)</x:f>
        <x:v>1400</x:v>
      </x:c>
      <x:c r="O26" s="2"/>
      <x:c r="P26" s="2" t="str">
        <x:v>Contemporary wardrobe and damage continuity.</x:v>
      </x:c>
    </x:row>
    <x:row r="27" ht="23" customHeight="1">
      <x:c r="C27" s="2" t="str">
        <x:v>Wardrobe</x:v>
      </x:c>
      <x:c r="D27" s="2" t="str">
        <x:v>Odell coat, boots, and cane</x:v>
      </x:c>
      <x:c r="E27" s="11" t="n">
        <x:v>1</x:v>
      </x:c>
      <x:c r="F27" s="25" t="str">
        <x:v>kit</x:v>
      </x:c>
      <x:c r="G27" s="20" t="n">
        <x:v>35</x:v>
      </x:c>
      <x:c r="H27" s="20" t="n">
        <x:v>70</x:v>
      </x:c>
      <x:c r="I27" s="20" t="n">
        <x:v>150</x:v>
      </x:c>
      <x:c r="J27" s="20" t="n">
        <x:v>300</x:v>
      </x:c>
      <x:c r="K27" s="26" t="n">
        <x:f>ROUND($E27*G27,2)</x:f>
        <x:v>35</x:v>
      </x:c>
      <x:c r="L27" s="26" t="n">
        <x:f>ROUND($E27*H27,2)</x:f>
        <x:v>70</x:v>
      </x:c>
      <x:c r="M27" s="26" t="n">
        <x:f>ROUND($E27*I27,2)</x:f>
        <x:v>150</x:v>
      </x:c>
      <x:c r="N27" s="26" t="n">
        <x:f>ROUND($E27*J27,2)</x:f>
        <x:v>300</x:v>
      </x:c>
      <x:c r="O27" s="2"/>
      <x:c r="P27" s="2" t="str">
        <x:v>Character-specific wardrobe / walking prop.</x:v>
      </x:c>
    </x:row>
    <x:row r="28" ht="23" customHeight="1">
      <x:c r="C28" s="27" t="str">
        <x:v>Props</x:v>
      </x:c>
      <x:c r="D28" s="27" t="str">
        <x:v>Sleeping bag, blanket, and bedding</x:v>
      </x:c>
      <x:c r="E28" s="11" t="n">
        <x:v>1</x:v>
      </x:c>
      <x:c r="F28" s="25" t="str">
        <x:v>kit</x:v>
      </x:c>
      <x:c r="G28" s="20" t="n">
        <x:v>55</x:v>
      </x:c>
      <x:c r="H28" s="20" t="n">
        <x:v>100</x:v>
      </x:c>
      <x:c r="I28" s="20" t="n">
        <x:v>200</x:v>
      </x:c>
      <x:c r="J28" s="20" t="n">
        <x:v>400</x:v>
      </x:c>
      <x:c r="K28" s="26" t="n">
        <x:f>ROUND($E28*G28,2)</x:f>
        <x:v>55</x:v>
      </x:c>
      <x:c r="L28" s="26" t="n">
        <x:f>ROUND($E28*H28,2)</x:f>
        <x:v>100</x:v>
      </x:c>
      <x:c r="M28" s="26" t="n">
        <x:f>ROUND($E28*I28,2)</x:f>
        <x:v>200</x:v>
      </x:c>
      <x:c r="N28" s="26" t="n">
        <x:f>ROUND($E28*J28,2)</x:f>
        <x:v>400</x:v>
      </x:c>
      <x:c r="O28" s="2"/>
      <x:c r="P28" s="2" t="str">
        <x:v>Story bedding, not crew accommodations.</x:v>
      </x:c>
    </x:row>
    <x:row r="29" ht="23" customHeight="1">
      <x:c r="C29" s="2" t="str">
        <x:v>Props</x:v>
      </x:c>
      <x:c r="D29" s="2" t="str">
        <x:v>Van first-aid kit / gauze resets</x:v>
      </x:c>
      <x:c r="E29" s="11" t="n">
        <x:v>1</x:v>
      </x:c>
      <x:c r="F29" s="25" t="str">
        <x:v>kit</x:v>
      </x:c>
      <x:c r="G29" s="20" t="n">
        <x:v>20</x:v>
      </x:c>
      <x:c r="H29" s="20" t="n">
        <x:v>35</x:v>
      </x:c>
      <x:c r="I29" s="20" t="n">
        <x:v>60</x:v>
      </x:c>
      <x:c r="J29" s="20" t="n">
        <x:v>120</x:v>
      </x:c>
      <x:c r="K29" s="26" t="n">
        <x:f>ROUND($E29*G29,2)</x:f>
        <x:v>20</x:v>
      </x:c>
      <x:c r="L29" s="26" t="n">
        <x:f>ROUND($E29*H29,2)</x:f>
        <x:v>35</x:v>
      </x:c>
      <x:c r="M29" s="26" t="n">
        <x:f>ROUND($E29*I29,2)</x:f>
        <x:v>60</x:v>
      </x:c>
      <x:c r="N29" s="26" t="n">
        <x:f>ROUND($E29*J29,2)</x:f>
        <x:v>120</x:v>
      </x:c>
      <x:c r="O29" s="2"/>
      <x:c r="P29" s="2" t="str">
        <x:v>Story kit and knuckle-bandage continuity.</x:v>
      </x:c>
    </x:row>
    <x:row r="30" ht="23" customHeight="1">
      <x:c r="C30" s="27" t="str">
        <x:v>Props</x:v>
      </x:c>
      <x:c r="D30" s="27" t="str">
        <x:v>Five prop $20 bills</x:v>
      </x:c>
      <x:c r="E30" s="11" t="n">
        <x:v>1</x:v>
      </x:c>
      <x:c r="F30" s="25" t="str">
        <x:v>set</x:v>
      </x:c>
      <x:c r="G30" s="20" t="n">
        <x:v>25</x:v>
      </x:c>
      <x:c r="H30" s="20" t="n">
        <x:v>40</x:v>
      </x:c>
      <x:c r="I30" s="20" t="n">
        <x:v>60</x:v>
      </x:c>
      <x:c r="J30" s="20" t="n">
        <x:v>100</x:v>
      </x:c>
      <x:c r="K30" s="26" t="n">
        <x:f>ROUND($E30*G30,2)</x:f>
        <x:v>25</x:v>
      </x:c>
      <x:c r="L30" s="26" t="n">
        <x:f>ROUND($E30*H30,2)</x:f>
        <x:v>40</x:v>
      </x:c>
      <x:c r="M30" s="26" t="n">
        <x:f>ROUND($E30*I30,2)</x:f>
        <x:v>60</x:v>
      </x:c>
      <x:c r="N30" s="26" t="n">
        <x:f>ROUND($E30*J30,2)</x:f>
        <x:v>100</x:v>
      </x:c>
      <x:c r="O30" s="2"/>
      <x:c r="P30" s="2" t="str">
        <x:v>Represents the scripted $100. No $100 expense float.</x:v>
      </x:c>
    </x:row>
    <x:row r="31" ht="23" customHeight="1">
      <x:c r="C31" s="2" t="str">
        <x:v>Props</x:v>
      </x:c>
      <x:c r="D31" s="2" t="str">
        <x:v>Clippings, release, and tax notice</x:v>
      </x:c>
      <x:c r="E31" s="11" t="n">
        <x:v>1</x:v>
      </x:c>
      <x:c r="F31" s="25" t="str">
        <x:v>print kit</x:v>
      </x:c>
      <x:c r="G31" s="20" t="n">
        <x:v>25</x:v>
      </x:c>
      <x:c r="H31" s="20" t="n">
        <x:v>60</x:v>
      </x:c>
      <x:c r="I31" s="20" t="n">
        <x:v>150</x:v>
      </x:c>
      <x:c r="J31" s="20" t="n">
        <x:v>300</x:v>
      </x:c>
      <x:c r="K31" s="26" t="n">
        <x:f>ROUND($E31*G31,2)</x:f>
        <x:v>25</x:v>
      </x:c>
      <x:c r="L31" s="26" t="n">
        <x:f>ROUND($E31*H31,2)</x:f>
        <x:v>60</x:v>
      </x:c>
      <x:c r="M31" s="26" t="n">
        <x:f>ROUND($E31*I31,2)</x:f>
        <x:v>150</x:v>
      </x:c>
      <x:c r="N31" s="26" t="n">
        <x:f>ROUND($E31*J31,2)</x:f>
        <x:v>300</x:v>
      </x:c>
      <x:c r="O31" s="2"/>
      <x:c r="P31" s="2" t="str">
        <x:v>Original print assets. Screen graphics separately.</x:v>
      </x:c>
    </x:row>
    <x:row r="32" ht="23" customHeight="1">
      <x:c r="C32" s="27" t="str">
        <x:v>Art</x:v>
      </x:c>
      <x:c r="D32" s="27" t="str">
        <x:v>House furniture / distressing</x:v>
      </x:c>
      <x:c r="E32" s="11" t="n">
        <x:v>1</x:v>
      </x:c>
      <x:c r="F32" s="25" t="str">
        <x:v>kit</x:v>
      </x:c>
      <x:c r="G32" s="20" t="n">
        <x:v>150</x:v>
      </x:c>
      <x:c r="H32" s="20" t="n">
        <x:v>400</x:v>
      </x:c>
      <x:c r="I32" s="20" t="n">
        <x:v>1200</x:v>
      </x:c>
      <x:c r="J32" s="20" t="n">
        <x:v>3500</x:v>
      </x:c>
      <x:c r="K32" s="26" t="n">
        <x:f>ROUND($E32*G32,2)</x:f>
        <x:v>150</x:v>
      </x:c>
      <x:c r="L32" s="26" t="n">
        <x:f>ROUND($E32*H32,2)</x:f>
        <x:v>400</x:v>
      </x:c>
      <x:c r="M32" s="26" t="n">
        <x:f>ROUND($E32*I32,2)</x:f>
        <x:v>1200</x:v>
      </x:c>
      <x:c r="N32" s="26" t="n">
        <x:f>ROUND($E32*J32,2)</x:f>
        <x:v>3500</x:v>
      </x:c>
      <x:c r="O32" s="2"/>
      <x:c r="P32" s="2" t="str">
        <x:v>Scenic dressing and removable joist / floor insert.</x:v>
      </x:c>
    </x:row>
    <x:row r="33" ht="23" customHeight="1">
      <x:c r="C33" s="2" t="str">
        <x:v>FX</x:v>
      </x:c>
      <x:c r="D33" s="2" t="str">
        <x:v>Attic hatch / controlled nail rig</x:v>
      </x:c>
      <x:c r="E33" s="11" t="n">
        <x:v>1</x:v>
      </x:c>
      <x:c r="F33" s="25" t="str">
        <x:v>kit</x:v>
      </x:c>
      <x:c r="G33" s="20" t="n">
        <x:v>80</x:v>
      </x:c>
      <x:c r="H33" s="20" t="n">
        <x:v>200</x:v>
      </x:c>
      <x:c r="I33" s="20" t="n">
        <x:v>450</x:v>
      </x:c>
      <x:c r="J33" s="20" t="n">
        <x:v>1000</x:v>
      </x:c>
      <x:c r="K33" s="26" t="n">
        <x:f>ROUND($E33*G33,2)</x:f>
        <x:v>80</x:v>
      </x:c>
      <x:c r="L33" s="26" t="n">
        <x:f>ROUND($E33*H33,2)</x:f>
        <x:v>200</x:v>
      </x:c>
      <x:c r="M33" s="26" t="n">
        <x:f>ROUND($E33*I33,2)</x:f>
        <x:v>450</x:v>
      </x:c>
      <x:c r="N33" s="26" t="n">
        <x:f>ROUND($E33*J33,2)</x:f>
        <x:v>1000</x:v>
      </x:c>
      <x:c r="O33" s="2"/>
      <x:c r="P33" s="2" t="str">
        <x:v>Soft nails and reusable hatch materials.</x:v>
      </x:c>
    </x:row>
    <x:row r="34" ht="23" customHeight="1">
      <x:c r="C34" s="27" t="str">
        <x:v>FX</x:v>
      </x:c>
      <x:c r="D34" s="27" t="str">
        <x:v>Handprints / scratch inserts</x:v>
      </x:c>
      <x:c r="E34" s="11" t="n">
        <x:v>1</x:v>
      </x:c>
      <x:c r="F34" s="25" t="str">
        <x:v>kit</x:v>
      </x:c>
      <x:c r="G34" s="20" t="n">
        <x:v>60</x:v>
      </x:c>
      <x:c r="H34" s="20" t="n">
        <x:v>120</x:v>
      </x:c>
      <x:c r="I34" s="20" t="n">
        <x:v>300</x:v>
      </x:c>
      <x:c r="J34" s="20" t="n">
        <x:v>600</x:v>
      </x:c>
      <x:c r="K34" s="26" t="n">
        <x:f>ROUND($E34*G34,2)</x:f>
        <x:v>60</x:v>
      </x:c>
      <x:c r="L34" s="26" t="n">
        <x:f>ROUND($E34*H34,2)</x:f>
        <x:v>120</x:v>
      </x:c>
      <x:c r="M34" s="26" t="n">
        <x:f>ROUND($E34*I34,2)</x:f>
        <x:v>300</x:v>
      </x:c>
      <x:c r="N34" s="26" t="n">
        <x:f>ROUND($E34*J34,2)</x:f>
        <x:v>600</x:v>
      </x:c>
      <x:c r="O34" s="2"/>
      <x:c r="P34" s="2" t="str">
        <x:v>Washable materials and prepared inserts.</x:v>
      </x:c>
    </x:row>
    <x:row r="35" ht="23" customHeight="1">
      <x:c r="C35" s="2" t="str">
        <x:v>FX</x:v>
      </x:c>
      <x:c r="D35" s="2" t="str">
        <x:v>Breakaway window reset panes</x:v>
      </x:c>
      <x:c r="E35" s="11" t="n">
        <x:v>2</x:v>
      </x:c>
      <x:c r="F35" s="25" t="str">
        <x:v>resets</x:v>
      </x:c>
      <x:c r="G35" s="20" t="n">
        <x:v>90</x:v>
      </x:c>
      <x:c r="H35" s="20" t="n">
        <x:v>200</x:v>
      </x:c>
      <x:c r="I35" s="20" t="n">
        <x:v>400</x:v>
      </x:c>
      <x:c r="J35" s="20" t="n">
        <x:v>700</x:v>
      </x:c>
      <x:c r="K35" s="26" t="n">
        <x:f>ROUND($E35*G35,2)</x:f>
        <x:v>180</x:v>
      </x:c>
      <x:c r="L35" s="26" t="n">
        <x:f>ROUND($E35*H35,2)</x:f>
        <x:v>400</x:v>
      </x:c>
      <x:c r="M35" s="26" t="n">
        <x:f>ROUND($E35*I35,2)</x:f>
        <x:v>800</x:v>
      </x:c>
      <x:c r="N35" s="26" t="n">
        <x:f>ROUND($E35*J35,2)</x:f>
        <x:v>1400</x:v>
      </x:c>
      <x:c r="O35" s="2"/>
      <x:c r="P35" s="2" t="str">
        <x:v>Material allowance. Specialist and doubles separate.</x:v>
      </x:c>
    </x:row>
    <x:row r="36" ht="23" customHeight="1">
      <x:c r="C36" s="27" t="str">
        <x:v>FX</x:v>
      </x:c>
      <x:c r="D36" s="27" t="str">
        <x:v>Creature hand / forearm appliances</x:v>
      </x:c>
      <x:c r="E36" s="11" t="n">
        <x:v>1</x:v>
      </x:c>
      <x:c r="F36" s="25" t="str">
        <x:v>kit</x:v>
      </x:c>
      <x:c r="G36" s="20" t="n">
        <x:v>175</x:v>
      </x:c>
      <x:c r="H36" s="20" t="n">
        <x:v>500</x:v>
      </x:c>
      <x:c r="I36" s="20" t="n">
        <x:v>1500</x:v>
      </x:c>
      <x:c r="J36" s="20" t="n">
        <x:v>4000</x:v>
      </x:c>
      <x:c r="K36" s="26" t="n">
        <x:f>ROUND($E36*G36,2)</x:f>
        <x:v>175</x:v>
      </x:c>
      <x:c r="L36" s="26" t="n">
        <x:f>ROUND($E36*H36,2)</x:f>
        <x:v>500</x:v>
      </x:c>
      <x:c r="M36" s="26" t="n">
        <x:f>ROUND($E36*I36,2)</x:f>
        <x:v>1500</x:v>
      </x:c>
      <x:c r="N36" s="26" t="n">
        <x:f>ROUND($E36*J36,2)</x:f>
        <x:v>4000</x:v>
      </x:c>
      <x:c r="O36" s="2"/>
      <x:c r="P36" s="2" t="str">
        <x:v>Practical appendages. Performer / artist separate.</x:v>
      </x:c>
    </x:row>
    <x:row r="37" ht="23" customHeight="1">
      <x:c r="C37" s="2" t="str">
        <x:v>FX</x:v>
      </x:c>
      <x:c r="D37" s="2" t="str">
        <x:v>Blood / guano-look consumables</x:v>
      </x:c>
      <x:c r="E37" s="11" t="n">
        <x:v>1</x:v>
      </x:c>
      <x:c r="F37" s="25" t="str">
        <x:v>kit</x:v>
      </x:c>
      <x:c r="G37" s="20" t="n">
        <x:v>50</x:v>
      </x:c>
      <x:c r="H37" s="20" t="n">
        <x:v>120</x:v>
      </x:c>
      <x:c r="I37" s="20" t="n">
        <x:v>300</x:v>
      </x:c>
      <x:c r="J37" s="20" t="n">
        <x:v>700</x:v>
      </x:c>
      <x:c r="K37" s="26" t="n">
        <x:f>ROUND($E37*G37,2)</x:f>
        <x:v>50</x:v>
      </x:c>
      <x:c r="L37" s="26" t="n">
        <x:f>ROUND($E37*H37,2)</x:f>
        <x:v>120</x:v>
      </x:c>
      <x:c r="M37" s="26" t="n">
        <x:f>ROUND($E37*I37,2)</x:f>
        <x:v>300</x:v>
      </x:c>
      <x:c r="N37" s="26" t="n">
        <x:f>ROUND($E37*J37,2)</x:f>
        <x:v>700</x:v>
      </x:c>
      <x:c r="O37" s="2"/>
      <x:c r="P37" s="2" t="str">
        <x:v>Skin-safe effects and continuity resets.</x:v>
      </x:c>
    </x:row>
    <x:row r="38" ht="23" customHeight="1">
      <x:c r="C38" s="27" t="str">
        <x:v>Props</x:v>
      </x:c>
      <x:c r="D38" s="27" t="str">
        <x:v>Pry bar / safe handling duplicate</x:v>
      </x:c>
      <x:c r="E38" s="11" t="n">
        <x:v>1</x:v>
      </x:c>
      <x:c r="F38" s="25" t="str">
        <x:v>kit</x:v>
      </x:c>
      <x:c r="G38" s="20" t="n">
        <x:v>50</x:v>
      </x:c>
      <x:c r="H38" s="20" t="n">
        <x:v>100</x:v>
      </x:c>
      <x:c r="I38" s="20" t="n">
        <x:v>250</x:v>
      </x:c>
      <x:c r="J38" s="20" t="n">
        <x:v>500</x:v>
      </x:c>
      <x:c r="K38" s="26" t="n">
        <x:f>ROUND($E38*G38,2)</x:f>
        <x:v>50</x:v>
      </x:c>
      <x:c r="L38" s="26" t="n">
        <x:f>ROUND($E38*H38,2)</x:f>
        <x:v>100</x:v>
      </x:c>
      <x:c r="M38" s="26" t="n">
        <x:f>ROUND($E38*I38,2)</x:f>
        <x:v>250</x:v>
      </x:c>
      <x:c r="N38" s="26" t="n">
        <x:f>ROUND($E38*J38,2)</x:f>
        <x:v>500</x:v>
      </x:c>
      <x:c r="O38" s="2"/>
      <x:c r="P38" s="2" t="str">
        <x:v>Working and rubber-handling versions.</x:v>
      </x:c>
    </x:row>
    <x:row r="39" ht="23" customHeight="1">
      <x:c r="C39" s="2" t="str">
        <x:v>Art</x:v>
      </x:c>
      <x:c r="D39" s="2" t="str">
        <x:v>New window-bar scenic insert</x:v>
      </x:c>
      <x:c r="E39" s="11" t="n">
        <x:v>1</x:v>
      </x:c>
      <x:c r="F39" s="25" t="str">
        <x:v>build</x:v>
      </x:c>
      <x:c r="G39" s="20" t="n">
        <x:v>80</x:v>
      </x:c>
      <x:c r="H39" s="20" t="n">
        <x:v>150</x:v>
      </x:c>
      <x:c r="I39" s="20" t="n">
        <x:v>300</x:v>
      </x:c>
      <x:c r="J39" s="20" t="n">
        <x:v>650</x:v>
      </x:c>
      <x:c r="K39" s="26" t="n">
        <x:f>ROUND($E39*G39,2)</x:f>
        <x:v>80</x:v>
      </x:c>
      <x:c r="L39" s="26" t="n">
        <x:f>ROUND($E39*H39,2)</x:f>
        <x:v>150</x:v>
      </x:c>
      <x:c r="M39" s="26" t="n">
        <x:f>ROUND($E39*I39,2)</x:f>
        <x:v>300</x:v>
      </x:c>
      <x:c r="N39" s="26" t="n">
        <x:f>ROUND($E39*J39,2)</x:f>
        <x:v>650</x:v>
      </x:c>
      <x:c r="O39" s="2"/>
      <x:c r="P39" s="2" t="str">
        <x:v>Lightweight bars. No actual entrapment.</x:v>
      </x:c>
    </x:row>
    <x:row r="40" ht="23" customHeight="1">
      <x:c r="C40" s="27" t="str">
        <x:v>Art</x:v>
      </x:c>
      <x:c r="D40" s="27" t="str">
        <x:v>Transformer shell / vines</x:v>
      </x:c>
      <x:c r="E40" s="11" t="n">
        <x:v>1</x:v>
      </x:c>
      <x:c r="F40" s="25" t="str">
        <x:v>build</x:v>
      </x:c>
      <x:c r="G40" s="20" t="n">
        <x:v>75</x:v>
      </x:c>
      <x:c r="H40" s="20" t="n">
        <x:v>150</x:v>
      </x:c>
      <x:c r="I40" s="20" t="n">
        <x:v>400</x:v>
      </x:c>
      <x:c r="J40" s="20" t="n">
        <x:v>1200</x:v>
      </x:c>
      <x:c r="K40" s="26" t="n">
        <x:f>ROUND($E40*G40,2)</x:f>
        <x:v>75</x:v>
      </x:c>
      <x:c r="L40" s="26" t="n">
        <x:f>ROUND($E40*H40,2)</x:f>
        <x:v>150</x:v>
      </x:c>
      <x:c r="M40" s="26" t="n">
        <x:f>ROUND($E40*I40,2)</x:f>
        <x:v>400</x:v>
      </x:c>
      <x:c r="N40" s="26" t="n">
        <x:f>ROUND($E40*J40,2)</x:f>
        <x:v>1200</x:v>
      </x:c>
      <x:c r="O40" s="2"/>
      <x:c r="P40" s="2" t="str">
        <x:v>Non-energized scenic elements.</x:v>
      </x:c>
    </x:row>
    <x:row r="41" ht="23" customHeight="1">
      <x:c r="C41" s="2" t="str">
        <x:v>FX</x:v>
      </x:c>
      <x:c r="D41" s="2" t="str">
        <x:v>Fan / safe flicker-control materials</x:v>
      </x:c>
      <x:c r="E41" s="11" t="n">
        <x:v>1</x:v>
      </x:c>
      <x:c r="F41" s="25" t="str">
        <x:v>kit</x:v>
      </x:c>
      <x:c r="G41" s="20" t="n">
        <x:v>100</x:v>
      </x:c>
      <x:c r="H41" s="20" t="n">
        <x:v>250</x:v>
      </x:c>
      <x:c r="I41" s="20" t="n">
        <x:v>600</x:v>
      </x:c>
      <x:c r="J41" s="20" t="n">
        <x:v>1500</x:v>
      </x:c>
      <x:c r="K41" s="26" t="n">
        <x:f>ROUND($E41*G41,2)</x:f>
        <x:v>100</x:v>
      </x:c>
      <x:c r="L41" s="26" t="n">
        <x:f>ROUND($E41*H41,2)</x:f>
        <x:v>250</x:v>
      </x:c>
      <x:c r="M41" s="26" t="n">
        <x:f>ROUND($E41*I41,2)</x:f>
        <x:v>600</x:v>
      </x:c>
      <x:c r="N41" s="26" t="n">
        <x:f>ROUND($E41*J41,2)</x:f>
        <x:v>1500</x:v>
      </x:c>
      <x:c r="O41" s="2"/>
      <x:c r="P41" s="2" t="str">
        <x:v>Rigging labor and lighting crew separate.</x:v>
      </x:c>
    </x:row>
    <x:row r="42" ht="23" customHeight="1">
      <x:c r="C42" s="27" t="str">
        <x:v>Props</x:v>
      </x:c>
      <x:c r="D42" s="27" t="str">
        <x:v>Batteries, tape, and expendables</x:v>
      </x:c>
      <x:c r="E42" s="11" t="n">
        <x:v>1</x:v>
      </x:c>
      <x:c r="F42" s="25" t="str">
        <x:v>kit</x:v>
      </x:c>
      <x:c r="G42" s="20" t="n">
        <x:v>60</x:v>
      </x:c>
      <x:c r="H42" s="20" t="n">
        <x:v>120</x:v>
      </x:c>
      <x:c r="I42" s="20" t="n">
        <x:v>250</x:v>
      </x:c>
      <x:c r="J42" s="20" t="n">
        <x:v>500</x:v>
      </x:c>
      <x:c r="K42" s="26" t="n">
        <x:f>ROUND($E42*G42,2)</x:f>
        <x:v>60</x:v>
      </x:c>
      <x:c r="L42" s="26" t="n">
        <x:f>ROUND($E42*H42,2)</x:f>
        <x:v>120</x:v>
      </x:c>
      <x:c r="M42" s="26" t="n">
        <x:f>ROUND($E42*I42,2)</x:f>
        <x:v>250</x:v>
      </x:c>
      <x:c r="N42" s="26" t="n">
        <x:f>ROUND($E42*J42,2)</x:f>
        <x:v>500</x:v>
      </x:c>
      <x:c r="O42" s="2"/>
      <x:c r="P42" s="2" t="str">
        <x:v>Prop and camera-rig consumables.</x:v>
      </x:c>
    </x:row>
    <x:row r="43" ht="23" customHeight="1">
      <x:c r="C43" s="2" t="str">
        <x:v>Art</x:v>
      </x:c>
      <x:c r="D43" s="2" t="str">
        <x:v>Surface protection / cleanup materials</x:v>
      </x:c>
      <x:c r="E43" s="11" t="n">
        <x:v>1</x:v>
      </x:c>
      <x:c r="F43" s="25" t="str">
        <x:v>kit</x:v>
      </x:c>
      <x:c r="G43" s="20" t="n">
        <x:v>75</x:v>
      </x:c>
      <x:c r="H43" s="20" t="n">
        <x:v>150</x:v>
      </x:c>
      <x:c r="I43" s="20" t="n">
        <x:v>350</x:v>
      </x:c>
      <x:c r="J43" s="20" t="n">
        <x:v>750</x:v>
      </x:c>
      <x:c r="K43" s="26" t="n">
        <x:f>ROUND($E43*G43,2)</x:f>
        <x:v>75</x:v>
      </x:c>
      <x:c r="L43" s="26" t="n">
        <x:f>ROUND($E43*H43,2)</x:f>
        <x:v>150</x:v>
      </x:c>
      <x:c r="M43" s="26" t="n">
        <x:f>ROUND($E43*I43,2)</x:f>
        <x:v>350</x:v>
      </x:c>
      <x:c r="N43" s="26" t="n">
        <x:f>ROUND($E43*J43,2)</x:f>
        <x:v>750</x:v>
      </x:c>
      <x:c r="O43" s="2"/>
      <x:c r="P43" s="2" t="str">
        <x:v>Materials only. Final location cleaning separate.</x:v>
      </x:c>
    </x:row>
    <x:row r="44" ht="23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C45" s="30"/>
      <x:c r="D45" s="30" t="str">
        <x:v>Props materials subtotal</x:v>
      </x:c>
      <x:c r="E45" s="30"/>
      <x:c r="F45" s="30"/>
      <x:c r="G45" s="30"/>
      <x:c r="H45" s="30"/>
      <x:c r="I45" s="30"/>
      <x:c r="J45" s="30"/>
      <x:c r="K45" s="31" t="n">
        <x:f>SUMIFS(K7:K43,$C$7:$C$43,"Props")</x:f>
        <x:v>1231</x:v>
      </x:c>
      <x:c r="L45" s="31" t="n">
        <x:f>SUMIFS(L7:L43,$C$7:$C$43,"Props")</x:f>
        <x:v>2630</x:v>
      </x:c>
      <x:c r="M45" s="31" t="n">
        <x:f>SUMIFS(M7:M43,$C$7:$C$43,"Props")</x:f>
        <x:v>5440</x:v>
      </x:c>
      <x:c r="N45" s="31" t="n">
        <x:f>SUMIFS(N7:N43,$C$7:$C$43,"Props")</x:f>
        <x:v>11605</x:v>
      </x:c>
      <x:c r="O45" s="2"/>
      <x:c r="P45" s="2"/>
    </x:row>
    <x:row r="46" ht="23" customHeight="1">
      <x:c r="C46" s="30"/>
      <x:c r="D46" s="30" t="str">
        <x:v>Wardrobe materials subtotal</x:v>
      </x:c>
      <x:c r="E46" s="30"/>
      <x:c r="F46" s="30"/>
      <x:c r="G46" s="30"/>
      <x:c r="H46" s="30"/>
      <x:c r="I46" s="30"/>
      <x:c r="J46" s="30"/>
      <x:c r="K46" s="31" t="n">
        <x:f>SUMIFS(K7:K43,$C$7:$C$43,"Wardrobe")</x:f>
        <x:v>355</x:v>
      </x:c>
      <x:c r="L46" s="31" t="n">
        <x:f>SUMIFS(L7:L43,$C$7:$C$43,"Wardrobe")</x:f>
        <x:v>720</x:v>
      </x:c>
      <x:c r="M46" s="31" t="n">
        <x:f>SUMIFS(M7:M43,$C$7:$C$43,"Wardrobe")</x:f>
        <x:v>1550</x:v>
      </x:c>
      <x:c r="N46" s="31" t="n">
        <x:f>SUMIFS(N7:N43,$C$7:$C$43,"Wardrobe")</x:f>
        <x:v>3500</x:v>
      </x:c>
      <x:c r="O46" s="2"/>
      <x:c r="P46" s="2"/>
    </x:row>
    <x:row r="47" ht="23" customHeight="1">
      <x:c r="C47" s="30"/>
      <x:c r="D47" s="30" t="str">
        <x:v>Art materials subtotal</x:v>
      </x:c>
      <x:c r="E47" s="30"/>
      <x:c r="F47" s="30"/>
      <x:c r="G47" s="30"/>
      <x:c r="H47" s="30"/>
      <x:c r="I47" s="30"/>
      <x:c r="J47" s="30"/>
      <x:c r="K47" s="31" t="n">
        <x:f>SUMIFS(K7:K43,$C$7:$C$43,"Art")</x:f>
        <x:v>530</x:v>
      </x:c>
      <x:c r="L47" s="31" t="n">
        <x:f>SUMIFS(L7:L43,$C$7:$C$43,"Art")</x:f>
        <x:v>1200</x:v>
      </x:c>
      <x:c r="M47" s="31" t="n">
        <x:f>SUMIFS(M7:M43,$C$7:$C$43,"Art")</x:f>
        <x:v>3000</x:v>
      </x:c>
      <x:c r="N47" s="31" t="n">
        <x:f>SUMIFS(N7:N43,$C$7:$C$43,"Art")</x:f>
        <x:v>7900</x:v>
      </x:c>
      <x:c r="O47" s="2"/>
      <x:c r="P47" s="2"/>
    </x:row>
    <x:row r="48" ht="23" customHeight="1">
      <x:c r="C48" s="30"/>
      <x:c r="D48" s="30" t="str">
        <x:v>FX materials subtotal</x:v>
      </x:c>
      <x:c r="E48" s="30"/>
      <x:c r="F48" s="30"/>
      <x:c r="G48" s="30"/>
      <x:c r="H48" s="30"/>
      <x:c r="I48" s="30"/>
      <x:c r="J48" s="30"/>
      <x:c r="K48" s="31" t="n">
        <x:f>SUMIFS(K7:K43,$C$7:$C$43,"FX")</x:f>
        <x:v>645</x:v>
      </x:c>
      <x:c r="L48" s="31" t="n">
        <x:f>SUMIFS(L7:L43,$C$7:$C$43,"FX")</x:f>
        <x:v>1590</x:v>
      </x:c>
      <x:c r="M48" s="31" t="n">
        <x:f>SUMIFS(M7:M43,$C$7:$C$43,"FX")</x:f>
        <x:v>3950</x:v>
      </x:c>
      <x:c r="N48" s="31" t="n">
        <x:f>SUMIFS(N7:N43,$C$7:$C$43,"FX")</x:f>
        <x:v>9200</x:v>
      </x:c>
      <x:c r="O48" s="2"/>
      <x:c r="P48" s="2"/>
    </x:row>
    <x:row r="49" ht="23" customHeight="1"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C50" s="22"/>
      <x:c r="D50" s="22" t="str">
        <x:v>Total materials before tax</x:v>
      </x:c>
      <x:c r="E50" s="22"/>
      <x:c r="F50" s="22"/>
      <x:c r="G50" s="22"/>
      <x:c r="H50" s="22"/>
      <x:c r="I50" s="22"/>
      <x:c r="J50" s="22"/>
      <x:c r="K50" s="32" t="n">
        <x:f>SUM(K45:K48)</x:f>
        <x:v>2761</x:v>
      </x:c>
      <x:c r="L50" s="32" t="n">
        <x:f>SUM(L45:L48)</x:f>
        <x:v>6140</x:v>
      </x:c>
      <x:c r="M50" s="32" t="n">
        <x:f>SUM(M45:M48)</x:f>
        <x:v>13940</x:v>
      </x:c>
      <x:c r="N50" s="32" t="n">
        <x:f>SUM(N45:N48)</x:f>
        <x:v>32205</x:v>
      </x:c>
      <x:c r="O50" s="2"/>
      <x:c r="P50" s="2"/>
    </x:row>
    <x:row r="51" ht="23" customHeight="1"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20" hidden="0" customWidth="1"/>
    <x:col min="4" max="4" width="38" hidden="0" customWidth="1"/>
    <x:col min="5" max="5" width="32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" hidden="0" customWidth="1"/>
    <x:col min="11" max="11" width="34" hidden="0" customWidth="1"/>
    <x:col min="12" max="12" width="34" hidden="0" customWidth="1"/>
  </x:cols>
  <x:sheetData>
    <x:row r="1" ht="23" customHeight="1"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9" customHeight="1">
      <x:c r="C2" s="3" t="str">
        <x:v>Script and shooting plan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C4" s="5" t="str">
        <x:v>Scene references are sequential screenplay headings, 1–29. All action remains at one practical property.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0" customHeight="1">
      <x:c r="C6" s="33" t="str">
        <x:v>Scenes</x:v>
      </x:c>
      <x:c r="D6" s="33" t="str">
        <x:v>Sequence</x:v>
      </x:c>
      <x:c r="E6" s="33" t="str">
        <x:v>Cast / effects</x:v>
      </x:c>
      <x:c r="F6" s="33" t="str">
        <x:v>Micro day</x:v>
      </x:c>
      <x:c r="G6" s="33" t="str">
        <x:v>Ultra days</x:v>
      </x:c>
      <x:c r="H6" s="33" t="str">
        <x:v>Low days</x:v>
      </x:c>
      <x:c r="I6" s="33" t="str">
        <x:v>Company days</x:v>
      </x:c>
      <x:c r="J6" s="2"/>
      <x:c r="K6" s="2"/>
      <x:c r="L6" s="2"/>
    </x:row>
    <x:row r="7" ht="45" customHeight="1">
      <x:c r="C7" s="92" t="str">
        <x:v>1–3</x:v>
      </x:c>
      <x:c r="D7" s="92" t="str">
        <x:v>1958 initiation and aftermath</x:v>
      </x:c>
      <x:c r="E7" s="92" t="str">
        <x:v>Four 18+ teens, Ford, breakaway glass</x:v>
      </x:c>
      <x:c r="F7" s="92" t="str">
        <x:v>4</x:v>
      </x:c>
      <x:c r="G7" s="92" t="str">
        <x:v>5</x:v>
      </x:c>
      <x:c r="H7" s="92" t="str">
        <x:v>6–7</x:v>
      </x:c>
      <x:c r="I7" s="92" t="str">
        <x:v>8–9</x:v>
      </x:c>
      <x:c r="J7" s="2"/>
      <x:c r="K7" s="2"/>
      <x:c r="L7" s="2"/>
    </x:row>
    <x:row r="8" ht="45" customHeight="1">
      <x:c r="C8" s="92" t="str">
        <x:v>4–5, 29</x:v>
      </x:c>
      <x:c r="D8" s="92" t="str">
        <x:v>Van podcast and final tag</x:v>
      </x:c>
      <x:c r="E8" s="92" t="str">
        <x:v>Will, Gina, phone voice, practical lights</x:v>
      </x:c>
      <x:c r="F8" s="92" t="str">
        <x:v>1</x:v>
      </x:c>
      <x:c r="G8" s="92" t="str">
        <x:v>1</x:v>
      </x:c>
      <x:c r="H8" s="92" t="str">
        <x:v>1</x:v>
      </x:c>
      <x:c r="I8" s="92" t="str">
        <x:v>1–2</x:v>
      </x:c>
      <x:c r="J8" s="2"/>
      <x:c r="K8" s="2"/>
      <x:c r="L8" s="2"/>
    </x:row>
    <x:row r="9" ht="45" customHeight="1">
      <x:c r="C9" s="92" t="str">
        <x:v>6–10</x:v>
      </x:c>
      <x:c r="D9" s="92" t="str">
        <x:v>Arrival, owner, setup, countdown</x:v>
      </x:c>
      <x:c r="E9" s="92" t="str">
        <x:v>Will, Gina, Odell, truck, four story cameras</x:v>
      </x:c>
      <x:c r="F9" s="92" t="str">
        <x:v>1</x:v>
      </x:c>
      <x:c r="G9" s="92" t="str">
        <x:v>1</x:v>
      </x:c>
      <x:c r="H9" s="92" t="str">
        <x:v>1–2</x:v>
      </x:c>
      <x:c r="I9" s="92" t="str">
        <x:v>2–3</x:v>
      </x:c>
      <x:c r="J9" s="2"/>
      <x:c r="K9" s="2"/>
      <x:c r="L9" s="2"/>
    </x:row>
    <x:row r="10" ht="45" customHeight="1">
      <x:c r="C10" s="92" t="str">
        <x:v>11–15</x:v>
      </x:c>
      <x:c r="D10" s="92" t="str">
        <x:v>House introduction / icebox experiment</x:v>
      </x:c>
      <x:c r="E10" s="92" t="str">
        <x:v>Will, Gina VO, movable icebox, flashlight</x:v>
      </x:c>
      <x:c r="F10" s="92" t="str">
        <x:v>1–2</x:v>
      </x:c>
      <x:c r="G10" s="92" t="str">
        <x:v>2</x:v>
      </x:c>
      <x:c r="H10" s="92" t="str">
        <x:v>2–3</x:v>
      </x:c>
      <x:c r="I10" s="92" t="str">
        <x:v>3–4</x:v>
      </x:c>
      <x:c r="J10" s="2"/>
      <x:c r="K10" s="2"/>
      <x:c r="L10" s="2"/>
    </x:row>
    <x:row r="11" ht="45" customHeight="1">
      <x:c r="C11" s="92" t="str">
        <x:v>16–21</x:v>
      </x:c>
      <x:c r="D11" s="92" t="str">
        <x:v>Touches, imitation, swarm, feed failure</x:v>
      </x:c>
      <x:c r="E11" s="92" t="str">
        <x:v>Will, Gina, creature inserts, digital bats</x:v>
      </x:c>
      <x:c r="F11" s="92" t="str">
        <x:v>2</x:v>
      </x:c>
      <x:c r="G11" s="92" t="str">
        <x:v>3</x:v>
      </x:c>
      <x:c r="H11" s="92" t="str">
        <x:v>3–4</x:v>
      </x:c>
      <x:c r="I11" s="92" t="str">
        <x:v>5–6</x:v>
      </x:c>
      <x:c r="J11" s="2"/>
      <x:c r="K11" s="2"/>
      <x:c r="L11" s="2"/>
    </x:row>
    <x:row r="12" ht="45" customHeight="1">
      <x:c r="C12" s="92" t="str">
        <x:v>22–25</x:v>
      </x:c>
      <x:c r="D12" s="92" t="str">
        <x:v>Trapped doors, rescue, confession</x:v>
      </x:c>
      <x:c r="E12" s="92" t="str">
        <x:v>Will, Gina, pry bar, handprints, local video</x:v>
      </x:c>
      <x:c r="F12" s="92" t="str">
        <x:v>3</x:v>
      </x:c>
      <x:c r="G12" s="92" t="str">
        <x:v>4</x:v>
      </x:c>
      <x:c r="H12" s="92" t="str">
        <x:v>4–5</x:v>
      </x:c>
      <x:c r="I12" s="92" t="str">
        <x:v>6–7</x:v>
      </x:c>
      <x:c r="J12" s="2"/>
      <x:c r="K12" s="2"/>
      <x:c r="L12" s="2"/>
    </x:row>
    <x:row r="13" ht="45" customHeight="1">
      <x:c r="C13" s="92" t="str">
        <x:v>26–28</x:v>
      </x:c>
      <x:c r="D13" s="92" t="str">
        <x:v>Final encounter, escape, aftermath</x:v>
      </x:c>
      <x:c r="E13" s="92" t="str">
        <x:v>Will, Gina, Odell, hand appliance, truck</x:v>
      </x:c>
      <x:c r="F13" s="92" t="str">
        <x:v>3</x:v>
      </x:c>
      <x:c r="G13" s="92" t="str">
        <x:v>4</x:v>
      </x:c>
      <x:c r="H13" s="92" t="str">
        <x:v>5–6</x:v>
      </x:c>
      <x:c r="I13" s="92" t="str">
        <x:v>7–8, 10</x:v>
      </x:c>
      <x:c r="J13" s="2"/>
      <x:c r="K13" s="2"/>
      <x:c r="L13" s="2"/>
    </x:row>
    <x:row r="14" ht="23" customHeight="1"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C16" s="93" t="str">
        <x:v>Production choices</x:v>
      </x:c>
      <x:c r="D16" s="93"/>
      <x:c r="E16" s="93"/>
      <x:c r="F16" s="93"/>
      <x:c r="G16" s="93"/>
      <x:c r="H16" s="93"/>
      <x:c r="I16" s="93"/>
      <x:c r="J16" s="2"/>
      <x:c r="K16" s="2"/>
      <x:c r="L16" s="2"/>
    </x:row>
    <x:row r="17" ht="23" customHeight="1"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C18" s="22" t="str">
        <x:v>House</x:v>
      </x:c>
      <x:c r="D18" s="2" t="str">
        <x:v>Living room, kitchen, hall, attic opening, porch, drive, and van. The attic is a hatch / insert, not a separate large set.</x:v>
      </x:c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C20" s="22" t="str">
        <x:v>Night work</x:v>
      </x:c>
      <x:c r="D20" s="2" t="str">
        <x:v>Use blacked-out interiors for controlled night photography. Preserve a few exterior night and dawn calls. Story supers do not require a real 11-hour continuous shoot.</x:v>
      </x:c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C22" s="22" t="str">
        <x:v>Period opening</x:v>
      </x:c>
      <x:c r="D22" s="2" t="str">
        <x:v>One 1958 picture-car sequence plus wardrobe, AM radio, and cleared period-style music. Modern vehicles and devices stay out of frame.</x:v>
      </x:c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3" customHeight="1">
      <x:c r="C24" s="22" t="str">
        <x:v>Physical effects</x:v>
      </x:c>
      <x:c r="D24" s="2" t="str">
        <x:v>Foam / rubber inserts, controlled breakaways, removable floorboard / joist insert, hand appliances, and choreographed contact.</x:v>
      </x:c>
      <x:c r="E24" s="2"/>
      <x:c r="F24" s="2"/>
      <x:c r="G24" s="2"/>
      <x:c r="H24" s="2"/>
      <x:c r="I24" s="2"/>
      <x:c r="J24" s="2"/>
      <x:c r="K24" s="2"/>
      <x:c r="L24" s="2"/>
    </x:row>
    <x:row r="25" ht="23" customHeight="1"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3" customHeight="1">
      <x:c r="C26" s="22" t="str">
        <x:v>Cast count</x:v>
      </x:c>
      <x:c r="D26" s="2" t="str">
        <x:v>Seven human on-camera roles: Will, Gina, Odell, Jeff, Andy, Tim, and Bill. Creature performer, Darlene VO, and viral-clip performer are separately paid.</x:v>
      </x:c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3" customHeight="1">
      <x:c r="C28" s="22" t="str">
        <x:v>Voice copies</x:v>
      </x:c>
      <x:c r="D28" s="2" t="str">
        <x:v>Existing Will, Gina, Andy, and Jeff performers supply their imitations during paid calls / ADR. No duplicate speaking cast count.</x:v>
      </x:c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3" customHeight="1">
      <x:c r="C30" s="22" t="str">
        <x:v>Schedule</x:v>
      </x:c>
      <x:c r="D30" s="2" t="str">
        <x:v>Day assignments are grouping estimates, not a call sheet. Actor days and equipment weeks are costed on Assumptions. Prep / strike are additional to shoot days.</x:v>
      </x:c>
      <x:c r="E30" s="2"/>
      <x:c r="F30" s="2"/>
      <x:c r="G30" s="2"/>
      <x:c r="H30" s="2"/>
      <x:c r="I30" s="2"/>
      <x:c r="J30" s="2"/>
      <x:c r="K30" s="2"/>
      <x:c r="L30" s="2"/>
    </x:row>
    <x:row r="31" ht="23" customHeight="1"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3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3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C34" s="93" t="str">
        <x:v>Sources and estimate method</x:v>
      </x:c>
      <x:c r="D34" s="93"/>
      <x:c r="E34" s="93"/>
      <x:c r="F34" s="93"/>
      <x:c r="G34" s="93"/>
      <x:c r="H34" s="93"/>
      <x:c r="I34" s="93"/>
      <x:c r="J34" s="2"/>
      <x:c r="K34" s="2"/>
      <x:c r="L34" s="2"/>
    </x:row>
    <x:row r="35" ht="23" customHeight="1"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C36" s="2" t="str">
        <x:v>S01</x:v>
      </x:c>
      <x:c r="D36" s="2" t="str">
        <x:v>Screenplay</x:v>
      </x:c>
      <x:c r="E36" s="94" t="str">
        <x:v>Current supplied draft: 666Challenge(10).fdx. Scene counts, cast, props, effects, and period requirements.</x:v>
      </x:c>
      <x:c r="F36" s="2"/>
      <x:c r="G36" s="2"/>
      <x:c r="H36" s="2"/>
      <x:c r="I36" s="2"/>
      <x:c r="J36" s="2"/>
      <x:c r="K36" s="2"/>
      <x:c r="L36" s="2"/>
    </x:row>
    <x:row r="37" ht="23" customHeight="1"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C38" s="2" t="str">
        <x:v>S02</x:v>
      </x:c>
      <x:c r="D38" s="2" t="str">
        <x:v>Lensrentals camera benchmark</x:v>
      </x:c>
      <x:c r="E38" s="94" t="str">
        <x:v>https://www.lensrentals.com/rent/sony-fx6-full-frame-cinema-camera</x:v>
      </x:c>
      <x:c r="F38" s="2"/>
      <x:c r="G38" s="2"/>
      <x:c r="H38" s="2"/>
      <x:c r="I38" s="2"/>
      <x:c r="J38" s="2"/>
      <x:c r="K38" s="2"/>
      <x:c r="L38" s="2"/>
    </x:row>
    <x:row r="39" ht="23" customHeight="1"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C40" s="2" t="str">
        <x:v>S03</x:v>
      </x:c>
      <x:c r="D40" s="2" t="str">
        <x:v>SAG-AFTRA television rates</x:v>
      </x:c>
      <x:c r="E40" s="94" t="str">
        <x:v>https://www.sagaftra.org/2026-current-rate-sheet-television</x:v>
      </x:c>
      <x:c r="F40" s="2"/>
      <x:c r="G40" s="2"/>
      <x:c r="H40" s="2"/>
      <x:c r="I40" s="2"/>
      <x:c r="J40" s="2"/>
      <x:c r="K40" s="2"/>
      <x:c r="L40" s="2"/>
    </x:row>
    <x:row r="41" ht="23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C42" s="2" t="str">
        <x:v>S04</x:v>
      </x:c>
      <x:c r="D42" s="2" t="str">
        <x:v>Federal overtime reference</x:v>
      </x:c>
      <x:c r="E42" s="94" t="str">
        <x:v>https://www.dol.gov/agencies/whd/fact-sheets/23-flsa-overtime-pay</x:v>
      </x:c>
      <x:c r="F42" s="2"/>
      <x:c r="G42" s="2"/>
      <x:c r="H42" s="2"/>
      <x:c r="I42" s="2"/>
      <x:c r="J42" s="2"/>
      <x:c r="K42" s="2"/>
      <x:c r="L42" s="2"/>
    </x:row>
    <x:row r="43" ht="23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C44" s="2" t="str">
        <x:v>S05</x:v>
      </x:c>
      <x:c r="D44" s="2" t="str">
        <x:v>Tennessee production-tax exemption</x:v>
      </x:c>
      <x:c r="E44" s="94" t="str">
        <x:v>https://revenue.support.tn.gov/hc/en-us/articles/4402109254676-SUT-183-Qualified-Production-Exemption</x:v>
      </x:c>
      <x:c r="F44" s="2"/>
      <x:c r="G44" s="2"/>
      <x:c r="H44" s="2"/>
      <x:c r="I44" s="2"/>
      <x:c r="J44" s="2"/>
      <x:c r="K44" s="2"/>
      <x:c r="L44" s="2"/>
    </x:row>
    <x:row r="45" ht="23" customHeight="1"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C46" s="2" t="str">
        <x:v>S06</x:v>
      </x:c>
      <x:c r="D46" s="2" t="str">
        <x:v>Tennessee incentive context</x:v>
      </x:c>
      <x:c r="E46" s="94" t="str">
        <x:v>https://www.tnentertainment.com/film/incentives/fe-incentive</x:v>
      </x:c>
      <x:c r="F46" s="2"/>
      <x:c r="G46" s="2"/>
      <x:c r="H46" s="2"/>
      <x:c r="I46" s="2"/>
      <x:c r="J46" s="2"/>
      <x:c r="K46" s="2"/>
      <x:c r="L46" s="2"/>
    </x:row>
    <x:row r="47" ht="23" customHeight="1"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3" customHeight="1">
      <x:c r="C49" s="2"/>
      <x:c r="D49" s="2" t="str">
        <x:v>S02: FX6 body displayed at $390 for seven days when checked. Lenses, shipping, protection, tax, and full production kits cost extra.</x:v>
      </x:c>
      <x:c r="E49" s="2"/>
      <x:c r="F49" s="2"/>
      <x:c r="G49" s="2"/>
      <x:c r="H49" s="2"/>
      <x:c r="I49" s="2"/>
      <x:c r="J49" s="2"/>
      <x:c r="K49" s="2"/>
      <x:c r="L49" s="2"/>
    </x:row>
    <x:row r="50" ht="23" customHeight="1"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3" customHeight="1">
      <x:c r="C51" s="2"/>
      <x:c r="D51" s="2" t="str">
        <x:v>S03: Official television contract reference. All cast amounts here are negotiated planning allowances, not a statement of contract qualification or exact scale.</x:v>
      </x:c>
      <x:c r="E51" s="2"/>
      <x:c r="F51" s="2"/>
      <x:c r="G51" s="2"/>
      <x:c r="H51" s="2"/>
      <x:c r="I51" s="2"/>
      <x:c r="J51" s="2"/>
      <x:c r="K51" s="2"/>
      <x:c r="L51" s="2"/>
    </x:row>
    <x:row r="52" ht="23" customHeight="1"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3" customHeight="1">
      <x:c r="C53" s="2"/>
      <x:c r="D53" s="2" t="str">
        <x:v>S04: Federal overtime generally applies after 40 hours for covered nonexempt workers. The budget uses an explicit daily premium as a conservative scheduling allowance.</x:v>
      </x:c>
      <x:c r="E53" s="2"/>
      <x:c r="F53" s="2"/>
      <x:c r="G53" s="2"/>
      <x:c r="H53" s="2"/>
      <x:c r="I53" s="2"/>
      <x:c r="J53" s="2"/>
      <x:c r="K53" s="2"/>
      <x:c r="L53" s="2"/>
    </x:row>
    <x:row r="54" ht="23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3" customHeight="1">
      <x:c r="C55" s="2"/>
      <x:c r="D55" s="2" t="str">
        <x:v>S05–S06: Production exemptions and incentives require approval. No tax benefit or incentive has been deducted. The marked-item sales-tax reserve remains in every budget.</x:v>
      </x:c>
      <x:c r="E55" s="2"/>
      <x:c r="F55" s="2"/>
      <x:c r="G55" s="2"/>
      <x:c r="H55" s="2"/>
      <x:c r="I55" s="2"/>
      <x:c r="J55" s="2"/>
      <x:c r="K55" s="2"/>
      <x:c r="L55" s="2"/>
    </x:row>
    <x:row r="56" ht="23" customHeight="1"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23" customHeight="1">
      <x:c r="C57" s="2"/>
      <x:c r="D57" s="2" t="str">
        <x:v>All other rates: producer planning estimates for a local Tennessee independent pilot in 2026. Replace with dated vendor, payroll, performer, and location quotes before committing.</x:v>
      </x:c>
      <x:c r="E57" s="2"/>
      <x:c r="F57" s="2"/>
      <x:c r="G57" s="2"/>
      <x:c r="H57" s="2"/>
      <x:c r="I57" s="2"/>
      <x:c r="J57" s="2"/>
      <x:c r="K57" s="2"/>
      <x:c r="L57" s="2"/>
    </x:row>
    <x:row r="58" ht="23" customHeight="1"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23" customHeight="1"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3" customHeight="1"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23" customHeight="1"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23" customHeight="1"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3" customHeight="1"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3" customHeight="1"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</x:sheetData>
  <x:pageMargins left="0.7" right="0.7" top="0.75" bottom="0.75" header="0.3" footer="0.3"/>
</x:worksheet>
</file>