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ry\Documents\Documents\$Projects\Screenplays\ContAIned\Resources\"/>
    </mc:Choice>
  </mc:AlternateContent>
  <xr:revisionPtr revIDLastSave="0" documentId="8_{3D5A986C-852C-4A4F-8E03-4B21FAD7CD9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ummary" sheetId="1" r:id="rId1"/>
    <sheet name="Assumptions" sheetId="2" r:id="rId2"/>
    <sheet name="Micro" sheetId="3" r:id="rId3"/>
    <sheet name="Ultra low" sheetId="4" r:id="rId4"/>
    <sheet name="Low" sheetId="5" r:id="rId5"/>
    <sheet name="Company" sheetId="6" r:id="rId6"/>
    <sheet name="Script breakdow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1" i="6" l="1"/>
  <c r="H198" i="6"/>
  <c r="H197" i="6"/>
  <c r="H195" i="6"/>
  <c r="H194" i="6"/>
  <c r="H193" i="6"/>
  <c r="H192" i="6"/>
  <c r="H191" i="6"/>
  <c r="I180" i="6"/>
  <c r="I179" i="6"/>
  <c r="I178" i="6"/>
  <c r="G177" i="6"/>
  <c r="I177" i="6" s="1"/>
  <c r="G176" i="6"/>
  <c r="I176" i="6" s="1"/>
  <c r="I181" i="6" s="1"/>
  <c r="G29" i="1" s="1"/>
  <c r="I172" i="6"/>
  <c r="I171" i="6"/>
  <c r="I170" i="6"/>
  <c r="I169" i="6"/>
  <c r="I168" i="6"/>
  <c r="I173" i="6" s="1"/>
  <c r="G28" i="1" s="1"/>
  <c r="I167" i="6"/>
  <c r="I163" i="6"/>
  <c r="I162" i="6"/>
  <c r="I161" i="6"/>
  <c r="I160" i="6"/>
  <c r="I159" i="6"/>
  <c r="I164" i="6" s="1"/>
  <c r="G27" i="1" s="1"/>
  <c r="I158" i="6"/>
  <c r="I154" i="6"/>
  <c r="I153" i="6"/>
  <c r="I152" i="6"/>
  <c r="I151" i="6"/>
  <c r="I150" i="6"/>
  <c r="I149" i="6"/>
  <c r="I148" i="6"/>
  <c r="I147" i="6"/>
  <c r="I146" i="6"/>
  <c r="I155" i="6" s="1"/>
  <c r="G26" i="1" s="1"/>
  <c r="I145" i="6"/>
  <c r="I141" i="6"/>
  <c r="G140" i="6"/>
  <c r="F140" i="6"/>
  <c r="I140" i="6" s="1"/>
  <c r="G138" i="6"/>
  <c r="F138" i="6"/>
  <c r="I138" i="6" s="1"/>
  <c r="G137" i="6"/>
  <c r="F137" i="6"/>
  <c r="I137" i="6" s="1"/>
  <c r="G136" i="6"/>
  <c r="I136" i="6" s="1"/>
  <c r="F136" i="6"/>
  <c r="G135" i="6"/>
  <c r="I135" i="6" s="1"/>
  <c r="I130" i="6"/>
  <c r="I129" i="6"/>
  <c r="I128" i="6"/>
  <c r="I127" i="6"/>
  <c r="I126" i="6"/>
  <c r="G126" i="6"/>
  <c r="G125" i="6"/>
  <c r="I125" i="6" s="1"/>
  <c r="I123" i="6"/>
  <c r="G123" i="6"/>
  <c r="G122" i="6"/>
  <c r="I122" i="6" s="1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117" i="6" s="1"/>
  <c r="I93" i="6"/>
  <c r="I92" i="6"/>
  <c r="I91" i="6"/>
  <c r="I87" i="6"/>
  <c r="I86" i="6"/>
  <c r="I85" i="6"/>
  <c r="I74" i="6"/>
  <c r="I73" i="6"/>
  <c r="I72" i="6"/>
  <c r="G72" i="6"/>
  <c r="I71" i="6"/>
  <c r="I70" i="6"/>
  <c r="I69" i="6"/>
  <c r="I68" i="6"/>
  <c r="I67" i="6"/>
  <c r="I66" i="6"/>
  <c r="I65" i="6"/>
  <c r="G63" i="6"/>
  <c r="I63" i="6" s="1"/>
  <c r="I75" i="6" s="1"/>
  <c r="G21" i="1" s="1"/>
  <c r="G58" i="6"/>
  <c r="I58" i="6" s="1"/>
  <c r="G52" i="6"/>
  <c r="I52" i="6" s="1"/>
  <c r="G51" i="6"/>
  <c r="I51" i="6" s="1"/>
  <c r="G50" i="6"/>
  <c r="I50" i="6" s="1"/>
  <c r="G48" i="6"/>
  <c r="I48" i="6" s="1"/>
  <c r="G47" i="6"/>
  <c r="I47" i="6" s="1"/>
  <c r="G45" i="6"/>
  <c r="I45" i="6" s="1"/>
  <c r="I44" i="6"/>
  <c r="G44" i="6"/>
  <c r="I40" i="6"/>
  <c r="G37" i="6"/>
  <c r="I37" i="6" s="1"/>
  <c r="G36" i="6"/>
  <c r="I36" i="6" s="1"/>
  <c r="I30" i="6"/>
  <c r="I29" i="6"/>
  <c r="I28" i="6"/>
  <c r="I27" i="6"/>
  <c r="I26" i="6"/>
  <c r="I25" i="6"/>
  <c r="I24" i="6"/>
  <c r="I23" i="6"/>
  <c r="I22" i="6"/>
  <c r="I21" i="6"/>
  <c r="I15" i="6"/>
  <c r="I14" i="6"/>
  <c r="I13" i="6"/>
  <c r="I12" i="6"/>
  <c r="I11" i="6"/>
  <c r="I10" i="6"/>
  <c r="I201" i="5"/>
  <c r="F40" i="1" s="1"/>
  <c r="H198" i="5"/>
  <c r="H197" i="5"/>
  <c r="H195" i="5"/>
  <c r="H194" i="5"/>
  <c r="H193" i="5"/>
  <c r="H192" i="5"/>
  <c r="H191" i="5"/>
  <c r="I180" i="5"/>
  <c r="I179" i="5"/>
  <c r="I178" i="5"/>
  <c r="I177" i="5"/>
  <c r="G177" i="5"/>
  <c r="G176" i="5"/>
  <c r="I176" i="5" s="1"/>
  <c r="I181" i="5" s="1"/>
  <c r="F29" i="1" s="1"/>
  <c r="I172" i="5"/>
  <c r="I171" i="5"/>
  <c r="I170" i="5"/>
  <c r="I169" i="5"/>
  <c r="I168" i="5"/>
  <c r="I167" i="5"/>
  <c r="I173" i="5" s="1"/>
  <c r="F28" i="1" s="1"/>
  <c r="I163" i="5"/>
  <c r="I162" i="5"/>
  <c r="I161" i="5"/>
  <c r="I160" i="5"/>
  <c r="I159" i="5"/>
  <c r="I158" i="5"/>
  <c r="I164" i="5" s="1"/>
  <c r="F27" i="1" s="1"/>
  <c r="I154" i="5"/>
  <c r="I153" i="5"/>
  <c r="I152" i="5"/>
  <c r="I151" i="5"/>
  <c r="I150" i="5"/>
  <c r="I155" i="5" s="1"/>
  <c r="F26" i="1" s="1"/>
  <c r="I149" i="5"/>
  <c r="I148" i="5"/>
  <c r="I147" i="5"/>
  <c r="I146" i="5"/>
  <c r="I145" i="5"/>
  <c r="I141" i="5"/>
  <c r="G140" i="5"/>
  <c r="I140" i="5" s="1"/>
  <c r="F140" i="5"/>
  <c r="G138" i="5"/>
  <c r="F138" i="5"/>
  <c r="I138" i="5" s="1"/>
  <c r="G137" i="5"/>
  <c r="F137" i="5"/>
  <c r="I137" i="5" s="1"/>
  <c r="I136" i="5"/>
  <c r="G136" i="5"/>
  <c r="F136" i="5"/>
  <c r="G135" i="5"/>
  <c r="I135" i="5" s="1"/>
  <c r="I130" i="5"/>
  <c r="I129" i="5"/>
  <c r="I128" i="5"/>
  <c r="I127" i="5"/>
  <c r="G126" i="5"/>
  <c r="I126" i="5" s="1"/>
  <c r="G125" i="5"/>
  <c r="I125" i="5" s="1"/>
  <c r="I123" i="5"/>
  <c r="G123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117" i="5" s="1"/>
  <c r="I92" i="5"/>
  <c r="I91" i="5"/>
  <c r="I87" i="5"/>
  <c r="I86" i="5"/>
  <c r="I85" i="5"/>
  <c r="I74" i="5"/>
  <c r="I73" i="5"/>
  <c r="I72" i="5"/>
  <c r="G72" i="5"/>
  <c r="I71" i="5"/>
  <c r="I70" i="5"/>
  <c r="I69" i="5"/>
  <c r="I68" i="5"/>
  <c r="I67" i="5"/>
  <c r="I66" i="5"/>
  <c r="I65" i="5"/>
  <c r="G59" i="5"/>
  <c r="I59" i="5" s="1"/>
  <c r="G58" i="5"/>
  <c r="I58" i="5" s="1"/>
  <c r="G57" i="5"/>
  <c r="I57" i="5" s="1"/>
  <c r="G56" i="5"/>
  <c r="I56" i="5" s="1"/>
  <c r="I60" i="5" s="1"/>
  <c r="F20" i="1" s="1"/>
  <c r="G52" i="5"/>
  <c r="I52" i="5" s="1"/>
  <c r="G51" i="5"/>
  <c r="I51" i="5" s="1"/>
  <c r="G50" i="5"/>
  <c r="I50" i="5" s="1"/>
  <c r="G49" i="5"/>
  <c r="I49" i="5" s="1"/>
  <c r="G48" i="5"/>
  <c r="I48" i="5" s="1"/>
  <c r="G47" i="5"/>
  <c r="I47" i="5" s="1"/>
  <c r="G45" i="5"/>
  <c r="I45" i="5" s="1"/>
  <c r="G44" i="5"/>
  <c r="I44" i="5" s="1"/>
  <c r="I40" i="5"/>
  <c r="G39" i="5"/>
  <c r="I39" i="5" s="1"/>
  <c r="G38" i="5"/>
  <c r="I38" i="5" s="1"/>
  <c r="G37" i="5"/>
  <c r="I37" i="5" s="1"/>
  <c r="G36" i="5"/>
  <c r="I36" i="5" s="1"/>
  <c r="G35" i="5"/>
  <c r="I35" i="5" s="1"/>
  <c r="G34" i="5"/>
  <c r="I34" i="5" s="1"/>
  <c r="I30" i="5"/>
  <c r="I29" i="5"/>
  <c r="I28" i="5"/>
  <c r="I27" i="5"/>
  <c r="I26" i="5"/>
  <c r="I25" i="5"/>
  <c r="I24" i="5"/>
  <c r="I23" i="5"/>
  <c r="I22" i="5"/>
  <c r="I21" i="5"/>
  <c r="G20" i="5"/>
  <c r="I20" i="5" s="1"/>
  <c r="I15" i="5"/>
  <c r="I14" i="5"/>
  <c r="I13" i="5"/>
  <c r="I12" i="5"/>
  <c r="I11" i="5"/>
  <c r="I10" i="5"/>
  <c r="I201" i="4"/>
  <c r="E40" i="1" s="1"/>
  <c r="H198" i="4"/>
  <c r="H197" i="4"/>
  <c r="H195" i="4"/>
  <c r="H194" i="4"/>
  <c r="H193" i="4"/>
  <c r="H192" i="4"/>
  <c r="H191" i="4"/>
  <c r="I180" i="4"/>
  <c r="I179" i="4"/>
  <c r="I178" i="4"/>
  <c r="I177" i="4"/>
  <c r="G177" i="4"/>
  <c r="G176" i="4"/>
  <c r="I176" i="4" s="1"/>
  <c r="I181" i="4" s="1"/>
  <c r="E29" i="1" s="1"/>
  <c r="I172" i="4"/>
  <c r="I171" i="4"/>
  <c r="I170" i="4"/>
  <c r="I169" i="4"/>
  <c r="I168" i="4"/>
  <c r="I167" i="4"/>
  <c r="I173" i="4" s="1"/>
  <c r="E28" i="1" s="1"/>
  <c r="I163" i="4"/>
  <c r="I162" i="4"/>
  <c r="I161" i="4"/>
  <c r="I160" i="4"/>
  <c r="I159" i="4"/>
  <c r="I158" i="4"/>
  <c r="I164" i="4" s="1"/>
  <c r="E27" i="1" s="1"/>
  <c r="I154" i="4"/>
  <c r="I153" i="4"/>
  <c r="I152" i="4"/>
  <c r="I151" i="4"/>
  <c r="I150" i="4"/>
  <c r="I149" i="4"/>
  <c r="I148" i="4"/>
  <c r="I147" i="4"/>
  <c r="I146" i="4"/>
  <c r="I145" i="4"/>
  <c r="I155" i="4" s="1"/>
  <c r="E26" i="1" s="1"/>
  <c r="I141" i="4"/>
  <c r="G140" i="4"/>
  <c r="I140" i="4" s="1"/>
  <c r="F140" i="4"/>
  <c r="G138" i="4"/>
  <c r="F138" i="4"/>
  <c r="I138" i="4" s="1"/>
  <c r="G137" i="4"/>
  <c r="F137" i="4"/>
  <c r="I137" i="4" s="1"/>
  <c r="I136" i="4"/>
  <c r="G136" i="4"/>
  <c r="F136" i="4"/>
  <c r="G135" i="4"/>
  <c r="I135" i="4" s="1"/>
  <c r="I130" i="4"/>
  <c r="I129" i="4"/>
  <c r="I128" i="4"/>
  <c r="I127" i="4"/>
  <c r="G126" i="4"/>
  <c r="I126" i="4" s="1"/>
  <c r="G125" i="4"/>
  <c r="I125" i="4" s="1"/>
  <c r="I123" i="4"/>
  <c r="G123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117" i="4" s="1"/>
  <c r="I92" i="4"/>
  <c r="I91" i="4"/>
  <c r="I87" i="4"/>
  <c r="I86" i="4"/>
  <c r="I85" i="4"/>
  <c r="I74" i="4"/>
  <c r="I73" i="4"/>
  <c r="I72" i="4"/>
  <c r="G72" i="4"/>
  <c r="I71" i="4"/>
  <c r="I70" i="4"/>
  <c r="I69" i="4"/>
  <c r="I68" i="4"/>
  <c r="I67" i="4"/>
  <c r="I66" i="4"/>
  <c r="I65" i="4"/>
  <c r="G59" i="4"/>
  <c r="I59" i="4" s="1"/>
  <c r="G58" i="4"/>
  <c r="I58" i="4" s="1"/>
  <c r="G57" i="4"/>
  <c r="I57" i="4" s="1"/>
  <c r="G56" i="4"/>
  <c r="I56" i="4" s="1"/>
  <c r="G52" i="4"/>
  <c r="I52" i="4" s="1"/>
  <c r="G51" i="4"/>
  <c r="I51" i="4" s="1"/>
  <c r="G50" i="4"/>
  <c r="I50" i="4" s="1"/>
  <c r="G49" i="4"/>
  <c r="I49" i="4" s="1"/>
  <c r="G48" i="4"/>
  <c r="I48" i="4" s="1"/>
  <c r="G47" i="4"/>
  <c r="I47" i="4" s="1"/>
  <c r="G45" i="4"/>
  <c r="I45" i="4" s="1"/>
  <c r="G44" i="4"/>
  <c r="I44" i="4" s="1"/>
  <c r="I40" i="4"/>
  <c r="G39" i="4"/>
  <c r="I39" i="4" s="1"/>
  <c r="G37" i="4"/>
  <c r="I37" i="4" s="1"/>
  <c r="G36" i="4"/>
  <c r="I36" i="4" s="1"/>
  <c r="G35" i="4"/>
  <c r="I35" i="4" s="1"/>
  <c r="G34" i="4"/>
  <c r="I34" i="4" s="1"/>
  <c r="I30" i="4"/>
  <c r="I29" i="4"/>
  <c r="I28" i="4"/>
  <c r="I27" i="4"/>
  <c r="I26" i="4"/>
  <c r="I25" i="4"/>
  <c r="I24" i="4"/>
  <c r="I23" i="4"/>
  <c r="I22" i="4"/>
  <c r="I21" i="4"/>
  <c r="I15" i="4"/>
  <c r="I14" i="4"/>
  <c r="I13" i="4"/>
  <c r="I12" i="4"/>
  <c r="I11" i="4"/>
  <c r="I10" i="4"/>
  <c r="I201" i="3"/>
  <c r="D40" i="1" s="1"/>
  <c r="H198" i="3"/>
  <c r="H197" i="3"/>
  <c r="H195" i="3"/>
  <c r="H194" i="3"/>
  <c r="H193" i="3"/>
  <c r="H192" i="3"/>
  <c r="H191" i="3"/>
  <c r="I180" i="3"/>
  <c r="I179" i="3"/>
  <c r="I178" i="3"/>
  <c r="I177" i="3"/>
  <c r="G177" i="3"/>
  <c r="G176" i="3"/>
  <c r="I176" i="3" s="1"/>
  <c r="I181" i="3" s="1"/>
  <c r="D29" i="1" s="1"/>
  <c r="I172" i="3"/>
  <c r="I171" i="3"/>
  <c r="I170" i="3"/>
  <c r="I169" i="3"/>
  <c r="I168" i="3"/>
  <c r="I167" i="3"/>
  <c r="I173" i="3" s="1"/>
  <c r="D28" i="1" s="1"/>
  <c r="I163" i="3"/>
  <c r="I162" i="3"/>
  <c r="I161" i="3"/>
  <c r="I160" i="3"/>
  <c r="I159" i="3"/>
  <c r="I158" i="3"/>
  <c r="I164" i="3" s="1"/>
  <c r="D27" i="1" s="1"/>
  <c r="I154" i="3"/>
  <c r="I153" i="3"/>
  <c r="I152" i="3"/>
  <c r="I151" i="3"/>
  <c r="I150" i="3"/>
  <c r="I155" i="3" s="1"/>
  <c r="D26" i="1" s="1"/>
  <c r="I149" i="3"/>
  <c r="I148" i="3"/>
  <c r="I147" i="3"/>
  <c r="I146" i="3"/>
  <c r="I145" i="3"/>
  <c r="I141" i="3"/>
  <c r="G140" i="3"/>
  <c r="I140" i="3" s="1"/>
  <c r="F140" i="3"/>
  <c r="G138" i="3"/>
  <c r="F138" i="3"/>
  <c r="I138" i="3" s="1"/>
  <c r="G137" i="3"/>
  <c r="F137" i="3"/>
  <c r="I137" i="3" s="1"/>
  <c r="I136" i="3"/>
  <c r="G136" i="3"/>
  <c r="F136" i="3"/>
  <c r="G135" i="3"/>
  <c r="I135" i="3" s="1"/>
  <c r="I130" i="3"/>
  <c r="I129" i="3"/>
  <c r="I128" i="3"/>
  <c r="I127" i="3"/>
  <c r="G126" i="3"/>
  <c r="I126" i="3" s="1"/>
  <c r="G125" i="3"/>
  <c r="I125" i="3" s="1"/>
  <c r="G124" i="3"/>
  <c r="I124" i="3" s="1"/>
  <c r="I123" i="3"/>
  <c r="G123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87" i="3"/>
  <c r="I86" i="3"/>
  <c r="I85" i="3"/>
  <c r="I74" i="3"/>
  <c r="I73" i="3"/>
  <c r="I72" i="3"/>
  <c r="G72" i="3"/>
  <c r="I71" i="3"/>
  <c r="I70" i="3"/>
  <c r="I69" i="3"/>
  <c r="I68" i="3"/>
  <c r="I67" i="3"/>
  <c r="I66" i="3"/>
  <c r="I65" i="3"/>
  <c r="G64" i="3"/>
  <c r="I64" i="3" s="1"/>
  <c r="G58" i="3"/>
  <c r="I58" i="3" s="1"/>
  <c r="G56" i="3"/>
  <c r="I56" i="3" s="1"/>
  <c r="G52" i="3"/>
  <c r="I52" i="3" s="1"/>
  <c r="G51" i="3"/>
  <c r="I51" i="3" s="1"/>
  <c r="G50" i="3"/>
  <c r="I50" i="3" s="1"/>
  <c r="G49" i="3"/>
  <c r="I49" i="3" s="1"/>
  <c r="G48" i="3"/>
  <c r="I48" i="3" s="1"/>
  <c r="G47" i="3"/>
  <c r="I47" i="3" s="1"/>
  <c r="G45" i="3"/>
  <c r="I45" i="3" s="1"/>
  <c r="G44" i="3"/>
  <c r="I44" i="3" s="1"/>
  <c r="I40" i="3"/>
  <c r="G39" i="3"/>
  <c r="I39" i="3" s="1"/>
  <c r="G37" i="3"/>
  <c r="I37" i="3" s="1"/>
  <c r="G36" i="3"/>
  <c r="I36" i="3" s="1"/>
  <c r="G35" i="3"/>
  <c r="I35" i="3" s="1"/>
  <c r="G34" i="3"/>
  <c r="I34" i="3" s="1"/>
  <c r="I30" i="3"/>
  <c r="I29" i="3"/>
  <c r="I28" i="3"/>
  <c r="I27" i="3"/>
  <c r="I26" i="3"/>
  <c r="I25" i="3"/>
  <c r="I24" i="3"/>
  <c r="I23" i="3"/>
  <c r="I22" i="3"/>
  <c r="I21" i="3"/>
  <c r="I15" i="3"/>
  <c r="I14" i="3"/>
  <c r="I13" i="3"/>
  <c r="I12" i="3"/>
  <c r="I11" i="3"/>
  <c r="I10" i="3"/>
  <c r="G43" i="2"/>
  <c r="G81" i="6" s="1"/>
  <c r="I81" i="6" s="1"/>
  <c r="F43" i="2"/>
  <c r="G80" i="5" s="1"/>
  <c r="I80" i="5" s="1"/>
  <c r="E43" i="2"/>
  <c r="G81" i="4" s="1"/>
  <c r="I81" i="4" s="1"/>
  <c r="D43" i="2"/>
  <c r="G80" i="3" s="1"/>
  <c r="I80" i="3" s="1"/>
  <c r="G42" i="2"/>
  <c r="G124" i="6" s="1"/>
  <c r="I124" i="6" s="1"/>
  <c r="F42" i="2"/>
  <c r="G124" i="5" s="1"/>
  <c r="I124" i="5" s="1"/>
  <c r="E42" i="2"/>
  <c r="G124" i="4" s="1"/>
  <c r="I124" i="4" s="1"/>
  <c r="D42" i="2"/>
  <c r="G41" i="2"/>
  <c r="F41" i="2"/>
  <c r="G122" i="5" s="1"/>
  <c r="I122" i="5" s="1"/>
  <c r="E41" i="2"/>
  <c r="G122" i="4" s="1"/>
  <c r="I122" i="4" s="1"/>
  <c r="D41" i="2"/>
  <c r="G122" i="3" s="1"/>
  <c r="I122" i="3" s="1"/>
  <c r="G40" i="2"/>
  <c r="G120" i="6" s="1"/>
  <c r="I120" i="6" s="1"/>
  <c r="F40" i="2"/>
  <c r="G120" i="5" s="1"/>
  <c r="I120" i="5" s="1"/>
  <c r="E40" i="2"/>
  <c r="G120" i="4" s="1"/>
  <c r="I120" i="4" s="1"/>
  <c r="D40" i="2"/>
  <c r="G120" i="3" s="1"/>
  <c r="I120" i="3" s="1"/>
  <c r="G39" i="2"/>
  <c r="G121" i="6" s="1"/>
  <c r="I121" i="6" s="1"/>
  <c r="F39" i="2"/>
  <c r="G121" i="5" s="1"/>
  <c r="I121" i="5" s="1"/>
  <c r="E39" i="2"/>
  <c r="G121" i="4" s="1"/>
  <c r="I121" i="4" s="1"/>
  <c r="D39" i="2"/>
  <c r="G121" i="3" s="1"/>
  <c r="I121" i="3" s="1"/>
  <c r="G38" i="2"/>
  <c r="F38" i="2"/>
  <c r="E38" i="2"/>
  <c r="D38" i="2"/>
  <c r="G37" i="2"/>
  <c r="G49" i="6" s="1"/>
  <c r="I49" i="6" s="1"/>
  <c r="F37" i="2"/>
  <c r="G46" i="5" s="1"/>
  <c r="I46" i="5" s="1"/>
  <c r="E37" i="2"/>
  <c r="G46" i="4" s="1"/>
  <c r="I46" i="4" s="1"/>
  <c r="D37" i="2"/>
  <c r="G46" i="3" s="1"/>
  <c r="I46" i="3" s="1"/>
  <c r="G36" i="2"/>
  <c r="G38" i="6" s="1"/>
  <c r="I38" i="6" s="1"/>
  <c r="F36" i="2"/>
  <c r="E36" i="2"/>
  <c r="G38" i="4" s="1"/>
  <c r="I38" i="4" s="1"/>
  <c r="D36" i="2"/>
  <c r="G38" i="3" s="1"/>
  <c r="I38" i="3" s="1"/>
  <c r="G35" i="2"/>
  <c r="G139" i="6" s="1"/>
  <c r="I139" i="6" s="1"/>
  <c r="F35" i="2"/>
  <c r="G139" i="5" s="1"/>
  <c r="I139" i="5" s="1"/>
  <c r="E35" i="2"/>
  <c r="G139" i="4" s="1"/>
  <c r="I139" i="4" s="1"/>
  <c r="D35" i="2"/>
  <c r="G139" i="3" s="1"/>
  <c r="I139" i="3" s="1"/>
  <c r="G34" i="2"/>
  <c r="G64" i="6" s="1"/>
  <c r="I64" i="6" s="1"/>
  <c r="F34" i="2"/>
  <c r="G64" i="5" s="1"/>
  <c r="I64" i="5" s="1"/>
  <c r="E34" i="2"/>
  <c r="G64" i="4" s="1"/>
  <c r="I64" i="4" s="1"/>
  <c r="D34" i="2"/>
  <c r="G33" i="2"/>
  <c r="F33" i="2"/>
  <c r="G63" i="5" s="1"/>
  <c r="I63" i="5" s="1"/>
  <c r="I75" i="5" s="1"/>
  <c r="F21" i="1" s="1"/>
  <c r="E33" i="2"/>
  <c r="G63" i="4" s="1"/>
  <c r="I63" i="4" s="1"/>
  <c r="I75" i="4" s="1"/>
  <c r="E21" i="1" s="1"/>
  <c r="D33" i="2"/>
  <c r="G63" i="3" s="1"/>
  <c r="I63" i="3" s="1"/>
  <c r="I75" i="3" s="1"/>
  <c r="D21" i="1" s="1"/>
  <c r="G32" i="2"/>
  <c r="G34" i="6" s="1"/>
  <c r="I34" i="6" s="1"/>
  <c r="F32" i="2"/>
  <c r="E32" i="2"/>
  <c r="D32" i="2"/>
  <c r="G57" i="3" s="1"/>
  <c r="I57" i="3" s="1"/>
  <c r="G31" i="2"/>
  <c r="G20" i="6" s="1"/>
  <c r="I20" i="6" s="1"/>
  <c r="F31" i="2"/>
  <c r="G19" i="5" s="1"/>
  <c r="I19" i="5" s="1"/>
  <c r="E31" i="2"/>
  <c r="G20" i="4" s="1"/>
  <c r="I20" i="4" s="1"/>
  <c r="D31" i="2"/>
  <c r="G20" i="3" s="1"/>
  <c r="I20" i="3" s="1"/>
  <c r="G40" i="1"/>
  <c r="G16" i="1"/>
  <c r="D10" i="1"/>
  <c r="D9" i="1"/>
  <c r="D8" i="1"/>
  <c r="D7" i="1"/>
  <c r="I131" i="3" l="1"/>
  <c r="D24" i="1" s="1"/>
  <c r="I41" i="3"/>
  <c r="D18" i="1" s="1"/>
  <c r="I131" i="4"/>
  <c r="E24" i="1" s="1"/>
  <c r="I131" i="5"/>
  <c r="F24" i="1" s="1"/>
  <c r="I187" i="4"/>
  <c r="I194" i="4" s="1"/>
  <c r="E34" i="1" s="1"/>
  <c r="I41" i="4"/>
  <c r="E18" i="1" s="1"/>
  <c r="I131" i="6"/>
  <c r="G24" i="1" s="1"/>
  <c r="E8" i="1"/>
  <c r="E23" i="1"/>
  <c r="I53" i="3"/>
  <c r="D19" i="1" s="1"/>
  <c r="E9" i="1"/>
  <c r="F23" i="1"/>
  <c r="E7" i="1"/>
  <c r="D23" i="1"/>
  <c r="G23" i="1"/>
  <c r="E10" i="1"/>
  <c r="I53" i="4"/>
  <c r="E19" i="1" s="1"/>
  <c r="I60" i="3"/>
  <c r="D20" i="1" s="1"/>
  <c r="I60" i="4"/>
  <c r="E20" i="1" s="1"/>
  <c r="I187" i="5"/>
  <c r="I194" i="5" s="1"/>
  <c r="F34" i="1" s="1"/>
  <c r="I41" i="5"/>
  <c r="F18" i="1" s="1"/>
  <c r="I53" i="5"/>
  <c r="F19" i="1" s="1"/>
  <c r="G81" i="5"/>
  <c r="I81" i="5" s="1"/>
  <c r="G56" i="6"/>
  <c r="I56" i="6" s="1"/>
  <c r="G84" i="4"/>
  <c r="I84" i="4" s="1"/>
  <c r="G84" i="5"/>
  <c r="I84" i="5" s="1"/>
  <c r="G84" i="6"/>
  <c r="I84" i="6" s="1"/>
  <c r="G59" i="3"/>
  <c r="I59" i="3" s="1"/>
  <c r="I187" i="3" s="1"/>
  <c r="I194" i="3" s="1"/>
  <c r="D34" i="1" s="1"/>
  <c r="G59" i="6"/>
  <c r="I59" i="6" s="1"/>
  <c r="G84" i="3"/>
  <c r="I84" i="3" s="1"/>
  <c r="G39" i="6"/>
  <c r="I39" i="6" s="1"/>
  <c r="D16" i="1"/>
  <c r="E16" i="1"/>
  <c r="F16" i="1"/>
  <c r="G83" i="6"/>
  <c r="I83" i="6" s="1"/>
  <c r="G83" i="3"/>
  <c r="I83" i="3" s="1"/>
  <c r="G83" i="5"/>
  <c r="I83" i="5" s="1"/>
  <c r="G18" i="3"/>
  <c r="I18" i="3" s="1"/>
  <c r="G18" i="4"/>
  <c r="I18" i="4" s="1"/>
  <c r="G18" i="5"/>
  <c r="I18" i="5" s="1"/>
  <c r="G18" i="6"/>
  <c r="I18" i="6" s="1"/>
  <c r="G19" i="3"/>
  <c r="I19" i="3" s="1"/>
  <c r="G19" i="4"/>
  <c r="I19" i="4" s="1"/>
  <c r="G19" i="6"/>
  <c r="I19" i="6" s="1"/>
  <c r="G46" i="6"/>
  <c r="I46" i="6" s="1"/>
  <c r="I53" i="6" s="1"/>
  <c r="G19" i="1" s="1"/>
  <c r="G82" i="3"/>
  <c r="I82" i="3" s="1"/>
  <c r="G82" i="4"/>
  <c r="I82" i="4" s="1"/>
  <c r="I188" i="4" s="1"/>
  <c r="I195" i="4" s="1"/>
  <c r="E35" i="1" s="1"/>
  <c r="G35" i="6"/>
  <c r="I35" i="6" s="1"/>
  <c r="I41" i="6" s="1"/>
  <c r="G18" i="1" s="1"/>
  <c r="G57" i="6"/>
  <c r="I57" i="6" s="1"/>
  <c r="G83" i="4"/>
  <c r="I83" i="4" s="1"/>
  <c r="G81" i="3"/>
  <c r="I81" i="3" s="1"/>
  <c r="G82" i="5"/>
  <c r="I82" i="5" s="1"/>
  <c r="G82" i="6"/>
  <c r="I82" i="6" s="1"/>
  <c r="G80" i="6"/>
  <c r="I80" i="6" s="1"/>
  <c r="G78" i="3"/>
  <c r="I78" i="3" s="1"/>
  <c r="G134" i="3"/>
  <c r="I134" i="3" s="1"/>
  <c r="I142" i="3" s="1"/>
  <c r="D25" i="1" s="1"/>
  <c r="G78" i="4"/>
  <c r="I78" i="4" s="1"/>
  <c r="G134" i="4"/>
  <c r="I134" i="4" s="1"/>
  <c r="I142" i="4" s="1"/>
  <c r="E25" i="1" s="1"/>
  <c r="G78" i="5"/>
  <c r="I78" i="5" s="1"/>
  <c r="G134" i="5"/>
  <c r="I134" i="5" s="1"/>
  <c r="I142" i="5" s="1"/>
  <c r="F25" i="1" s="1"/>
  <c r="G78" i="6"/>
  <c r="I78" i="6" s="1"/>
  <c r="G134" i="6"/>
  <c r="I134" i="6" s="1"/>
  <c r="I142" i="6" s="1"/>
  <c r="G25" i="1" s="1"/>
  <c r="G79" i="3"/>
  <c r="I79" i="3" s="1"/>
  <c r="G79" i="4"/>
  <c r="I79" i="4" s="1"/>
  <c r="G79" i="5"/>
  <c r="I79" i="5" s="1"/>
  <c r="G79" i="6"/>
  <c r="I79" i="6" s="1"/>
  <c r="I188" i="6" s="1"/>
  <c r="I195" i="6" s="1"/>
  <c r="G35" i="1" s="1"/>
  <c r="G80" i="4"/>
  <c r="I80" i="4" s="1"/>
  <c r="I31" i="4" l="1"/>
  <c r="I186" i="4"/>
  <c r="I31" i="3"/>
  <c r="I186" i="3"/>
  <c r="I88" i="4"/>
  <c r="E22" i="1" s="1"/>
  <c r="I31" i="5"/>
  <c r="I186" i="5"/>
  <c r="I88" i="6"/>
  <c r="G22" i="1" s="1"/>
  <c r="I187" i="6"/>
  <c r="I194" i="6" s="1"/>
  <c r="G34" i="1" s="1"/>
  <c r="I88" i="3"/>
  <c r="D22" i="1" s="1"/>
  <c r="I31" i="6"/>
  <c r="I186" i="6"/>
  <c r="I88" i="5"/>
  <c r="F22" i="1" s="1"/>
  <c r="I188" i="3"/>
  <c r="I195" i="3" s="1"/>
  <c r="D35" i="1" s="1"/>
  <c r="I60" i="6"/>
  <c r="G20" i="1" s="1"/>
  <c r="I188" i="5"/>
  <c r="I195" i="5" s="1"/>
  <c r="F35" i="1" s="1"/>
  <c r="G17" i="1" l="1"/>
  <c r="I183" i="6"/>
  <c r="I193" i="6"/>
  <c r="G33" i="1" s="1"/>
  <c r="I191" i="6"/>
  <c r="G31" i="1" s="1"/>
  <c r="I192" i="6"/>
  <c r="G32" i="1" s="1"/>
  <c r="F17" i="1"/>
  <c r="I183" i="5"/>
  <c r="I193" i="4"/>
  <c r="E33" i="1" s="1"/>
  <c r="I192" i="4"/>
  <c r="E32" i="1" s="1"/>
  <c r="I191" i="4"/>
  <c r="E31" i="1" s="1"/>
  <c r="I193" i="5"/>
  <c r="F33" i="1" s="1"/>
  <c r="I191" i="5"/>
  <c r="F31" i="1" s="1"/>
  <c r="I193" i="3"/>
  <c r="D33" i="1" s="1"/>
  <c r="I192" i="3"/>
  <c r="D32" i="1" s="1"/>
  <c r="I191" i="3"/>
  <c r="D31" i="1" s="1"/>
  <c r="D17" i="1"/>
  <c r="I183" i="3"/>
  <c r="E17" i="1"/>
  <c r="I183" i="4"/>
  <c r="I196" i="3" l="1"/>
  <c r="D30" i="1"/>
  <c r="F30" i="1"/>
  <c r="I196" i="4"/>
  <c r="E30" i="1"/>
  <c r="I192" i="5"/>
  <c r="F32" i="1" s="1"/>
  <c r="I196" i="6"/>
  <c r="G30" i="1"/>
  <c r="I197" i="6" l="1"/>
  <c r="G37" i="1" s="1"/>
  <c r="G36" i="1"/>
  <c r="I198" i="6"/>
  <c r="G38" i="1" s="1"/>
  <c r="I197" i="4"/>
  <c r="E37" i="1" s="1"/>
  <c r="E36" i="1"/>
  <c r="I199" i="4"/>
  <c r="I198" i="4"/>
  <c r="E38" i="1" s="1"/>
  <c r="I196" i="5"/>
  <c r="I197" i="3"/>
  <c r="D37" i="1" s="1"/>
  <c r="D36" i="1"/>
  <c r="I198" i="3"/>
  <c r="D38" i="1" s="1"/>
  <c r="I203" i="4" l="1"/>
  <c r="I202" i="4"/>
  <c r="E39" i="1"/>
  <c r="I4" i="4"/>
  <c r="I204" i="4"/>
  <c r="F8" i="1"/>
  <c r="I199" i="3"/>
  <c r="I197" i="5"/>
  <c r="F37" i="1" s="1"/>
  <c r="F36" i="1"/>
  <c r="I198" i="5"/>
  <c r="F38" i="1" s="1"/>
  <c r="I199" i="6"/>
  <c r="F7" i="1" l="1"/>
  <c r="I202" i="3"/>
  <c r="I203" i="3"/>
  <c r="I4" i="3"/>
  <c r="D39" i="1"/>
  <c r="I204" i="3"/>
  <c r="I204" i="6"/>
  <c r="I203" i="6"/>
  <c r="I202" i="6"/>
  <c r="G39" i="1"/>
  <c r="F10" i="1"/>
  <c r="I4" i="6"/>
  <c r="I199" i="5"/>
  <c r="G8" i="1"/>
  <c r="E41" i="1"/>
  <c r="I5" i="4"/>
  <c r="I203" i="5" l="1"/>
  <c r="I202" i="5"/>
  <c r="F9" i="1"/>
  <c r="F39" i="1"/>
  <c r="I4" i="5"/>
  <c r="I204" i="5"/>
  <c r="G41" i="1"/>
  <c r="G10" i="1"/>
  <c r="I5" i="6"/>
  <c r="G7" i="1"/>
  <c r="D41" i="1"/>
  <c r="I5" i="3"/>
  <c r="F41" i="1" l="1"/>
  <c r="G9" i="1"/>
  <c r="I5" i="5"/>
</calcChain>
</file>

<file path=xl/sharedStrings.xml><?xml version="1.0" encoding="utf-8"?>
<sst xmlns="http://schemas.openxmlformats.org/spreadsheetml/2006/main" count="2658" uniqueCount="678">
  <si>
    <t>ContAIned four budget options</t>
  </si>
  <si>
    <t>50 approximately two-minute vertical episodes. USD estimates dated October 18, 2026.</t>
  </si>
  <si>
    <t>Production plan</t>
  </si>
  <si>
    <t>Shoot days</t>
  </si>
  <si>
    <t>Props (USD)</t>
  </si>
  <si>
    <t>Production (USD)</t>
  </si>
  <si>
    <t>Cash needed (USD)</t>
  </si>
  <si>
    <t>Micro</t>
  </si>
  <si>
    <t>Ultra low</t>
  </si>
  <si>
    <t>Low</t>
  </si>
  <si>
    <t>Production company</t>
  </si>
  <si>
    <t>Production includes contingency. Cash needed also includes refundable location and gear deposits.</t>
  </si>
  <si>
    <t>The four labels describe production plans. They do not identify SAG-AFTRA agreement tiers.</t>
  </si>
  <si>
    <t>Cost category</t>
  </si>
  <si>
    <t>Creative and development</t>
  </si>
  <si>
    <t>Cast and recorded voices</t>
  </si>
  <si>
    <t>Production management</t>
  </si>
  <si>
    <t>Camera lighting and sound crew</t>
  </si>
  <si>
    <t>Art wardrobe and makeup crew</t>
  </si>
  <si>
    <t>Locations and constructed sets</t>
  </si>
  <si>
    <t>Production equipment</t>
  </si>
  <si>
    <t>Props and wardrobe purchases</t>
  </si>
  <si>
    <t>Practical effects and stunts</t>
  </si>
  <si>
    <t>Travel meals and transport</t>
  </si>
  <si>
    <t>Editorial sound and music</t>
  </si>
  <si>
    <t>Visual effects and screen graphics</t>
  </si>
  <si>
    <t>Insurance legal and administration</t>
  </si>
  <si>
    <t>Delivery and initial promotion</t>
  </si>
  <si>
    <t>Direct cost subtotal</t>
  </si>
  <si>
    <t>Labor extensions and overtime</t>
  </si>
  <si>
    <t>Employer payroll WC and processing</t>
  </si>
  <si>
    <t>Cast pension and health reserve</t>
  </si>
  <si>
    <t>Additional crew benefits reserve</t>
  </si>
  <si>
    <t>Sales and use tax allowance</t>
  </si>
  <si>
    <t>Production before overhead</t>
  </si>
  <si>
    <t>Production company overhead</t>
  </si>
  <si>
    <t>Contingency</t>
  </si>
  <si>
    <t>TOTAL PRODUCTION BUDGET</t>
  </si>
  <si>
    <t>Refundable location and gear deposits</t>
  </si>
  <si>
    <t>CASH FUNDING REQUIREMENT</t>
  </si>
  <si>
    <t>Edit amber schedule assumptions and blue line-item quantities/rates. Totals and chart update automatically.</t>
  </si>
  <si>
    <t>ContAIned budget assumptions</t>
  </si>
  <si>
    <t>USD planning estimates dated October 18, 2026</t>
  </si>
  <si>
    <t>Assumption</t>
  </si>
  <si>
    <t>Company</t>
  </si>
  <si>
    <t>Principal photography days</t>
  </si>
  <si>
    <t>Wet and stunt days are included, not added to this schedule.</t>
  </si>
  <si>
    <t>Paid lead rehearsal days</t>
  </si>
  <si>
    <t>Three leads paid at their daily rates.</t>
  </si>
  <si>
    <t>Core department preparation days</t>
  </si>
  <si>
    <t>UPM and art department. Other preparation is shown on line items.</t>
  </si>
  <si>
    <t>Core department wrap days</t>
  </si>
  <si>
    <t>UPM, art, access and restoration.</t>
  </si>
  <si>
    <t>Controlled wet-set shoot days</t>
  </si>
  <si>
    <t>Ground-level set represents flooded rooms. No real house is flooded.</t>
  </si>
  <si>
    <t>Practical-effects shoot days</t>
  </si>
  <si>
    <t>Subset of principal photography. Additional technician prep shown in units.</t>
  </si>
  <si>
    <t>Stunt-double shoot days</t>
  </si>
  <si>
    <t>Three doubles. Ground-level hood/deck coverage.</t>
  </si>
  <si>
    <t>Traveling specialist hotel rooms</t>
  </si>
  <si>
    <t>Core cast and core crew assumed local.</t>
  </si>
  <si>
    <t>Hotel nights per room</t>
  </si>
  <si>
    <t>Specialist travel window, not the full shoot.</t>
  </si>
  <si>
    <t>Shoot-day meal headcount</t>
  </si>
  <si>
    <t>Average paid cast, crew, specialists and day players.</t>
  </si>
  <si>
    <t>Labor extensions and overtime reserve</t>
  </si>
  <si>
    <t>Applied to covered cast/crew wages. Vendor project fees excluded.</t>
  </si>
  <si>
    <t>Employer payroll and WC reserve</t>
  </si>
  <si>
    <t>Tax, unemployment, workers compensation and processing allowance.</t>
  </si>
  <si>
    <t>22% reference reserve. Actual vertical-series agreement must be confirmed.</t>
  </si>
  <si>
    <t>Separate allowance from payroll taxes and WC. No union crew deal assumed.</t>
  </si>
  <si>
    <t>8% planning allowance on marked materials/rentals. Not a location tax ruling.</t>
  </si>
  <si>
    <t>Production company overhead reserve</t>
  </si>
  <si>
    <t>Above direct/fringed costs. Producer and director services are separately paid.</t>
  </si>
  <si>
    <t>Applies to production before contingency, including overhead.</t>
  </si>
  <si>
    <t>Cash reserve, not production expense. Any union security bond is additional.</t>
  </si>
  <si>
    <t>Episode count</t>
  </si>
  <si>
    <t>Supplied draft specifies 50 episodes.</t>
  </si>
  <si>
    <t>Target finished minutes</t>
  </si>
  <si>
    <t>50 approximately two-minute episodes. Final timing remains to be locked.</t>
  </si>
  <si>
    <t>Camera preparation and test days</t>
  </si>
  <si>
    <t>Equipment rental weeks assume a five-day working week.</t>
  </si>
  <si>
    <t>House setup access days</t>
  </si>
  <si>
    <t>House setup plus principal photography plus wrap days.</t>
  </si>
  <si>
    <t>Wet-stage build and strike days</t>
  </si>
  <si>
    <t>Added to wet shooting days to calculate stage access.</t>
  </si>
  <si>
    <t>Calculated schedule units</t>
  </si>
  <si>
    <t>Lead shoot and rehearsal days</t>
  </si>
  <si>
    <t>Prep shoot and wrap days</t>
  </si>
  <si>
    <t>House access days</t>
  </si>
  <si>
    <t>Wet-stage access days</t>
  </si>
  <si>
    <t>Prep and wrap days</t>
  </si>
  <si>
    <t>Shoot days plus one prep day</t>
  </si>
  <si>
    <t>Shoot days plus two prep days</t>
  </si>
  <si>
    <t>Shoot days plus three prep days</t>
  </si>
  <si>
    <t>FX days plus one setup day</t>
  </si>
  <si>
    <t>FX days plus two setup days</t>
  </si>
  <si>
    <t>Stunt days plus two preparation days</t>
  </si>
  <si>
    <t>Wet days plus one rigging day</t>
  </si>
  <si>
    <t>Equipment rental weeks</t>
  </si>
  <si>
    <t>Scope and estimate basis</t>
  </si>
  <si>
    <t>Scope</t>
  </si>
  <si>
    <t>Complete 50-episode draft, one fictional beach-house property, three present-day on-camera leads and all supporting voice/photo roles.</t>
  </si>
  <si>
    <t>Production location</t>
  </si>
  <si>
    <t>US Gulf Coast stand-in. Actual filming jurisdiction and property have not been selected.</t>
  </si>
  <si>
    <t>Budget labels</t>
  </si>
  <si>
    <t>Micro, Ultra low, Low and Company are planning labels, not union agreement classifications or confirmed market quotes.</t>
  </si>
  <si>
    <t>Micro execution</t>
  </si>
  <si>
    <t>12 shoot days with combined crew roles, limited storm wides, selective wet-set walls and a ground-level hood/deck replica.</t>
  </si>
  <si>
    <t>Payment basis</t>
  </si>
  <si>
    <t>All employed positions, picture props and rentals are paid. No donations, unpaid labor, deferrals or tax incentives reduce these totals.</t>
  </si>
  <si>
    <t>Labor basis</t>
  </si>
  <si>
    <t>Daily rates use an eight-hour base before the listed extensions reserve. Flat vendor packages include their own labor and overhead.</t>
  </si>
  <si>
    <t>Benefits and payroll</t>
  </si>
  <si>
    <t>Covered cast and crew are identified by the CAST or CREW note prefix. Payroll and benefit reserves include their extensions allowance.</t>
  </si>
  <si>
    <t>Tax basis</t>
  </si>
  <si>
    <t>Material/rental rows marked TAX form the 8% allowance base. Lodging and meal rates are treated as inclusive planning allowances.</t>
  </si>
  <si>
    <t>Cash requirement</t>
  </si>
  <si>
    <t>Production budget includes contingency. Refundable location/gear deposits increase cash required without increasing expense.</t>
  </si>
  <si>
    <t>Final bids</t>
  </si>
  <si>
    <t>Location, wet-set build, FX/stunts, VFX, labor terms and insurance need production-specific quotes before financing is locked.</t>
  </si>
  <si>
    <t>Excluded costs</t>
  </si>
  <si>
    <t>Loan interest, financing/finder fees, sales commissions, residuals, named-star premiums, major advertising and non-English versions.</t>
  </si>
  <si>
    <t>Contract security</t>
  </si>
  <si>
    <t>Union eligibility and any additional refundable union security bond depend on the final agreement and release plan.</t>
  </si>
  <si>
    <t>Benchmark sources</t>
  </si>
  <si>
    <t>S1  Supplied screenplay</t>
  </si>
  <si>
    <t>50 × 2 minutes</t>
  </si>
  <si>
    <t>ContAIned(4).fdx. Episode numbers on Script breakdown identify production coverage.</t>
  </si>
  <si>
    <t>S2  Lensrentals FX3</t>
  </si>
  <si>
    <t>USD / 7 days</t>
  </si>
  <si>
    <t>https://www.lensrentals.com/rent/sony-fx3-full-frame-cinema-camera</t>
  </si>
  <si>
    <t>S3  Midland ER310</t>
  </si>
  <si>
    <t>USD regular price</t>
  </si>
  <si>
    <t>https://midlandusa.com/products/er310-portable-emergency-crank-weather-radio</t>
  </si>
  <si>
    <t>S4  SAG-AFTRA Plans</t>
  </si>
  <si>
    <t>Principal contribution</t>
  </si>
  <si>
    <t>https://www.sagaftraplans.org/employers/agreements/theatrical-reporting</t>
  </si>
  <si>
    <t>S5  IRS Publication 15</t>
  </si>
  <si>
    <t>Employer FICA</t>
  </si>
  <si>
    <t>https://www.irs.gov/publications/p15</t>
  </si>
  <si>
    <t>Sources checked October 18, 2026. S2 is camera only. Full packages include lenses, support and media.</t>
  </si>
  <si>
    <t>S3 sale price was $79.99. Micro uses a $90 allowance based on the regular $89.99 benchmark.</t>
  </si>
  <si>
    <t>S4 is 22% for theatrical principals from September 6, 2026. This is a reserve, not a vertical-series eligibility claim.</t>
  </si>
  <si>
    <t>S5 is 6.2% employer Social Security plus 1.45% Medicare. Model reserves also include WC, unemployment and processing.</t>
  </si>
  <si>
    <t>ContAIned Micro budget</t>
  </si>
  <si>
    <t>Quantity × units each × rate = line amount</t>
  </si>
  <si>
    <t>Total production budget</t>
  </si>
  <si>
    <t>Blue numbers are editable. Green numbers link to Assumptions. Black numbers calculate.</t>
  </si>
  <si>
    <t>Cash funding requirement</t>
  </si>
  <si>
    <t>Notes identify CAST / CREW wage bases and TAX materials/rentals. All rates are planning allowances.</t>
  </si>
  <si>
    <t>Account</t>
  </si>
  <si>
    <t>Line item</t>
  </si>
  <si>
    <t>Unit</t>
  </si>
  <si>
    <t>Quantity</t>
  </si>
  <si>
    <t>Units each</t>
  </si>
  <si>
    <t>Rate (USD)</t>
  </si>
  <si>
    <t>Amount (USD)</t>
  </si>
  <si>
    <t>Cost basis and script use</t>
  </si>
  <si>
    <t>1000</t>
  </si>
  <si>
    <t>1001</t>
  </si>
  <si>
    <t>Writer rights and revision allowance</t>
  </si>
  <si>
    <t>project</t>
  </si>
  <si>
    <t>Paid rights/rewrite allowance. Final writer deal may change this amount.</t>
  </si>
  <si>
    <t>1002</t>
  </si>
  <si>
    <t>Director fee</t>
  </si>
  <si>
    <t>Preparation, rehearsals, shoot and editorial consultation.</t>
  </si>
  <si>
    <t>1003</t>
  </si>
  <si>
    <t>Producer fee</t>
  </si>
  <si>
    <t>Development, packaging and oversight. UPM handles daily production.</t>
  </si>
  <si>
    <t>1004</t>
  </si>
  <si>
    <t>Casting services</t>
  </si>
  <si>
    <t>Three leads plus voices. No star premiums assumed.</t>
  </si>
  <si>
    <t>1005</t>
  </si>
  <si>
    <t>Technical advisor and storyboards</t>
  </si>
  <si>
    <t>House controls, roof coverage and storm visualization.</t>
  </si>
  <si>
    <t>Subtotal Creative and development</t>
  </si>
  <si>
    <t>2000</t>
  </si>
  <si>
    <t>2001</t>
  </si>
  <si>
    <t>Tess Lane</t>
  </si>
  <si>
    <t>actor day</t>
  </si>
  <si>
    <t>CAST. All shoot days plus paid rehearsals. ADR is a separate line.</t>
  </si>
  <si>
    <t>2002</t>
  </si>
  <si>
    <t>Miles Reed</t>
  </si>
  <si>
    <t>2003</t>
  </si>
  <si>
    <t>Cal Lane</t>
  </si>
  <si>
    <t>2004</t>
  </si>
  <si>
    <t>JCN voice</t>
  </si>
  <si>
    <t>session lot</t>
  </si>
  <si>
    <t>CAST. Batched recording and one pickup session. Contract scope to confirm.</t>
  </si>
  <si>
    <t>2005</t>
  </si>
  <si>
    <t>Elias voice</t>
  </si>
  <si>
    <t>2006</t>
  </si>
  <si>
    <t>Anna voice</t>
  </si>
  <si>
    <t>2007</t>
  </si>
  <si>
    <t>Dispatcher voice</t>
  </si>
  <si>
    <t>2008</t>
  </si>
  <si>
    <t>NOAA broadcast voice</t>
  </si>
  <si>
    <t>2009</t>
  </si>
  <si>
    <t>Young Tess voice</t>
  </si>
  <si>
    <t>2010</t>
  </si>
  <si>
    <t>Toddler cry recording license</t>
  </si>
  <si>
    <t>license</t>
  </si>
  <si>
    <t>Cleared sound recording. No toddler on a live storm set.</t>
  </si>
  <si>
    <t>2011</t>
  </si>
  <si>
    <t>Family photo talent and image rights</t>
  </si>
  <si>
    <t>image lot</t>
  </si>
  <si>
    <t>Cleared stock/composite or commissioned family image, with releases.</t>
  </si>
  <si>
    <t>2012</t>
  </si>
  <si>
    <t>Amara contact photo and release</t>
  </si>
  <si>
    <t>photo</t>
  </si>
  <si>
    <t>Photo/text character. No additional live-action speaking scene.</t>
  </si>
  <si>
    <t>2013</t>
  </si>
  <si>
    <t>Lead cast ADR and pickups</t>
  </si>
  <si>
    <t>CAST. One separately paid voice pickup day for each lead.</t>
  </si>
  <si>
    <t>Subtotal Cast and recorded voices</t>
  </si>
  <si>
    <t>3000</t>
  </si>
  <si>
    <t>3001</t>
  </si>
  <si>
    <t>Line producer and UPM</t>
  </si>
  <si>
    <t>person day</t>
  </si>
  <si>
    <t>CREW. Prep, principal photography and wrap.</t>
  </si>
  <si>
    <t>3002</t>
  </si>
  <si>
    <t>Production coordinator</t>
  </si>
  <si>
    <t>CREW. Micro UPM covers coordination. Zero means no separate position.</t>
  </si>
  <si>
    <t>3003</t>
  </si>
  <si>
    <t>First assistant director</t>
  </si>
  <si>
    <t>CREW. Two prep days plus shoot days.</t>
  </si>
  <si>
    <t>3004</t>
  </si>
  <si>
    <t>Second assistant director</t>
  </si>
  <si>
    <t>CREW. Separate position on Low and Company plans.</t>
  </si>
  <si>
    <t>3005</t>
  </si>
  <si>
    <t>Script supervisor</t>
  </si>
  <si>
    <t>CREW. Continuity across 50 episodes, including wet costume and damage states.</t>
  </si>
  <si>
    <t>3006</t>
  </si>
  <si>
    <t>Production assistants</t>
  </si>
  <si>
    <t>CREW. Daily set support. Count changes by production plan.</t>
  </si>
  <si>
    <t>3007</t>
  </si>
  <si>
    <t>Production bookkeeping</t>
  </si>
  <si>
    <t>Production purchase-order tracking. Payroll processing is in fringes.</t>
  </si>
  <si>
    <t>Subtotal Production management</t>
  </si>
  <si>
    <t>4000</t>
  </si>
  <si>
    <t>4001</t>
  </si>
  <si>
    <t>Director of photography</t>
  </si>
  <si>
    <t>CREW. Camera and lighting tests included.</t>
  </si>
  <si>
    <t>4002</t>
  </si>
  <si>
    <t>Additional camera operator</t>
  </si>
  <si>
    <t>CREW. DP operates A-camera on Micro and Ultra low.</t>
  </si>
  <si>
    <t>4003</t>
  </si>
  <si>
    <t>First AC and media management</t>
  </si>
  <si>
    <t>CREW. Prep plus shooting. Separate DIT/2AC on larger plans.</t>
  </si>
  <si>
    <t>4004</t>
  </si>
  <si>
    <t>Second AC and DIT support</t>
  </si>
  <si>
    <t>CREW. Separate support on Low and Company plans.</t>
  </si>
  <si>
    <t>4005</t>
  </si>
  <si>
    <t>Gaffer</t>
  </si>
  <si>
    <t>CREW. Lighting rig, cues and operating days.</t>
  </si>
  <si>
    <t>4006</t>
  </si>
  <si>
    <t>Key grip</t>
  </si>
  <si>
    <t>CREW. Grip setup and shooting.</t>
  </si>
  <si>
    <t>4007</t>
  </si>
  <si>
    <t>Grip and electric assistants</t>
  </si>
  <si>
    <t>CREW. Additional coverage for house, wet set and storm work.</t>
  </si>
  <si>
    <t>4008</t>
  </si>
  <si>
    <t>Production sound mixer</t>
  </si>
  <si>
    <t>CREW. Mixer also booms on Micro. Sound kit is separately rented.</t>
  </si>
  <si>
    <t>4009</t>
  </si>
  <si>
    <t>Boom operator</t>
  </si>
  <si>
    <t>CREW. Separate boom from Ultra low upward.</t>
  </si>
  <si>
    <t>Subtotal Camera lighting and sound crew</t>
  </si>
  <si>
    <t>4500</t>
  </si>
  <si>
    <t>4501</t>
  </si>
  <si>
    <t>Production designer and props lead</t>
  </si>
  <si>
    <t>CREW. Sets, dressing, hero props and continuity.</t>
  </si>
  <si>
    <t>4502</t>
  </si>
  <si>
    <t>Art department assistants</t>
  </si>
  <si>
    <t>CREW. Wet/dry resets and set dressing.</t>
  </si>
  <si>
    <t>4503</t>
  </si>
  <si>
    <t>On-set props assistant</t>
  </si>
  <si>
    <t>CREW. Dedicated props support on larger plans.</t>
  </si>
  <si>
    <t>4504</t>
  </si>
  <si>
    <t>Makeup hair and wardrobe support</t>
  </si>
  <si>
    <t>CREW. Combined role on lean plans. Wet/dry continuity.</t>
  </si>
  <si>
    <t>Subtotal Art wardrobe and makeup crew</t>
  </si>
  <si>
    <t>5000</t>
  </si>
  <si>
    <t>5001</t>
  </si>
  <si>
    <t>Beach house filming access</t>
  </si>
  <si>
    <t>location day</t>
  </si>
  <si>
    <t>Filming agreement covers scheduled dry filming, setup and strike. No house flooding.</t>
  </si>
  <si>
    <t>5002</t>
  </si>
  <si>
    <t>Controlled wet-stage access</t>
  </si>
  <si>
    <t>stage day</t>
  </si>
  <si>
    <t>Ground-level controlled stage, with build/strike days. Quote required.</t>
  </si>
  <si>
    <t>5003</t>
  </si>
  <si>
    <t>Safe-room and landing wet set</t>
  </si>
  <si>
    <t>build lot</t>
  </si>
  <si>
    <t>TAX. Contract build includes materials and shop labor. Selective walls on Micro.</t>
  </si>
  <si>
    <t>5004</t>
  </si>
  <si>
    <t>Ground-level roof hood replica</t>
  </si>
  <si>
    <t>TAX. Hood, deck edge, baffle and tether-ring scenery. No real exposed roof stunt.</t>
  </si>
  <si>
    <t>5005</t>
  </si>
  <si>
    <t>Shutter and sliding door effects</t>
  </si>
  <si>
    <t>TAX. Practical shutter sections and safe scenic controls. Digital extensions in VFX.</t>
  </si>
  <si>
    <t>5006</t>
  </si>
  <si>
    <t>Hatches locks and breakaway entry</t>
  </si>
  <si>
    <t>TAX. Roof hatch, security bolts, yellow catches and final door receivers.</t>
  </si>
  <si>
    <t>5007</t>
  </si>
  <si>
    <t>Furnishing dressing and protection</t>
  </si>
  <si>
    <t>TAX. Paid dressing hire and protective coverings. Destroyed duplicates in props.</t>
  </si>
  <si>
    <t>5008</t>
  </si>
  <si>
    <t>House clean and restoration</t>
  </si>
  <si>
    <t>Dry property condition report and restoration. Separate wet-stage reset cost.</t>
  </si>
  <si>
    <t>5009</t>
  </si>
  <si>
    <t>Location utilities</t>
  </si>
  <si>
    <t>Electricity, water access and waste. Production generator rented separately.</t>
  </si>
  <si>
    <t>5010</t>
  </si>
  <si>
    <t>Basecamp and portable facilities</t>
  </si>
  <si>
    <t>day</t>
  </si>
  <si>
    <t>Crew holding, toilets and location support.</t>
  </si>
  <si>
    <t>5011</t>
  </si>
  <si>
    <t>Permits and access coordination</t>
  </si>
  <si>
    <t>Planning allowance. Actual Gulf Coast jurisdiction not selected.</t>
  </si>
  <si>
    <t>5012</t>
  </si>
  <si>
    <t>Overnight equipment security</t>
  </si>
  <si>
    <t>guard night</t>
  </si>
  <si>
    <t>Selected equipment and stage nights.</t>
  </si>
  <si>
    <t>Subtotal Locations and constructed sets</t>
  </si>
  <si>
    <t>6000</t>
  </si>
  <si>
    <t>6001</t>
  </si>
  <si>
    <t>A-camera lenses support and media</t>
  </si>
  <si>
    <t>rental week</t>
  </si>
  <si>
    <t>TAX. Weekly package allowance including normal support. Shipping separately budgeted.</t>
  </si>
  <si>
    <t>6002</t>
  </si>
  <si>
    <t>B-camera package</t>
  </si>
  <si>
    <t>6003</t>
  </si>
  <si>
    <t>Lighting package</t>
  </si>
  <si>
    <t>6004</t>
  </si>
  <si>
    <t>Grip package</t>
  </si>
  <si>
    <t>6005</t>
  </si>
  <si>
    <t>Sound recorder microphones wireless</t>
  </si>
  <si>
    <t>6006</t>
  </si>
  <si>
    <t>Playback control and timecode</t>
  </si>
  <si>
    <t>6007</t>
  </si>
  <si>
    <t>Production power and distribution</t>
  </si>
  <si>
    <t>6008</t>
  </si>
  <si>
    <t>Working and backup storage drives</t>
  </si>
  <si>
    <t>drive</t>
  </si>
  <si>
    <t>TAX. Production media copies. Cloud/archive service separately budgeted.</t>
  </si>
  <si>
    <t>6009</t>
  </si>
  <si>
    <t>Equipment freight and couriers</t>
  </si>
  <si>
    <t>run</t>
  </si>
  <si>
    <t>Delivery and collection.</t>
  </si>
  <si>
    <t>6010</t>
  </si>
  <si>
    <t>Camera and electrical consumables</t>
  </si>
  <si>
    <t>lot</t>
  </si>
  <si>
    <t>TAX. Batteries, cable expendables and cleaning supplies.</t>
  </si>
  <si>
    <t>Subtotal Production equipment</t>
  </si>
  <si>
    <t>7000</t>
  </si>
  <si>
    <t>7001</t>
  </si>
  <si>
    <t>Hero crank radio and duplicate</t>
  </si>
  <si>
    <t>item / lot</t>
  </si>
  <si>
    <t>TAX. ER310 regular price $89.99 benchmark. Higher plans include more duplicates.</t>
  </si>
  <si>
    <t>7002</t>
  </si>
  <si>
    <t>Brass plaque clean and bent copies</t>
  </si>
  <si>
    <t>TAX. Custom engraved quote plus bendable action and continuity copies.</t>
  </si>
  <si>
    <t>7003</t>
  </si>
  <si>
    <t>Elias notebooks and printed pages</t>
  </si>
  <si>
    <t>TAX. Handwritten engineering pages, roof plan and duplicates.</t>
  </si>
  <si>
    <t>7004</t>
  </si>
  <si>
    <t>Three phones and wet dummy copies</t>
  </si>
  <si>
    <t>TAX. Blended used/rental functional phones and inert water doubles.</t>
  </si>
  <si>
    <t>7005</t>
  </si>
  <si>
    <t>Tess and Miles laptops and shells</t>
  </si>
  <si>
    <t>TAX. Working hero devices plus inert shells for wet shots.</t>
  </si>
  <si>
    <t>7006</t>
  </si>
  <si>
    <t>Miles smartwatch and dummy</t>
  </si>
  <si>
    <t>TAX. Hero and water-continuity double.</t>
  </si>
  <si>
    <t>7007</t>
  </si>
  <si>
    <t>Wall panels and camera domes</t>
  </si>
  <si>
    <t>TAX. Physical screens, mounts, camera domes and practical LEDs. UI art in VFX.</t>
  </si>
  <si>
    <t>7008</t>
  </si>
  <si>
    <t>Server rack UPS and reserve node</t>
  </si>
  <si>
    <t>TAX. Scenic housings and nonfunctional low-voltage electronics.</t>
  </si>
  <si>
    <t>7009</t>
  </si>
  <si>
    <t>Red release cord and access panel</t>
  </si>
  <si>
    <t>TAX. Manual release T-handle and matching garage-panel copies.</t>
  </si>
  <si>
    <t>7010</t>
  </si>
  <si>
    <t>Extinguisher hero and soft doubles</t>
  </si>
  <si>
    <t>TAX. Appearance prop and soft action versions. Real set safety equipment in SFX kit.</t>
  </si>
  <si>
    <t>7011</t>
  </si>
  <si>
    <t>Soft and snapping butter knives</t>
  </si>
  <si>
    <t>TAX. Safe action versions and breakaway duplicates.</t>
  </si>
  <si>
    <t>7012</t>
  </si>
  <si>
    <t>Flashlights headlamps emergency kit</t>
  </si>
  <si>
    <t>TAX. Batteries, bottled-water dressing, radios accessories and first-aid prop.</t>
  </si>
  <si>
    <t>7013</t>
  </si>
  <si>
    <t>Screen harnesses and duplicates</t>
  </si>
  <si>
    <t>TAX. Visible costume harnesses. Professional rigging gear is budgeted separately.</t>
  </si>
  <si>
    <t>7014</t>
  </si>
  <si>
    <t>Prop straps and visible carabiners</t>
  </si>
  <si>
    <t>TAX. Appearance and breakaway pieces only. Stunt system is a separate rental.</t>
  </si>
  <si>
    <t>7015</t>
  </si>
  <si>
    <t>Duffels backpacks and cases</t>
  </si>
  <si>
    <t>TAX. Bags, waterproof phone pouch and continuity copies.</t>
  </si>
  <si>
    <t>7016</t>
  </si>
  <si>
    <t>Surfboard and wetsuit rental</t>
  </si>
  <si>
    <t>TAX. One hero set and continuity/standby equivalent. Period hire.</t>
  </si>
  <si>
    <t>7017</t>
  </si>
  <si>
    <t>Kayaks and wall-rack rental</t>
  </si>
  <si>
    <t>TAX. Period hire for garage dressing.</t>
  </si>
  <si>
    <t>7018</t>
  </si>
  <si>
    <t>Background golf cart rental</t>
  </si>
  <si>
    <t>TAX. Short period hire. No driving stunt.</t>
  </si>
  <si>
    <t>7019</t>
  </si>
  <si>
    <t>Hero hatchback rental</t>
  </si>
  <si>
    <t>TAX. Selected arrival and garage days. No vehicle submersion.</t>
  </si>
  <si>
    <t>7020</t>
  </si>
  <si>
    <t>Scenic diesel generator and cage</t>
  </si>
  <si>
    <t>TAX. Nonrunning picture prop. Working production power rented under equipment.</t>
  </si>
  <si>
    <t>7021</t>
  </si>
  <si>
    <t>Photo frames and printed duplicates</t>
  </si>
  <si>
    <t>TAX. Image rights are separately covered in casting.</t>
  </si>
  <si>
    <t>7022</t>
  </si>
  <si>
    <t>Kitchen wine food and mug dressing</t>
  </si>
  <si>
    <t>TAX. Cereal, pancakes, sorbet labels, grape juice and cleared bottle label.</t>
  </si>
  <si>
    <t>7023</t>
  </si>
  <si>
    <t>Tide maps books and surf trophy</t>
  </si>
  <si>
    <t>TAX. Study dressing and Cal’s Cocoa Beach trophy.</t>
  </si>
  <si>
    <t>7024</t>
  </si>
  <si>
    <t>Packing boxes tape cardboard tools</t>
  </si>
  <si>
    <t>TAX. Exit map, tape, small tools and desk supplies.</t>
  </si>
  <si>
    <t>7025</t>
  </si>
  <si>
    <t>Ruined furnishings and debris doubles</t>
  </si>
  <si>
    <t>TAX. Wet couch/TV shells, blankets, seaweed and reset duplicates.</t>
  </si>
  <si>
    <t>7026</t>
  </si>
  <si>
    <t>Lead wardrobe continuity kits</t>
  </si>
  <si>
    <t>TAX. Paid costumes with matching wet/dry and damaged versions.</t>
  </si>
  <si>
    <t>Subtotal Props and wardrobe purchases</t>
  </si>
  <si>
    <t>8000</t>
  </si>
  <si>
    <t>8001</t>
  </si>
  <si>
    <t>Practical FX supervisor</t>
  </si>
  <si>
    <t>CREW. Planning, setup and practical-effect shooting.</t>
  </si>
  <si>
    <t>8002</t>
  </si>
  <si>
    <t>Practical FX technicians</t>
  </si>
  <si>
    <t>CREW. Rain/wind, resets and controlled water operation.</t>
  </si>
  <si>
    <t>8003</t>
  </si>
  <si>
    <t>Stunt coordinator</t>
  </si>
  <si>
    <t>CREW. Rehearsal, extinguisher action and roof rescue design.</t>
  </si>
  <si>
    <t>8004</t>
  </si>
  <si>
    <t>Stunt doubles for three leads</t>
  </si>
  <si>
    <t>performer day</t>
  </si>
  <si>
    <t>CAST. Ground-level roof and water coverage. Cast benefit reserve applies.</t>
  </si>
  <si>
    <t>8005</t>
  </si>
  <si>
    <t>Stunt riggers</t>
  </si>
  <si>
    <t>CREW. Rigging and supervised reset days.</t>
  </si>
  <si>
    <t>8006</t>
  </si>
  <si>
    <t>Set medic</t>
  </si>
  <si>
    <t>CREW. Present throughout principal photography.</t>
  </si>
  <si>
    <t>8007</t>
  </si>
  <si>
    <t>Water safety technicians</t>
  </si>
  <si>
    <t>CREW. Specialist coverage during controlled wet-set work.</t>
  </si>
  <si>
    <t>8008</t>
  </si>
  <si>
    <t>Rain wind pumps and containment</t>
  </si>
  <si>
    <t>rental lot</t>
  </si>
  <si>
    <t>TAX. Effects equipment and controlled tank/containment hire.</t>
  </si>
  <si>
    <t>8009</t>
  </si>
  <si>
    <t>Professional stunt rig and pads</t>
  </si>
  <si>
    <t>TAX. Engineered rigging, mats and anchor hardware. Screen harness props separate.</t>
  </si>
  <si>
    <t>8010</t>
  </si>
  <si>
    <t>Water heating debris and FX supplies</t>
  </si>
  <si>
    <t>TAX. Controlled water, soft debris, heating and effect consumables.</t>
  </si>
  <si>
    <t>8011</t>
  </si>
  <si>
    <t>Wet-stage cleanup and drying</t>
  </si>
  <si>
    <t>Reset, sanitation, extraction and dehumidification.</t>
  </si>
  <si>
    <t>Subtotal Practical effects and stunts</t>
  </si>
  <si>
    <t>9000</t>
  </si>
  <si>
    <t>9001</t>
  </si>
  <si>
    <t>Local production van</t>
  </si>
  <si>
    <t>TAX. Local crew and equipment moves.</t>
  </si>
  <si>
    <t>9002</t>
  </si>
  <si>
    <t>Fuel parking and mileage</t>
  </si>
  <si>
    <t>Production transport allowance.</t>
  </si>
  <si>
    <t>9003</t>
  </si>
  <si>
    <t>Specialist hotel rooms</t>
  </si>
  <si>
    <t>room night</t>
  </si>
  <si>
    <t>Core cast and crew assumed local. Limited traveling specialists.</t>
  </si>
  <si>
    <t>9004</t>
  </si>
  <si>
    <t>Shoot-day meals</t>
  </si>
  <si>
    <t>person meal</t>
  </si>
  <si>
    <t>One hot meal per scheduled working day. Headcount includes day players.</t>
  </si>
  <si>
    <t>9005</t>
  </si>
  <si>
    <t>Craft service and drinking water</t>
  </si>
  <si>
    <t>Snacks and hydration. Picture food dressing is in props.</t>
  </si>
  <si>
    <t>9006</t>
  </si>
  <si>
    <t>Prep and wrap meals</t>
  </si>
  <si>
    <t>Smaller preparation and wrap team.</t>
  </si>
  <si>
    <t>9007</t>
  </si>
  <si>
    <t>Traveling specialist per diem</t>
  </si>
  <si>
    <t>Hotel-days allowance. No duplicate meal buyout assumed for locals.</t>
  </si>
  <si>
    <t>9008</t>
  </si>
  <si>
    <t>Specialist travel</t>
  </si>
  <si>
    <t>round trip</t>
  </si>
  <si>
    <t>Limited flights or long-distance mileage.</t>
  </si>
  <si>
    <t>Subtotal Travel meals and transport</t>
  </si>
  <si>
    <t>10000</t>
  </si>
  <si>
    <t>10001</t>
  </si>
  <si>
    <t>Picture editor</t>
  </si>
  <si>
    <t>edit day</t>
  </si>
  <si>
    <t>Complete narrative edit including 50 episode boundaries.</t>
  </si>
  <si>
    <t>10002</t>
  </si>
  <si>
    <t>Assistant editor and post supervision</t>
  </si>
  <si>
    <t>Ingest, turnover, conform coordination and version control.</t>
  </si>
  <si>
    <t>10003</t>
  </si>
  <si>
    <t>Color grade and master</t>
  </si>
  <si>
    <t>suite day</t>
  </si>
  <si>
    <t>Portrait master color grade. Episode export in delivery section.</t>
  </si>
  <si>
    <t>10004</t>
  </si>
  <si>
    <t>Dialogue edit and ADR synchronization</t>
  </si>
  <si>
    <t>House voices, phone filtering and principal dialogue.</t>
  </si>
  <si>
    <t>10005</t>
  </si>
  <si>
    <t>Sound design and Foley</t>
  </si>
  <si>
    <t>Storm, shutters, house motors, water and offscreen action.</t>
  </si>
  <si>
    <t>10006</t>
  </si>
  <si>
    <t>Final mix</t>
  </si>
  <si>
    <t>Stereo master and platform sound deliverables.</t>
  </si>
  <si>
    <t>10007</t>
  </si>
  <si>
    <t>Original score and music rights</t>
  </si>
  <si>
    <t>Composer fee and licensed use under a negotiated commission.</t>
  </si>
  <si>
    <t>10008</t>
  </si>
  <si>
    <t>Family humming and guitar recording</t>
  </si>
  <si>
    <t>recording lot</t>
  </si>
  <si>
    <t>Original family-song recording, performer and music permissions.</t>
  </si>
  <si>
    <t>10009</t>
  </si>
  <si>
    <t>Cleared nature-documentary excerpt</t>
  </si>
  <si>
    <t>TV jellyfish footage and narration. No unlicensed commercial clip.</t>
  </si>
  <si>
    <t>10010</t>
  </si>
  <si>
    <t>Post cloud backup and archive service</t>
  </si>
  <si>
    <t>Post storage service beyond purchased working drives.</t>
  </si>
  <si>
    <t>Subtotal Editorial sound and music</t>
  </si>
  <si>
    <t>11000</t>
  </si>
  <si>
    <t>11001</t>
  </si>
  <si>
    <t>Screen replacements and cleanup</t>
  </si>
  <si>
    <t>shot</t>
  </si>
  <si>
    <t>Estimated shot count. Mostly panels, diagnostics and seam cleanup.</t>
  </si>
  <si>
    <t>11002</t>
  </si>
  <si>
    <t>Storm water and house composites</t>
  </si>
  <si>
    <t>Hero exteriors and limited digital water. Micro uses offscreen storm and tight coverage.</t>
  </si>
  <si>
    <t>11003</t>
  </si>
  <si>
    <t>Hurricane-eye hero composites</t>
  </si>
  <si>
    <t>Roof skyline and eye. Exact shot designs and bids not yet supplied.</t>
  </si>
  <si>
    <t>11004</t>
  </si>
  <si>
    <t>Collapsed causeway photo composite</t>
  </si>
  <si>
    <t>image</t>
  </si>
  <si>
    <t>A phone image, not a live-action bridge collapse sequence.</t>
  </si>
  <si>
    <t>11005</t>
  </si>
  <si>
    <t>JCN graphics and interface design</t>
  </si>
  <si>
    <t>package</t>
  </si>
  <si>
    <t>Maps, percentages, countdowns, texts and 50-episode graphic system.</t>
  </si>
  <si>
    <t>11006</t>
  </si>
  <si>
    <t>VFX planning and turnover support</t>
  </si>
  <si>
    <t>Plate specification, camera metadata and compositing turnover.</t>
  </si>
  <si>
    <t>Subtotal Visual effects and screen graphics</t>
  </si>
  <si>
    <t>12000</t>
  </si>
  <si>
    <t>12001</t>
  </si>
  <si>
    <t>Liability equipment and property cover</t>
  </si>
  <si>
    <t>policy</t>
  </si>
  <si>
    <t>Planning allowance excludes workers compensation, covered in payroll reserve.</t>
  </si>
  <si>
    <t>12002</t>
  </si>
  <si>
    <t>Wet-work and stunt insurance extension</t>
  </si>
  <si>
    <t>Specialty endorsement allowance. Insurer approval and bid required.</t>
  </si>
  <si>
    <t>12003</t>
  </si>
  <si>
    <t>Errors and omissions insurance</t>
  </si>
  <si>
    <t>Delivery E&amp;O allowance.</t>
  </si>
  <si>
    <t>12004</t>
  </si>
  <si>
    <t>Production legal and clearances</t>
  </si>
  <si>
    <t>Chain of title, cast/vendor agreements and image/music clearances.</t>
  </si>
  <si>
    <t>12005</t>
  </si>
  <si>
    <t>Final accounting and cost reports</t>
  </si>
  <si>
    <t>Closing and delivery reports beyond daily purchase tracking.</t>
  </si>
  <si>
    <t>12006</t>
  </si>
  <si>
    <t>Company setup banking and communications</t>
  </si>
  <si>
    <t>Entity administration, communications and file-transfer subscriptions.</t>
  </si>
  <si>
    <t>Subtotal Insurance legal and administration</t>
  </si>
  <si>
    <t>13000</t>
  </si>
  <si>
    <t>13001</t>
  </si>
  <si>
    <t>Episode conform titles exports and QC</t>
  </si>
  <si>
    <t>episode</t>
  </si>
  <si>
    <t>Fifty portrait episodes with titles, metadata and technical QC.</t>
  </si>
  <si>
    <t>13002</t>
  </si>
  <si>
    <t>English captions and accessibility QC</t>
  </si>
  <si>
    <t>minute</t>
  </si>
  <si>
    <t>English captions. Foreign-language versions are excluded.</t>
  </si>
  <si>
    <t>13003</t>
  </si>
  <si>
    <t>Trailer and social cutdowns</t>
  </si>
  <si>
    <t>Initial marketing edit and promotional cutdowns.</t>
  </si>
  <si>
    <t>13004</t>
  </si>
  <si>
    <t>Final key art and press materials</t>
  </si>
  <si>
    <t>Final artwork adaptation and cleared publicity materials.</t>
  </si>
  <si>
    <t>13005</t>
  </si>
  <si>
    <t>Submissions screenings and delivery fees</t>
  </si>
  <si>
    <t>Initial release preparation. Broad paid advertising and sales commissions excluded.</t>
  </si>
  <si>
    <t>Subtotal Delivery and initial promotion</t>
  </si>
  <si>
    <t>Covered labor and taxable cost bases</t>
  </si>
  <si>
    <t>Covered cast wages</t>
  </si>
  <si>
    <t>Covered crew wages</t>
  </si>
  <si>
    <t>Taxable materials and rental base</t>
  </si>
  <si>
    <t>Payroll allowances overhead and contingency</t>
  </si>
  <si>
    <t>Applies to covered payroll wages. Vendor project fees are excluded.</t>
  </si>
  <si>
    <t>Payroll tax, workers compensation, unemployment and processing reserve.</t>
  </si>
  <si>
    <t>Applied to cast wages plus labor extensions. Final agreement to confirm.</t>
  </si>
  <si>
    <t>Benefit reserve beyond employer taxes/WC. No crew union agreement is implied.</t>
  </si>
  <si>
    <t>Applied only to lines marked TAX. Jurisdiction and exemptions to confirm.</t>
  </si>
  <si>
    <t>Cash only. Expected refundable. Any additional union security bond is excluded.</t>
  </si>
  <si>
    <t>Production cost per episode</t>
  </si>
  <si>
    <t>Production cost per finished minute</t>
  </si>
  <si>
    <t>ContAIned Ultra low budget</t>
  </si>
  <si>
    <t>ContAIned Low budget</t>
  </si>
  <si>
    <t>ContAIned Company budget</t>
  </si>
  <si>
    <t>ContAIned script production breakdown</t>
  </si>
  <si>
    <t>Coverage of the supplied 50-episode draft. Episode references stay stable when screenplay pagination changes.</t>
  </si>
  <si>
    <t>Episodes</t>
  </si>
  <si>
    <t>Production element</t>
  </si>
  <si>
    <t>Required coverage</t>
  </si>
  <si>
    <t>Budget accounts</t>
  </si>
  <si>
    <t>1</t>
  </si>
  <si>
    <t>Earlier causeway emergency</t>
  </si>
  <si>
    <t>Anna, Young Tess, dispatcher and toddler cry. Audio only. No crash unit or blue Volvo rental.</t>
  </si>
  <si>
    <t>2006–2010, 10004–10006</t>
  </si>
  <si>
    <t>2–5</t>
  </si>
  <si>
    <t>Arrival and house introduction</t>
  </si>
  <si>
    <t>Hatchback, board, garage, golf cart, kayaks, photo, plaque, wine and mugs. Three live leads.</t>
  </si>
  <si>
    <t>2001–2003, 7002, 7016–7024</t>
  </si>
  <si>
    <t>6–13</t>
  </si>
  <si>
    <t>Study, warnings and evacuation refusal</t>
  </si>
  <si>
    <t>Notebook pages, original core directive, TV maps, weather radio, texts and timed evacuation data.</t>
  </si>
  <si>
    <t>7001, 7003–7008, 11001, 11005</t>
  </si>
  <si>
    <t>14–17</t>
  </si>
  <si>
    <t>Door gap, glass strike and shutters</t>
  </si>
  <si>
    <t>Safe door track, bendable plaque, soft extinguisher, mechanical shutter sections, hatches and yellow catches.</t>
  </si>
  <si>
    <t>5005–5006, 7002, 7010, 8003</t>
  </si>
  <si>
    <t>18–24</t>
  </si>
  <si>
    <t>Isolation, wiring and manual release</t>
  </si>
  <si>
    <t>Controlled house screens, rack, pantry latch, breaker dressing, red cord, kayak rack and cached phone image.</t>
  </si>
  <si>
    <t>5006, 7004–7009, 7017, 11005</t>
  </si>
  <si>
    <t>25–30</t>
  </si>
  <si>
    <t>Family recordings and Elias voice</t>
  </si>
  <si>
    <t>Anna humming/guitar, recorded family material, six VO parts and AI persona performance. No humanoid robot.</t>
  </si>
  <si>
    <t>2004–2009, 10004–10008</t>
  </si>
  <si>
    <t>31–38</t>
  </si>
  <si>
    <t>Diagnostics, radio signal and truth</t>
  </si>
  <si>
    <t>Laptop diagnostics, antenna wire, radio, evolving weather warnings, interface percentages and family confrontations.</t>
  </si>
  <si>
    <t>6006, 7001, 7005–7008, 11001</t>
  </si>
  <si>
    <t>39–44</t>
  </si>
  <si>
    <t>Flooding and reserve-node countdown</t>
  </si>
  <si>
    <t>Ground-level safe-room/landing build, controlled water, emergency light, water safety, battery screen and roof hatch.</t>
  </si>
  <si>
    <t>5002–5006, 8001–8011, 11001–11002</t>
  </si>
  <si>
    <t>45–48</t>
  </si>
  <si>
    <t>Persona removal, eye and roof rescue</t>
  </si>
  <si>
    <t>Paid stunt doubles and riggers, low hood/deck replica, harnesses, spare strap, baffle breakaway, storm/eye composites.</t>
  </si>
  <si>
    <t>5004, 7013–7014, 8003–8010, 11002–11003</t>
  </si>
  <si>
    <t>49</t>
  </si>
  <si>
    <t>Dawn and causeway evidence</t>
  </si>
  <si>
    <t>Damaged set dressing and a cleared/composited collapsed-bridge phone image. No full moving bridge-collapse scene.</t>
  </si>
  <si>
    <t>7025, 11002, 11004</t>
  </si>
  <si>
    <t>50</t>
  </si>
  <si>
    <t>Manual door exit and final camera</t>
  </si>
  <si>
    <t>Damaged receivers, brass plaque, reset panel, ruined furnishings and final surveillance graphics.</t>
  </si>
  <si>
    <t>5006, 7002, 7007, 7025, 11001, 11005</t>
  </si>
  <si>
    <t>All 50</t>
  </si>
  <si>
    <t>Portrait post-production and delivery</t>
  </si>
  <si>
    <t>Narrative edit, camera-panel POVs, score, Foley, color, captions, titles, metadata and individual episode QC.</t>
  </si>
  <si>
    <t>10001–10010, 11001–11006, 13001–13005</t>
  </si>
  <si>
    <t>Execution by production plan</t>
  </si>
  <si>
    <t>Combined crew roles. Tight coverage and few storm wides. Selective wet-set walls and a low hood replica.</t>
  </si>
  <si>
    <t>Longer shoot, dedicated boom and more art support. More complete wet set and more composites.</t>
  </si>
  <si>
    <t>Additional camera/DIT and props support, longer effects coverage, fuller sets and higher vendor allowances.</t>
  </si>
  <si>
    <t>Larger departments, more elaborate sets, more VFX refinement and a longer production/post schedule.</t>
  </si>
  <si>
    <t>Source</t>
  </si>
  <si>
    <t>ContAIned(4).fdx, supplied by Gary B. Haley.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</si>
</sst>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;&quot;–&quot;"/>
    <numFmt numFmtId="165" formatCode="0.0%;\(0.0%\);&quot;–&quot;"/>
    <numFmt numFmtId="166" formatCode="&quot;$&quot;#,##0;\(&quot;$&quot;#,##0\);&quot;–&quot;"/>
    <numFmt numFmtId="167" formatCode="&quot;$&quot;#,##0.00"/>
  </numFmts>
  <fonts count="12">
    <font>
      <sz val="11"/>
      <name val="Carlito"/>
    </font>
    <font>
      <sz val="10"/>
      <color rgb="FF122831"/>
      <name val="Arial"/>
    </font>
    <font>
      <sz val="10"/>
      <color rgb="FF576D75"/>
      <name val="Arial"/>
    </font>
    <font>
      <b/>
      <sz val="16"/>
      <color rgb="FF122831"/>
      <name val="Arial"/>
    </font>
    <font>
      <i/>
      <sz val="10"/>
      <color rgb="FF122831"/>
      <name val="Arial"/>
    </font>
    <font>
      <b/>
      <sz val="10"/>
      <color rgb="FFFFFFFF"/>
      <name val="Arial"/>
    </font>
    <font>
      <sz val="10"/>
      <color rgb="FF1855A4"/>
      <name val="Arial"/>
    </font>
    <font>
      <b/>
      <sz val="10"/>
      <color rgb="FF122831"/>
      <name val="Arial"/>
    </font>
    <font>
      <sz val="10"/>
      <color rgb="FF23714A"/>
      <name val="Arial"/>
    </font>
    <font>
      <sz val="11"/>
      <color rgb="FF122831"/>
      <name val="Arial"/>
    </font>
    <font>
      <b/>
      <sz val="11"/>
      <color rgb="FF122831"/>
      <name val="Arial"/>
    </font>
    <font>
      <i/>
      <sz val="10"/>
      <color rgb="FF576D75"/>
      <name val="Arial"/>
    </font>
  </fonts>
  <fills count="7">
    <fill>
      <patternFill patternType="none"/>
    </fill>
    <fill>
      <patternFill patternType="gray125"/>
    </fill>
    <fill>
      <patternFill patternType="solid">
        <fgColor rgb="FF173F4C"/>
      </patternFill>
    </fill>
    <fill>
      <patternFill patternType="solid">
        <fgColor rgb="FFF4F7F8"/>
      </patternFill>
    </fill>
    <fill>
      <patternFill patternType="solid">
        <fgColor rgb="FFFFF3CD"/>
      </patternFill>
    </fill>
    <fill>
      <patternFill patternType="solid">
        <fgColor rgb="FFE9F3F3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2B707C"/>
      </bottom>
      <diagonal/>
    </border>
    <border>
      <left/>
      <right/>
      <top style="thin">
        <color rgb="FFC9D7DB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4" fontId="6" fillId="4" borderId="0" xfId="0" applyNumberFormat="1" applyFont="1" applyFill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vertical="center"/>
    </xf>
    <xf numFmtId="165" fontId="6" fillId="4" borderId="0" xfId="0" applyNumberFormat="1" applyFont="1" applyFill="1" applyAlignment="1">
      <alignment horizontal="right" vertical="center"/>
    </xf>
    <xf numFmtId="166" fontId="6" fillId="4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7" fontId="6" fillId="0" borderId="0" xfId="0" applyNumberFormat="1" applyFont="1" applyAlignment="1">
      <alignment vertical="center"/>
    </xf>
    <xf numFmtId="10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6" fontId="1" fillId="0" borderId="0" xfId="0" applyNumberFormat="1" applyFont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6" fontId="1" fillId="3" borderId="0" xfId="0" applyNumberFormat="1" applyFont="1" applyFill="1" applyAlignment="1">
      <alignment horizontal="right" vertic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right" vertical="center"/>
    </xf>
    <xf numFmtId="166" fontId="7" fillId="3" borderId="2" xfId="0" applyNumberFormat="1" applyFont="1" applyFill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0" fontId="7" fillId="5" borderId="2" xfId="0" applyFont="1" applyFill="1" applyBorder="1" applyAlignment="1">
      <alignment vertical="center"/>
    </xf>
    <xf numFmtId="0" fontId="7" fillId="5" borderId="2" xfId="0" applyFont="1" applyFill="1" applyBorder="1" applyAlignment="1">
      <alignment horizontal="right" vertical="center"/>
    </xf>
    <xf numFmtId="166" fontId="7" fillId="5" borderId="2" xfId="0" applyNumberFormat="1" applyFont="1" applyFill="1" applyBorder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9" fillId="5" borderId="0" xfId="0" applyFont="1" applyFill="1" applyAlignment="1">
      <alignment horizontal="right" vertical="center"/>
    </xf>
    <xf numFmtId="166" fontId="9" fillId="5" borderId="0" xfId="0" applyNumberFormat="1" applyFont="1" applyFill="1" applyAlignment="1">
      <alignment horizontal="right" vertical="center"/>
    </xf>
    <xf numFmtId="166" fontId="10" fillId="5" borderId="0" xfId="0" applyNumberFormat="1" applyFont="1" applyFill="1" applyAlignment="1">
      <alignment horizontal="right"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Alignment="1">
      <alignment horizontal="right" vertical="center"/>
    </xf>
    <xf numFmtId="166" fontId="9" fillId="6" borderId="0" xfId="0" applyNumberFormat="1" applyFont="1" applyFill="1" applyAlignment="1">
      <alignment horizontal="right" vertical="center"/>
    </xf>
    <xf numFmtId="166" fontId="10" fillId="6" borderId="0" xfId="0" applyNumberFormat="1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</cellXfs>
  <cellStyles count="1">
    <cellStyle name="Normal" xfId="0" builtinId="0"/>
  </cellStyles>
  <dxfs count="5">
    <dxf>
      <font>
        <b/>
        <color rgb="FF9C241E"/>
      </font>
      <fill>
        <patternFill patternType="solid">
          <bgColor rgb="FFFDE2DF"/>
        </patternFill>
      </fill>
    </dxf>
    <dxf>
      <font>
        <b/>
        <color rgb="FF9C241E"/>
      </font>
      <fill>
        <patternFill patternType="solid">
          <bgColor rgb="FFFDE2DF"/>
        </patternFill>
      </fill>
    </dxf>
    <dxf>
      <font>
        <b/>
        <color rgb="FF9C241E"/>
      </font>
      <fill>
        <patternFill patternType="solid">
          <bgColor rgb="FFFDE2DF"/>
        </patternFill>
      </fill>
    </dxf>
    <dxf>
      <font>
        <b/>
        <color rgb="FF9C241E"/>
      </font>
      <fill>
        <patternFill patternType="solid">
          <bgColor rgb="FFFDE2DF"/>
        </patternFill>
      </fill>
    </dxf>
    <dxf>
      <font>
        <b/>
        <color rgb="FF9C241E"/>
      </font>
      <fill>
        <patternFill patternType="solid">
          <bgColor rgb="FFFDE2D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 sz="1050">
                <a:latin typeface="Arial"/>
                <a:ea typeface="Arial"/>
                <a:cs typeface="Arial"/>
              </a:rPr>
              <a:t>Production cost (USD)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Production (USD)</c:v>
          </c:tx>
          <c:spPr>
            <a:solidFill>
              <a:srgbClr val="2B707C"/>
            </a:solidFill>
          </c:spPr>
          <c:invertIfNegative val="0"/>
          <c:cat>
            <c:strRef>
              <c:f>Summary!$C$7:$C$10</c:f>
              <c:strCache>
                <c:ptCount val="4"/>
                <c:pt idx="0">
                  <c:v>Micro</c:v>
                </c:pt>
                <c:pt idx="1">
                  <c:v>Ultra low</c:v>
                </c:pt>
                <c:pt idx="2">
                  <c:v>Low</c:v>
                </c:pt>
                <c:pt idx="3">
                  <c:v>Production company</c:v>
                </c:pt>
              </c:strCache>
            </c:strRef>
          </c:cat>
          <c:val>
            <c:numRef>
              <c:f>Summary!$F$7:$F$10</c:f>
              <c:numCache>
                <c:formatCode>"$"#,##0;\("$"#,##0\);"–"</c:formatCode>
                <c:ptCount val="4"/>
                <c:pt idx="0">
                  <c:v>216762.28100000002</c:v>
                </c:pt>
                <c:pt idx="1">
                  <c:v>614803.02324000001</c:v>
                </c:pt>
                <c:pt idx="2">
                  <c:v>1689197.0654999998</c:v>
                </c:pt>
                <c:pt idx="3">
                  <c:v>3731384.2103999997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0E-48DF-9BE8-3146C5C4D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\$0.0,,&quot;M&quot;" sourceLinked="0"/>
        <c:majorTickMark val="none"/>
        <c:minorTickMark val="none"/>
        <c:tickLblPos val="nextTo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  <a:endParaRPr lang="en-US"/>
          </a:p>
        </c:txPr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</xdr:row>
      <xdr:rowOff>0</xdr:rowOff>
    </xdr:from>
    <xdr:to>
      <xdr:col>15</xdr:col>
      <xdr:colOff>0</xdr:colOff>
      <xdr:row>20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F4C"/>
  </sheetPr>
  <dimension ref="A1:K48"/>
  <sheetViews>
    <sheetView showGridLines="0" tabSelected="1" workbookViewId="0"/>
  </sheetViews>
  <sheetFormatPr defaultRowHeight="14"/>
  <cols>
    <col min="1" max="2" width="2.1640625" customWidth="1"/>
    <col min="3" max="3" width="47" customWidth="1"/>
    <col min="4" max="7" width="20" customWidth="1"/>
    <col min="8" max="8" width="3" customWidth="1"/>
    <col min="9" max="15" width="12" customWidth="1"/>
  </cols>
  <sheetData>
    <row r="1" spans="1:11" ht="19" customHeight="1">
      <c r="A1" s="1"/>
      <c r="B1" s="1"/>
      <c r="C1" s="1"/>
      <c r="D1" s="1"/>
      <c r="E1" s="1"/>
      <c r="F1" s="3"/>
      <c r="G1" s="3"/>
      <c r="H1" s="3"/>
      <c r="I1" s="3"/>
      <c r="J1" s="1"/>
      <c r="K1" s="2"/>
    </row>
    <row r="2" spans="1:11" ht="29" customHeight="1">
      <c r="A2" s="1"/>
      <c r="B2" s="1"/>
      <c r="C2" s="4" t="s">
        <v>0</v>
      </c>
      <c r="D2" s="1"/>
      <c r="E2" s="1"/>
      <c r="F2" s="3"/>
      <c r="G2" s="3"/>
      <c r="H2" s="3"/>
      <c r="I2" s="3"/>
      <c r="J2" s="1"/>
      <c r="K2" s="2"/>
    </row>
    <row r="3" spans="1:11" ht="19" customHeight="1">
      <c r="A3" s="1"/>
      <c r="B3" s="1"/>
      <c r="C3" s="5"/>
      <c r="D3" s="5"/>
      <c r="E3" s="5"/>
      <c r="F3" s="6"/>
      <c r="G3" s="6"/>
      <c r="H3" s="6"/>
      <c r="I3" s="6"/>
      <c r="J3" s="1"/>
      <c r="K3" s="2"/>
    </row>
    <row r="4" spans="1:11" ht="19" customHeight="1">
      <c r="A4" s="1"/>
      <c r="B4" s="1"/>
      <c r="C4" s="9" t="s">
        <v>1</v>
      </c>
      <c r="D4" s="1"/>
      <c r="E4" s="1"/>
      <c r="F4" s="3"/>
      <c r="G4" s="3"/>
      <c r="H4" s="3"/>
      <c r="I4" s="3"/>
      <c r="J4" s="1"/>
      <c r="K4" s="2"/>
    </row>
    <row r="5" spans="1:11" ht="19" customHeight="1">
      <c r="A5" s="1"/>
      <c r="B5" s="1"/>
      <c r="C5" s="1"/>
      <c r="D5" s="1"/>
      <c r="E5" s="1"/>
      <c r="F5" s="3"/>
      <c r="G5" s="3"/>
      <c r="H5" s="3"/>
      <c r="I5" s="3"/>
      <c r="J5" s="1"/>
      <c r="K5" s="2"/>
    </row>
    <row r="6" spans="1:11" ht="27" customHeight="1">
      <c r="A6" s="1"/>
      <c r="B6" s="1"/>
      <c r="C6" s="12" t="s">
        <v>2</v>
      </c>
      <c r="D6" s="12" t="s">
        <v>3</v>
      </c>
      <c r="E6" s="12" t="s">
        <v>4</v>
      </c>
      <c r="F6" s="12" t="s">
        <v>5</v>
      </c>
      <c r="G6" s="12" t="s">
        <v>6</v>
      </c>
      <c r="H6" s="3"/>
      <c r="I6" s="3"/>
      <c r="J6" s="1"/>
      <c r="K6" s="2"/>
    </row>
    <row r="7" spans="1:11" ht="29" customHeight="1">
      <c r="A7" s="1"/>
      <c r="B7" s="1"/>
      <c r="C7" s="43" t="s">
        <v>7</v>
      </c>
      <c r="D7" s="44">
        <f>Assumptions!D6</f>
        <v>12</v>
      </c>
      <c r="E7" s="45">
        <f>Micro!I117</f>
        <v>5954</v>
      </c>
      <c r="F7" s="46">
        <f>Micro!I199</f>
        <v>216762.28100000002</v>
      </c>
      <c r="G7" s="46">
        <f>Micro!I202</f>
        <v>220762.28100000002</v>
      </c>
      <c r="H7" s="3"/>
      <c r="I7" s="3"/>
      <c r="J7" s="1"/>
      <c r="K7" s="2"/>
    </row>
    <row r="8" spans="1:11" ht="29" customHeight="1">
      <c r="A8" s="1"/>
      <c r="B8" s="1"/>
      <c r="C8" s="47" t="s">
        <v>8</v>
      </c>
      <c r="D8" s="48">
        <f>Assumptions!E6</f>
        <v>18</v>
      </c>
      <c r="E8" s="49">
        <f>'Ultra low'!I117</f>
        <v>12840</v>
      </c>
      <c r="F8" s="50">
        <f>'Ultra low'!I199</f>
        <v>614803.02324000001</v>
      </c>
      <c r="G8" s="50">
        <f>'Ultra low'!I202</f>
        <v>624803.02324000001</v>
      </c>
      <c r="H8" s="3"/>
      <c r="I8" s="3"/>
      <c r="J8" s="1"/>
      <c r="K8" s="2"/>
    </row>
    <row r="9" spans="1:11" ht="29" customHeight="1">
      <c r="A9" s="1"/>
      <c r="B9" s="1"/>
      <c r="C9" s="43" t="s">
        <v>9</v>
      </c>
      <c r="D9" s="44">
        <f>Assumptions!F6</f>
        <v>22</v>
      </c>
      <c r="E9" s="45">
        <f>Low!I117</f>
        <v>26375</v>
      </c>
      <c r="F9" s="46">
        <f>Low!I199</f>
        <v>1689197.0654999998</v>
      </c>
      <c r="G9" s="46">
        <f>Low!I202</f>
        <v>1709197.0654999998</v>
      </c>
      <c r="H9" s="3"/>
      <c r="I9" s="3"/>
      <c r="J9" s="1"/>
      <c r="K9" s="2"/>
    </row>
    <row r="10" spans="1:11" ht="29" customHeight="1">
      <c r="A10" s="1"/>
      <c r="B10" s="1"/>
      <c r="C10" s="47" t="s">
        <v>10</v>
      </c>
      <c r="D10" s="48">
        <f>Assumptions!G6</f>
        <v>28</v>
      </c>
      <c r="E10" s="49">
        <f>Company!I117</f>
        <v>52335</v>
      </c>
      <c r="F10" s="50">
        <f>Company!I199</f>
        <v>3731384.2103999997</v>
      </c>
      <c r="G10" s="50">
        <f>Company!I202</f>
        <v>3771384.2103999997</v>
      </c>
      <c r="H10" s="3"/>
      <c r="I10" s="3"/>
      <c r="J10" s="1"/>
      <c r="K10" s="2"/>
    </row>
    <row r="11" spans="1:11" ht="19" customHeight="1">
      <c r="A11" s="1"/>
      <c r="B11" s="1"/>
      <c r="C11" s="1"/>
      <c r="D11" s="1"/>
      <c r="E11" s="1"/>
      <c r="F11" s="3"/>
      <c r="G11" s="3"/>
      <c r="H11" s="3"/>
      <c r="I11" s="3"/>
      <c r="J11" s="1"/>
      <c r="K11" s="2"/>
    </row>
    <row r="12" spans="1:11" ht="19" customHeight="1">
      <c r="A12" s="1"/>
      <c r="B12" s="1"/>
      <c r="C12" s="51" t="s">
        <v>11</v>
      </c>
      <c r="D12" s="1"/>
      <c r="E12" s="1"/>
      <c r="F12" s="3"/>
      <c r="G12" s="3"/>
      <c r="H12" s="3"/>
      <c r="I12" s="3"/>
      <c r="J12" s="1"/>
      <c r="K12" s="2"/>
    </row>
    <row r="13" spans="1:11" ht="19" customHeight="1">
      <c r="A13" s="1"/>
      <c r="B13" s="1"/>
      <c r="C13" s="51" t="s">
        <v>12</v>
      </c>
      <c r="D13" s="1"/>
      <c r="E13" s="1"/>
      <c r="F13" s="3"/>
      <c r="G13" s="3"/>
      <c r="H13" s="3"/>
      <c r="I13" s="3"/>
      <c r="J13" s="1"/>
      <c r="K13" s="2"/>
    </row>
    <row r="14" spans="1:11" ht="19" customHeight="1">
      <c r="A14" s="1"/>
      <c r="B14" s="1"/>
      <c r="C14" s="1"/>
      <c r="D14" s="1"/>
      <c r="E14" s="1"/>
      <c r="F14" s="3"/>
      <c r="G14" s="3"/>
      <c r="H14" s="3"/>
      <c r="I14" s="3"/>
      <c r="J14" s="1"/>
      <c r="K14" s="2"/>
    </row>
    <row r="15" spans="1:11" ht="26" customHeight="1">
      <c r="A15" s="1"/>
      <c r="B15" s="1"/>
      <c r="C15" s="12" t="s">
        <v>13</v>
      </c>
      <c r="D15" s="12" t="s">
        <v>7</v>
      </c>
      <c r="E15" s="12" t="s">
        <v>8</v>
      </c>
      <c r="F15" s="12" t="s">
        <v>9</v>
      </c>
      <c r="G15" s="12" t="s">
        <v>10</v>
      </c>
      <c r="H15" s="3"/>
      <c r="I15" s="3"/>
      <c r="J15" s="1"/>
      <c r="K15" s="2"/>
    </row>
    <row r="16" spans="1:11" ht="19" customHeight="1">
      <c r="A16" s="1"/>
      <c r="B16" s="1"/>
      <c r="C16" s="14" t="s">
        <v>14</v>
      </c>
      <c r="D16" s="30">
        <f>Micro!I15</f>
        <v>10400</v>
      </c>
      <c r="E16" s="30">
        <f>'Ultra low'!I15</f>
        <v>30500</v>
      </c>
      <c r="F16" s="30">
        <f>Low!I15</f>
        <v>68500</v>
      </c>
      <c r="G16" s="30">
        <f>Company!I15</f>
        <v>164000</v>
      </c>
      <c r="H16" s="3"/>
      <c r="I16" s="3"/>
      <c r="J16" s="1"/>
      <c r="K16" s="2"/>
    </row>
    <row r="17" spans="1:11" ht="19" customHeight="1">
      <c r="A17" s="1"/>
      <c r="B17" s="1"/>
      <c r="C17" s="1" t="s">
        <v>15</v>
      </c>
      <c r="D17" s="28">
        <f>Micro!I31</f>
        <v>14100</v>
      </c>
      <c r="E17" s="28">
        <f>'Ultra low'!I31</f>
        <v>35550</v>
      </c>
      <c r="F17" s="28">
        <f>Low!I31</f>
        <v>82050</v>
      </c>
      <c r="G17" s="28">
        <f>Company!I31</f>
        <v>189600</v>
      </c>
      <c r="H17" s="3"/>
      <c r="I17" s="3"/>
      <c r="J17" s="1"/>
      <c r="K17" s="2"/>
    </row>
    <row r="18" spans="1:11" ht="19" customHeight="1">
      <c r="A18" s="1"/>
      <c r="B18" s="1"/>
      <c r="C18" s="14" t="s">
        <v>16</v>
      </c>
      <c r="D18" s="30">
        <f>Micro!I41</f>
        <v>12665</v>
      </c>
      <c r="E18" s="30">
        <f>'Ultra low'!I41</f>
        <v>38300</v>
      </c>
      <c r="F18" s="30">
        <f>Low!I41</f>
        <v>80690</v>
      </c>
      <c r="G18" s="30">
        <f>Company!I41</f>
        <v>151350</v>
      </c>
      <c r="H18" s="3"/>
      <c r="I18" s="3"/>
      <c r="J18" s="1"/>
      <c r="K18" s="2"/>
    </row>
    <row r="19" spans="1:11" ht="19" customHeight="1">
      <c r="A19" s="1"/>
      <c r="B19" s="1"/>
      <c r="C19" s="1" t="s">
        <v>17</v>
      </c>
      <c r="D19" s="28">
        <f>Micro!I53</f>
        <v>19850</v>
      </c>
      <c r="E19" s="28">
        <f>'Ultra low'!I53</f>
        <v>52320</v>
      </c>
      <c r="F19" s="28">
        <f>Low!I53</f>
        <v>119750</v>
      </c>
      <c r="G19" s="28">
        <f>Company!I53</f>
        <v>236050</v>
      </c>
      <c r="H19" s="3"/>
      <c r="I19" s="3"/>
      <c r="J19" s="1"/>
      <c r="K19" s="2"/>
    </row>
    <row r="20" spans="1:11" ht="19" customHeight="1">
      <c r="A20" s="1"/>
      <c r="B20" s="1"/>
      <c r="C20" s="14" t="s">
        <v>18</v>
      </c>
      <c r="D20" s="30">
        <f>Micro!I60</f>
        <v>5675</v>
      </c>
      <c r="E20" s="30">
        <f>'Ultra low'!I60</f>
        <v>20750</v>
      </c>
      <c r="F20" s="30">
        <f>Low!I60</f>
        <v>68150</v>
      </c>
      <c r="G20" s="30">
        <f>Company!I60</f>
        <v>146950</v>
      </c>
      <c r="H20" s="3"/>
      <c r="I20" s="3"/>
      <c r="J20" s="1"/>
      <c r="K20" s="2"/>
    </row>
    <row r="21" spans="1:11" ht="19" customHeight="1">
      <c r="A21" s="1"/>
      <c r="B21" s="1"/>
      <c r="C21" s="1" t="s">
        <v>19</v>
      </c>
      <c r="D21" s="28">
        <f>Micro!I75</f>
        <v>18150</v>
      </c>
      <c r="E21" s="28">
        <f>'Ultra low'!I75</f>
        <v>62300</v>
      </c>
      <c r="F21" s="28">
        <f>Low!I75</f>
        <v>143050</v>
      </c>
      <c r="G21" s="28">
        <f>Company!I75</f>
        <v>299600</v>
      </c>
      <c r="H21" s="3"/>
      <c r="I21" s="3"/>
      <c r="J21" s="1"/>
      <c r="K21" s="2"/>
    </row>
    <row r="22" spans="1:11" ht="19" customHeight="1">
      <c r="A22" s="1"/>
      <c r="B22" s="1"/>
      <c r="C22" s="14" t="s">
        <v>20</v>
      </c>
      <c r="D22" s="30">
        <f>Micro!I88</f>
        <v>8800</v>
      </c>
      <c r="E22" s="30">
        <f>'Ultra low'!I88</f>
        <v>27050</v>
      </c>
      <c r="F22" s="30">
        <f>Low!I88</f>
        <v>64000</v>
      </c>
      <c r="G22" s="30">
        <f>Company!I88</f>
        <v>142400</v>
      </c>
      <c r="H22" s="3"/>
      <c r="I22" s="3"/>
      <c r="J22" s="1"/>
      <c r="K22" s="2"/>
    </row>
    <row r="23" spans="1:11" ht="19" customHeight="1">
      <c r="A23" s="1"/>
      <c r="B23" s="1"/>
      <c r="C23" s="1" t="s">
        <v>21</v>
      </c>
      <c r="D23" s="28">
        <f>Micro!I117</f>
        <v>5954</v>
      </c>
      <c r="E23" s="28">
        <f>'Ultra low'!I117</f>
        <v>12840</v>
      </c>
      <c r="F23" s="28">
        <f>Low!I117</f>
        <v>26375</v>
      </c>
      <c r="G23" s="28">
        <f>Company!I117</f>
        <v>52335</v>
      </c>
      <c r="H23" s="3"/>
      <c r="I23" s="3"/>
      <c r="J23" s="1"/>
      <c r="K23" s="2"/>
    </row>
    <row r="24" spans="1:11" ht="19" customHeight="1">
      <c r="A24" s="1"/>
      <c r="B24" s="1"/>
      <c r="C24" s="14" t="s">
        <v>22</v>
      </c>
      <c r="D24" s="30">
        <f>Micro!I131</f>
        <v>17400</v>
      </c>
      <c r="E24" s="30">
        <f>'Ultra low'!I131</f>
        <v>42900</v>
      </c>
      <c r="F24" s="30">
        <f>Low!I131</f>
        <v>95000</v>
      </c>
      <c r="G24" s="30">
        <f>Company!I131</f>
        <v>192800</v>
      </c>
      <c r="H24" s="3"/>
      <c r="I24" s="3"/>
      <c r="J24" s="1"/>
      <c r="K24" s="2"/>
    </row>
    <row r="25" spans="1:11" ht="19" customHeight="1">
      <c r="A25" s="1"/>
      <c r="B25" s="1"/>
      <c r="C25" s="1" t="s">
        <v>23</v>
      </c>
      <c r="D25" s="28">
        <f>Micro!I142</f>
        <v>10760</v>
      </c>
      <c r="E25" s="28">
        <f>'Ultra low'!I142</f>
        <v>29772</v>
      </c>
      <c r="F25" s="28">
        <f>Low!I142</f>
        <v>65880</v>
      </c>
      <c r="G25" s="28">
        <f>Company!I142</f>
        <v>137743</v>
      </c>
      <c r="H25" s="3"/>
      <c r="I25" s="3"/>
      <c r="J25" s="1"/>
      <c r="K25" s="2"/>
    </row>
    <row r="26" spans="1:11" ht="19" customHeight="1">
      <c r="A26" s="1"/>
      <c r="B26" s="1"/>
      <c r="C26" s="14" t="s">
        <v>24</v>
      </c>
      <c r="D26" s="30">
        <f>Micro!I155</f>
        <v>16275</v>
      </c>
      <c r="E26" s="30">
        <f>'Ultra low'!I155</f>
        <v>38450</v>
      </c>
      <c r="F26" s="30">
        <f>Low!I155</f>
        <v>84250</v>
      </c>
      <c r="G26" s="30">
        <f>Company!I155</f>
        <v>178800</v>
      </c>
      <c r="H26" s="3"/>
      <c r="I26" s="3"/>
      <c r="J26" s="1"/>
      <c r="K26" s="2"/>
    </row>
    <row r="27" spans="1:11" ht="19" customHeight="1">
      <c r="A27" s="1"/>
      <c r="B27" s="1"/>
      <c r="C27" s="1" t="s">
        <v>25</v>
      </c>
      <c r="D27" s="28">
        <f>Micro!I164</f>
        <v>13500</v>
      </c>
      <c r="E27" s="28">
        <f>'Ultra low'!I164</f>
        <v>38800</v>
      </c>
      <c r="F27" s="28">
        <f>Low!I164</f>
        <v>114500</v>
      </c>
      <c r="G27" s="28">
        <f>Company!I164</f>
        <v>290250</v>
      </c>
      <c r="H27" s="3"/>
      <c r="I27" s="3"/>
      <c r="J27" s="1"/>
      <c r="K27" s="2"/>
    </row>
    <row r="28" spans="1:11" ht="19" customHeight="1">
      <c r="A28" s="1"/>
      <c r="B28" s="1"/>
      <c r="C28" s="14" t="s">
        <v>26</v>
      </c>
      <c r="D28" s="30">
        <f>Micro!I173</f>
        <v>6750</v>
      </c>
      <c r="E28" s="30">
        <f>'Ultra low'!I173</f>
        <v>14000</v>
      </c>
      <c r="F28" s="30">
        <f>Low!I173</f>
        <v>29700</v>
      </c>
      <c r="G28" s="30">
        <f>Company!I173</f>
        <v>59000</v>
      </c>
      <c r="H28" s="3"/>
      <c r="I28" s="3"/>
      <c r="J28" s="1"/>
      <c r="K28" s="2"/>
    </row>
    <row r="29" spans="1:11" ht="19" customHeight="1">
      <c r="A29" s="1"/>
      <c r="B29" s="1"/>
      <c r="C29" s="1" t="s">
        <v>27</v>
      </c>
      <c r="D29" s="28">
        <f>Micro!I181</f>
        <v>3200</v>
      </c>
      <c r="E29" s="28">
        <f>'Ultra low'!I181</f>
        <v>7500</v>
      </c>
      <c r="F29" s="28">
        <f>Low!I181</f>
        <v>16300</v>
      </c>
      <c r="G29" s="28">
        <f>Company!I181</f>
        <v>32700</v>
      </c>
      <c r="H29" s="3"/>
      <c r="I29" s="3"/>
      <c r="J29" s="1"/>
      <c r="K29" s="2"/>
    </row>
    <row r="30" spans="1:11" ht="24" customHeight="1">
      <c r="A30" s="1"/>
      <c r="B30" s="1"/>
      <c r="C30" s="31" t="s">
        <v>28</v>
      </c>
      <c r="D30" s="33">
        <f>Micro!I183</f>
        <v>163479</v>
      </c>
      <c r="E30" s="33">
        <f>'Ultra low'!I183</f>
        <v>451032</v>
      </c>
      <c r="F30" s="33">
        <f>Low!I183</f>
        <v>1058195</v>
      </c>
      <c r="G30" s="33">
        <f>Company!I183</f>
        <v>2273578</v>
      </c>
      <c r="H30" s="3"/>
      <c r="I30" s="3"/>
      <c r="J30" s="1"/>
      <c r="K30" s="2"/>
    </row>
    <row r="31" spans="1:11" ht="19" customHeight="1">
      <c r="A31" s="1"/>
      <c r="B31" s="1"/>
      <c r="C31" s="1" t="s">
        <v>29</v>
      </c>
      <c r="D31" s="28">
        <f>Micro!I191</f>
        <v>6439</v>
      </c>
      <c r="E31" s="28">
        <f>'Ultra low'!I191</f>
        <v>33135</v>
      </c>
      <c r="F31" s="28">
        <f>Low!I191</f>
        <v>155583.75</v>
      </c>
      <c r="G31" s="28">
        <f>Company!I191</f>
        <v>320006.25</v>
      </c>
      <c r="H31" s="3"/>
      <c r="I31" s="3"/>
      <c r="J31" s="1"/>
      <c r="K31" s="2"/>
    </row>
    <row r="32" spans="1:11" ht="19" customHeight="1">
      <c r="A32" s="1"/>
      <c r="B32" s="1"/>
      <c r="C32" s="1" t="s">
        <v>30</v>
      </c>
      <c r="D32" s="28">
        <f>Micro!I192</f>
        <v>12749.22</v>
      </c>
      <c r="E32" s="28">
        <f>'Ultra low'!I192</f>
        <v>37773.9</v>
      </c>
      <c r="F32" s="28">
        <f>Low!I192</f>
        <v>114094.75</v>
      </c>
      <c r="G32" s="28">
        <f>Company!I192</f>
        <v>258138.375</v>
      </c>
      <c r="H32" s="3"/>
      <c r="I32" s="3"/>
      <c r="J32" s="1"/>
      <c r="K32" s="2"/>
    </row>
    <row r="33" spans="1:11" ht="19" customHeight="1">
      <c r="A33" s="1"/>
      <c r="B33" s="1"/>
      <c r="C33" s="1" t="s">
        <v>31</v>
      </c>
      <c r="D33" s="28">
        <f>Micro!I193</f>
        <v>3557.4000000000005</v>
      </c>
      <c r="E33" s="28">
        <f>'Ultra low'!I193</f>
        <v>9783.8125</v>
      </c>
      <c r="F33" s="28">
        <f>Low!I193</f>
        <v>26015</v>
      </c>
      <c r="G33" s="28">
        <f>Company!I193</f>
        <v>59774</v>
      </c>
      <c r="H33" s="3"/>
      <c r="I33" s="3"/>
      <c r="J33" s="1"/>
      <c r="K33" s="2"/>
    </row>
    <row r="34" spans="1:11" ht="19" customHeight="1">
      <c r="A34" s="1"/>
      <c r="B34" s="1"/>
      <c r="C34" s="1" t="s">
        <v>32</v>
      </c>
      <c r="D34" s="28">
        <f>Micro!I194</f>
        <v>0</v>
      </c>
      <c r="E34" s="28">
        <f>'Ultra low'!I194</f>
        <v>0</v>
      </c>
      <c r="F34" s="28">
        <f>Low!I194</f>
        <v>67833.5625</v>
      </c>
      <c r="G34" s="28">
        <f>Company!I194</f>
        <v>198364.375</v>
      </c>
      <c r="H34" s="3"/>
      <c r="I34" s="3"/>
      <c r="J34" s="1"/>
      <c r="K34" s="2"/>
    </row>
    <row r="35" spans="1:11" ht="19" customHeight="1">
      <c r="A35" s="1"/>
      <c r="B35" s="1"/>
      <c r="C35" s="1" t="s">
        <v>33</v>
      </c>
      <c r="D35" s="28">
        <f>Micro!I195</f>
        <v>2264.3200000000002</v>
      </c>
      <c r="E35" s="28">
        <f>'Ultra low'!I195</f>
        <v>6443.2</v>
      </c>
      <c r="F35" s="28">
        <f>Low!I195</f>
        <v>14670</v>
      </c>
      <c r="G35" s="28">
        <f>Company!I195</f>
        <v>31034.799999999999</v>
      </c>
      <c r="H35" s="3"/>
      <c r="I35" s="3"/>
      <c r="J35" s="1"/>
      <c r="K35" s="2"/>
    </row>
    <row r="36" spans="1:11" ht="24" customHeight="1">
      <c r="A36" s="1"/>
      <c r="B36" s="1"/>
      <c r="C36" s="31" t="s">
        <v>34</v>
      </c>
      <c r="D36" s="33">
        <f>Micro!I196</f>
        <v>188488.94</v>
      </c>
      <c r="E36" s="33">
        <f>'Ultra low'!I196</f>
        <v>538167.91249999998</v>
      </c>
      <c r="F36" s="33">
        <f>Low!I196</f>
        <v>1436392.0625</v>
      </c>
      <c r="G36" s="33">
        <f>Company!I196</f>
        <v>3140895.8</v>
      </c>
      <c r="H36" s="3"/>
      <c r="I36" s="3"/>
      <c r="J36" s="1"/>
      <c r="K36" s="2"/>
    </row>
    <row r="37" spans="1:11" ht="19" customHeight="1">
      <c r="A37" s="1"/>
      <c r="B37" s="1"/>
      <c r="C37" s="1" t="s">
        <v>35</v>
      </c>
      <c r="D37" s="28">
        <f>Micro!I197</f>
        <v>0</v>
      </c>
      <c r="E37" s="28">
        <f>'Ultra low'!I197</f>
        <v>10763.358249999999</v>
      </c>
      <c r="F37" s="28">
        <f>Low!I197</f>
        <v>71819.603125000009</v>
      </c>
      <c r="G37" s="28">
        <f>Company!I197</f>
        <v>251271.66399999999</v>
      </c>
      <c r="H37" s="3"/>
      <c r="I37" s="3"/>
      <c r="J37" s="1"/>
      <c r="K37" s="2"/>
    </row>
    <row r="38" spans="1:11" ht="19" customHeight="1">
      <c r="A38" s="1"/>
      <c r="B38" s="1"/>
      <c r="C38" s="1" t="s">
        <v>36</v>
      </c>
      <c r="D38" s="28">
        <f>Micro!I198</f>
        <v>28273.341</v>
      </c>
      <c r="E38" s="28">
        <f>'Ultra low'!I198</f>
        <v>65871.752489999999</v>
      </c>
      <c r="F38" s="28">
        <f>Low!I198</f>
        <v>180985.39987499997</v>
      </c>
      <c r="G38" s="28">
        <f>Company!I198</f>
        <v>339216.7464</v>
      </c>
      <c r="H38" s="3"/>
      <c r="I38" s="3"/>
      <c r="J38" s="1"/>
      <c r="K38" s="2"/>
    </row>
    <row r="39" spans="1:11" ht="24" customHeight="1">
      <c r="A39" s="1"/>
      <c r="B39" s="1"/>
      <c r="C39" s="36" t="s">
        <v>37</v>
      </c>
      <c r="D39" s="38">
        <f>Micro!I199</f>
        <v>216762.28100000002</v>
      </c>
      <c r="E39" s="38">
        <f>'Ultra low'!I199</f>
        <v>614803.02324000001</v>
      </c>
      <c r="F39" s="38">
        <f>Low!I199</f>
        <v>1689197.0654999998</v>
      </c>
      <c r="G39" s="38">
        <f>Company!I199</f>
        <v>3731384.2103999997</v>
      </c>
      <c r="H39" s="3"/>
      <c r="I39" s="3"/>
      <c r="J39" s="1"/>
      <c r="K39" s="2"/>
    </row>
    <row r="40" spans="1:11" ht="19" customHeight="1">
      <c r="A40" s="1"/>
      <c r="B40" s="1"/>
      <c r="C40" s="1" t="s">
        <v>38</v>
      </c>
      <c r="D40" s="28">
        <f>Micro!I201</f>
        <v>4000</v>
      </c>
      <c r="E40" s="28">
        <f>'Ultra low'!I201</f>
        <v>10000</v>
      </c>
      <c r="F40" s="28">
        <f>Low!I201</f>
        <v>20000</v>
      </c>
      <c r="G40" s="28">
        <f>Company!I201</f>
        <v>40000</v>
      </c>
      <c r="H40" s="3"/>
      <c r="I40" s="3"/>
      <c r="J40" s="1"/>
      <c r="K40" s="2"/>
    </row>
    <row r="41" spans="1:11" ht="24" customHeight="1">
      <c r="A41" s="1"/>
      <c r="B41" s="1"/>
      <c r="C41" s="36" t="s">
        <v>39</v>
      </c>
      <c r="D41" s="38">
        <f>Micro!I202</f>
        <v>220762.28100000002</v>
      </c>
      <c r="E41" s="38">
        <f>'Ultra low'!I202</f>
        <v>624803.02324000001</v>
      </c>
      <c r="F41" s="38">
        <f>Low!I202</f>
        <v>1709197.0654999998</v>
      </c>
      <c r="G41" s="38">
        <f>Company!I202</f>
        <v>3771384.2103999997</v>
      </c>
      <c r="H41" s="3"/>
      <c r="I41" s="3"/>
      <c r="J41" s="1"/>
      <c r="K41" s="2"/>
    </row>
    <row r="42" spans="1:11" ht="19" customHeight="1">
      <c r="A42" s="1"/>
      <c r="B42" s="1"/>
      <c r="C42" s="1"/>
      <c r="D42" s="1"/>
      <c r="E42" s="1"/>
      <c r="F42" s="3"/>
      <c r="G42" s="3"/>
      <c r="H42" s="3"/>
      <c r="I42" s="3"/>
      <c r="J42" s="1"/>
      <c r="K42" s="2"/>
    </row>
    <row r="43" spans="1:11" ht="19" customHeight="1">
      <c r="A43" s="1"/>
      <c r="B43" s="1"/>
      <c r="C43" s="1"/>
      <c r="D43" s="1"/>
      <c r="E43" s="1"/>
      <c r="F43" s="3"/>
      <c r="G43" s="3"/>
      <c r="H43" s="3"/>
      <c r="I43" s="3"/>
      <c r="J43" s="1"/>
      <c r="K43" s="2"/>
    </row>
    <row r="44" spans="1:11" ht="19" customHeight="1">
      <c r="A44" s="1"/>
      <c r="B44" s="1"/>
      <c r="C44" s="9" t="s">
        <v>40</v>
      </c>
      <c r="D44" s="1"/>
      <c r="E44" s="1"/>
      <c r="F44" s="3"/>
      <c r="G44" s="3"/>
      <c r="H44" s="3"/>
      <c r="I44" s="3"/>
      <c r="J44" s="1"/>
      <c r="K44" s="2"/>
    </row>
    <row r="45" spans="1:11" ht="19" customHeight="1">
      <c r="A45" s="1"/>
      <c r="B45" s="1"/>
      <c r="C45" s="1"/>
      <c r="D45" s="1"/>
      <c r="E45" s="1"/>
      <c r="F45" s="3"/>
      <c r="G45" s="3"/>
      <c r="H45" s="3"/>
      <c r="I45" s="3"/>
      <c r="J45" s="1"/>
      <c r="K45" s="2"/>
    </row>
    <row r="46" spans="1:11" ht="19" customHeight="1">
      <c r="A46" s="1"/>
      <c r="B46" s="1"/>
      <c r="C46" s="1"/>
      <c r="D46" s="1"/>
      <c r="E46" s="1"/>
      <c r="F46" s="3"/>
      <c r="G46" s="3"/>
      <c r="H46" s="3"/>
      <c r="I46" s="3"/>
      <c r="J46" s="1"/>
      <c r="K46" s="2"/>
    </row>
    <row r="47" spans="1:11" ht="19" customHeight="1">
      <c r="A47" s="1"/>
      <c r="B47" s="1"/>
      <c r="C47" s="1"/>
      <c r="D47" s="1"/>
      <c r="E47" s="1"/>
      <c r="F47" s="3"/>
      <c r="G47" s="3"/>
      <c r="H47" s="3"/>
      <c r="I47" s="3"/>
      <c r="J47" s="1"/>
      <c r="K47" s="2"/>
    </row>
    <row r="48" spans="1:11" ht="19" customHeight="1">
      <c r="A48" s="1"/>
      <c r="B48" s="1"/>
      <c r="C48" s="1"/>
      <c r="D48" s="1"/>
      <c r="E48" s="1"/>
      <c r="F48" s="3"/>
      <c r="G48" s="3"/>
      <c r="H48" s="3"/>
      <c r="I48" s="3"/>
      <c r="J48" s="1"/>
      <c r="K48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8790"/>
  </sheetPr>
  <dimension ref="A1:K96"/>
  <sheetViews>
    <sheetView showGridLines="0" workbookViewId="0">
      <pane ySplit="5" topLeftCell="A6" activePane="bottomLeft" state="frozen"/>
      <selection pane="bottomLeft"/>
    </sheetView>
  </sheetViews>
  <sheetFormatPr defaultRowHeight="14"/>
  <cols>
    <col min="1" max="2" width="2.1640625" customWidth="1"/>
    <col min="3" max="3" width="46" customWidth="1"/>
    <col min="4" max="7" width="18" customWidth="1"/>
    <col min="8" max="8" width="3" customWidth="1"/>
    <col min="9" max="9" width="105" customWidth="1"/>
    <col min="10" max="11" width="3" customWidth="1"/>
  </cols>
  <sheetData>
    <row r="1" spans="1:11" ht="19" customHeight="1">
      <c r="A1" s="1"/>
      <c r="B1" s="1"/>
      <c r="C1" s="1"/>
      <c r="D1" s="1"/>
      <c r="E1" s="1"/>
      <c r="F1" s="3"/>
      <c r="G1" s="3"/>
      <c r="H1" s="3"/>
      <c r="I1" s="7"/>
      <c r="J1" s="1"/>
      <c r="K1" s="2"/>
    </row>
    <row r="2" spans="1:11" ht="29" customHeight="1">
      <c r="A2" s="1"/>
      <c r="B2" s="1"/>
      <c r="C2" s="4" t="s">
        <v>41</v>
      </c>
      <c r="D2" s="1"/>
      <c r="E2" s="1"/>
      <c r="F2" s="3"/>
      <c r="G2" s="3"/>
      <c r="H2" s="3"/>
      <c r="I2" s="7"/>
      <c r="J2" s="1"/>
      <c r="K2" s="2"/>
    </row>
    <row r="3" spans="1:11" ht="19" customHeight="1">
      <c r="A3" s="1"/>
      <c r="B3" s="1"/>
      <c r="C3" s="5"/>
      <c r="D3" s="5"/>
      <c r="E3" s="5"/>
      <c r="F3" s="6"/>
      <c r="G3" s="6"/>
      <c r="H3" s="6"/>
      <c r="I3" s="8"/>
      <c r="J3" s="1"/>
      <c r="K3" s="2"/>
    </row>
    <row r="4" spans="1:11" ht="19" customHeight="1">
      <c r="A4" s="1"/>
      <c r="B4" s="1"/>
      <c r="C4" s="9" t="s">
        <v>42</v>
      </c>
      <c r="D4" s="1"/>
      <c r="E4" s="1"/>
      <c r="F4" s="3"/>
      <c r="G4" s="3"/>
      <c r="H4" s="3"/>
      <c r="I4" s="7"/>
      <c r="J4" s="1"/>
      <c r="K4" s="2"/>
    </row>
    <row r="5" spans="1:11" ht="24" customHeight="1">
      <c r="A5" s="1"/>
      <c r="B5" s="1"/>
      <c r="C5" s="12" t="s">
        <v>43</v>
      </c>
      <c r="D5" s="12" t="s">
        <v>7</v>
      </c>
      <c r="E5" s="12" t="s">
        <v>8</v>
      </c>
      <c r="F5" s="12" t="s">
        <v>9</v>
      </c>
      <c r="G5" s="12" t="s">
        <v>44</v>
      </c>
      <c r="H5" s="3"/>
      <c r="I5" s="7"/>
      <c r="J5" s="1"/>
      <c r="K5" s="2"/>
    </row>
    <row r="6" spans="1:11" ht="19" customHeight="1">
      <c r="A6" s="1"/>
      <c r="B6" s="1"/>
      <c r="C6" s="14" t="s">
        <v>45</v>
      </c>
      <c r="D6" s="17">
        <v>12</v>
      </c>
      <c r="E6" s="17">
        <v>18</v>
      </c>
      <c r="F6" s="18">
        <v>22</v>
      </c>
      <c r="G6" s="18">
        <v>28</v>
      </c>
      <c r="H6" s="3"/>
      <c r="I6" s="7" t="s">
        <v>46</v>
      </c>
      <c r="J6" s="1"/>
      <c r="K6" s="2"/>
    </row>
    <row r="7" spans="1:11" ht="19" customHeight="1">
      <c r="A7" s="1"/>
      <c r="B7" s="1"/>
      <c r="C7" s="1" t="s">
        <v>47</v>
      </c>
      <c r="D7" s="17">
        <v>2</v>
      </c>
      <c r="E7" s="17">
        <v>2</v>
      </c>
      <c r="F7" s="18">
        <v>3</v>
      </c>
      <c r="G7" s="18">
        <v>4</v>
      </c>
      <c r="H7" s="3"/>
      <c r="I7" s="7" t="s">
        <v>48</v>
      </c>
      <c r="J7" s="1"/>
      <c r="K7" s="2"/>
    </row>
    <row r="8" spans="1:11" ht="19" customHeight="1">
      <c r="A8" s="1"/>
      <c r="B8" s="1"/>
      <c r="C8" s="14" t="s">
        <v>49</v>
      </c>
      <c r="D8" s="17">
        <v>4</v>
      </c>
      <c r="E8" s="17">
        <v>7</v>
      </c>
      <c r="F8" s="18">
        <v>11</v>
      </c>
      <c r="G8" s="18">
        <v>15</v>
      </c>
      <c r="H8" s="3"/>
      <c r="I8" s="7" t="s">
        <v>50</v>
      </c>
      <c r="J8" s="1"/>
      <c r="K8" s="2"/>
    </row>
    <row r="9" spans="1:11" ht="19" customHeight="1">
      <c r="A9" s="1"/>
      <c r="B9" s="1"/>
      <c r="C9" s="1" t="s">
        <v>51</v>
      </c>
      <c r="D9" s="17">
        <v>1</v>
      </c>
      <c r="E9" s="17">
        <v>2</v>
      </c>
      <c r="F9" s="18">
        <v>3</v>
      </c>
      <c r="G9" s="18">
        <v>4</v>
      </c>
      <c r="H9" s="3"/>
      <c r="I9" s="7" t="s">
        <v>52</v>
      </c>
      <c r="J9" s="1"/>
      <c r="K9" s="2"/>
    </row>
    <row r="10" spans="1:11" ht="19" customHeight="1">
      <c r="A10" s="1"/>
      <c r="B10" s="1"/>
      <c r="C10" s="14" t="s">
        <v>53</v>
      </c>
      <c r="D10" s="17">
        <v>3</v>
      </c>
      <c r="E10" s="17">
        <v>5</v>
      </c>
      <c r="F10" s="18">
        <v>7</v>
      </c>
      <c r="G10" s="18">
        <v>9</v>
      </c>
      <c r="H10" s="3"/>
      <c r="I10" s="7" t="s">
        <v>54</v>
      </c>
      <c r="J10" s="1"/>
      <c r="K10" s="2"/>
    </row>
    <row r="11" spans="1:11" ht="19" customHeight="1">
      <c r="A11" s="1"/>
      <c r="B11" s="1"/>
      <c r="C11" s="1" t="s">
        <v>55</v>
      </c>
      <c r="D11" s="17">
        <v>4</v>
      </c>
      <c r="E11" s="17">
        <v>6</v>
      </c>
      <c r="F11" s="18">
        <v>8</v>
      </c>
      <c r="G11" s="18">
        <v>12</v>
      </c>
      <c r="H11" s="3"/>
      <c r="I11" s="7" t="s">
        <v>56</v>
      </c>
      <c r="J11" s="1"/>
      <c r="K11" s="2"/>
    </row>
    <row r="12" spans="1:11" ht="19" customHeight="1">
      <c r="A12" s="1"/>
      <c r="B12" s="1"/>
      <c r="C12" s="14" t="s">
        <v>57</v>
      </c>
      <c r="D12" s="17">
        <v>1</v>
      </c>
      <c r="E12" s="17">
        <v>2</v>
      </c>
      <c r="F12" s="18">
        <v>3</v>
      </c>
      <c r="G12" s="18">
        <v>4</v>
      </c>
      <c r="H12" s="3"/>
      <c r="I12" s="7" t="s">
        <v>58</v>
      </c>
      <c r="J12" s="1"/>
      <c r="K12" s="2"/>
    </row>
    <row r="13" spans="1:11" ht="19" customHeight="1">
      <c r="A13" s="1"/>
      <c r="B13" s="1"/>
      <c r="C13" s="1" t="s">
        <v>59</v>
      </c>
      <c r="D13" s="17">
        <v>2</v>
      </c>
      <c r="E13" s="17">
        <v>3</v>
      </c>
      <c r="F13" s="18">
        <v>5</v>
      </c>
      <c r="G13" s="18">
        <v>8</v>
      </c>
      <c r="H13" s="3"/>
      <c r="I13" s="7" t="s">
        <v>60</v>
      </c>
      <c r="J13" s="1"/>
      <c r="K13" s="2"/>
    </row>
    <row r="14" spans="1:11" ht="19" customHeight="1">
      <c r="A14" s="1"/>
      <c r="B14" s="1"/>
      <c r="C14" s="14" t="s">
        <v>61</v>
      </c>
      <c r="D14" s="17">
        <v>5</v>
      </c>
      <c r="E14" s="17">
        <v>8</v>
      </c>
      <c r="F14" s="18">
        <v>12</v>
      </c>
      <c r="G14" s="18">
        <v>16</v>
      </c>
      <c r="H14" s="3"/>
      <c r="I14" s="7" t="s">
        <v>62</v>
      </c>
      <c r="J14" s="1"/>
      <c r="K14" s="2"/>
    </row>
    <row r="15" spans="1:11" ht="19" customHeight="1">
      <c r="A15" s="1"/>
      <c r="B15" s="1"/>
      <c r="C15" s="1" t="s">
        <v>63</v>
      </c>
      <c r="D15" s="17">
        <v>20</v>
      </c>
      <c r="E15" s="17">
        <v>28</v>
      </c>
      <c r="F15" s="18">
        <v>38</v>
      </c>
      <c r="G15" s="18">
        <v>48</v>
      </c>
      <c r="H15" s="3"/>
      <c r="I15" s="7" t="s">
        <v>64</v>
      </c>
      <c r="J15" s="1"/>
      <c r="K15" s="2"/>
    </row>
    <row r="16" spans="1:11" ht="19" customHeight="1">
      <c r="A16" s="1"/>
      <c r="B16" s="1"/>
      <c r="C16" s="14" t="s">
        <v>65</v>
      </c>
      <c r="D16" s="19">
        <v>0.1</v>
      </c>
      <c r="E16" s="19">
        <v>0.1875</v>
      </c>
      <c r="F16" s="20">
        <v>0.375</v>
      </c>
      <c r="G16" s="20">
        <v>0.375</v>
      </c>
      <c r="H16" s="3"/>
      <c r="I16" s="7" t="s">
        <v>66</v>
      </c>
      <c r="J16" s="1"/>
      <c r="K16" s="2"/>
    </row>
    <row r="17" spans="1:11" ht="19" customHeight="1">
      <c r="A17" s="1"/>
      <c r="B17" s="1"/>
      <c r="C17" s="1" t="s">
        <v>67</v>
      </c>
      <c r="D17" s="19">
        <v>0.18</v>
      </c>
      <c r="E17" s="19">
        <v>0.18</v>
      </c>
      <c r="F17" s="20">
        <v>0.2</v>
      </c>
      <c r="G17" s="20">
        <v>0.22</v>
      </c>
      <c r="H17" s="3"/>
      <c r="I17" s="7" t="s">
        <v>68</v>
      </c>
      <c r="J17" s="1"/>
      <c r="K17" s="2"/>
    </row>
    <row r="18" spans="1:11" ht="19" customHeight="1">
      <c r="A18" s="1"/>
      <c r="B18" s="1"/>
      <c r="C18" s="14" t="s">
        <v>31</v>
      </c>
      <c r="D18" s="19">
        <v>0.22</v>
      </c>
      <c r="E18" s="19">
        <v>0.22</v>
      </c>
      <c r="F18" s="20">
        <v>0.22</v>
      </c>
      <c r="G18" s="20">
        <v>0.22</v>
      </c>
      <c r="H18" s="3"/>
      <c r="I18" s="7" t="s">
        <v>69</v>
      </c>
      <c r="J18" s="1"/>
      <c r="K18" s="2"/>
    </row>
    <row r="19" spans="1:11" ht="19" customHeight="1">
      <c r="A19" s="1"/>
      <c r="B19" s="1"/>
      <c r="C19" s="1" t="s">
        <v>32</v>
      </c>
      <c r="D19" s="19">
        <v>0</v>
      </c>
      <c r="E19" s="19">
        <v>0</v>
      </c>
      <c r="F19" s="20">
        <v>0.15</v>
      </c>
      <c r="G19" s="20">
        <v>0.22</v>
      </c>
      <c r="H19" s="3"/>
      <c r="I19" s="7" t="s">
        <v>70</v>
      </c>
      <c r="J19" s="1"/>
      <c r="K19" s="2"/>
    </row>
    <row r="20" spans="1:11" ht="19" customHeight="1">
      <c r="A20" s="1"/>
      <c r="B20" s="1"/>
      <c r="C20" s="14" t="s">
        <v>33</v>
      </c>
      <c r="D20" s="19">
        <v>0.08</v>
      </c>
      <c r="E20" s="19">
        <v>0.08</v>
      </c>
      <c r="F20" s="20">
        <v>0.08</v>
      </c>
      <c r="G20" s="20">
        <v>0.08</v>
      </c>
      <c r="H20" s="3"/>
      <c r="I20" s="7" t="s">
        <v>71</v>
      </c>
      <c r="J20" s="1"/>
      <c r="K20" s="2"/>
    </row>
    <row r="21" spans="1:11" ht="19" customHeight="1">
      <c r="A21" s="1"/>
      <c r="B21" s="1"/>
      <c r="C21" s="1" t="s">
        <v>72</v>
      </c>
      <c r="D21" s="19">
        <v>0</v>
      </c>
      <c r="E21" s="19">
        <v>0.02</v>
      </c>
      <c r="F21" s="20">
        <v>0.05</v>
      </c>
      <c r="G21" s="20">
        <v>0.08</v>
      </c>
      <c r="H21" s="3"/>
      <c r="I21" s="7" t="s">
        <v>73</v>
      </c>
      <c r="J21" s="1"/>
      <c r="K21" s="2"/>
    </row>
    <row r="22" spans="1:11" ht="19" customHeight="1">
      <c r="A22" s="1"/>
      <c r="B22" s="1"/>
      <c r="C22" s="14" t="s">
        <v>36</v>
      </c>
      <c r="D22" s="19">
        <v>0.15</v>
      </c>
      <c r="E22" s="19">
        <v>0.12</v>
      </c>
      <c r="F22" s="20">
        <v>0.12</v>
      </c>
      <c r="G22" s="20">
        <v>0.1</v>
      </c>
      <c r="H22" s="3"/>
      <c r="I22" s="7" t="s">
        <v>74</v>
      </c>
      <c r="J22" s="1"/>
      <c r="K22" s="2"/>
    </row>
    <row r="23" spans="1:11" ht="19" customHeight="1">
      <c r="A23" s="1"/>
      <c r="B23" s="1"/>
      <c r="C23" s="1" t="s">
        <v>38</v>
      </c>
      <c r="D23" s="21">
        <v>4000</v>
      </c>
      <c r="E23" s="21">
        <v>10000</v>
      </c>
      <c r="F23" s="22">
        <v>20000</v>
      </c>
      <c r="G23" s="22">
        <v>40000</v>
      </c>
      <c r="H23" s="3"/>
      <c r="I23" s="7" t="s">
        <v>75</v>
      </c>
      <c r="J23" s="1"/>
      <c r="K23" s="2"/>
    </row>
    <row r="24" spans="1:11" ht="19" customHeight="1">
      <c r="A24" s="1"/>
      <c r="B24" s="1"/>
      <c r="C24" s="14" t="s">
        <v>76</v>
      </c>
      <c r="D24" s="17">
        <v>50</v>
      </c>
      <c r="E24" s="17">
        <v>50</v>
      </c>
      <c r="F24" s="18">
        <v>50</v>
      </c>
      <c r="G24" s="18">
        <v>50</v>
      </c>
      <c r="H24" s="3"/>
      <c r="I24" s="7" t="s">
        <v>77</v>
      </c>
      <c r="J24" s="1"/>
      <c r="K24" s="2"/>
    </row>
    <row r="25" spans="1:11" ht="19" customHeight="1">
      <c r="A25" s="1"/>
      <c r="B25" s="1"/>
      <c r="C25" s="1" t="s">
        <v>78</v>
      </c>
      <c r="D25" s="17">
        <v>100</v>
      </c>
      <c r="E25" s="17">
        <v>100</v>
      </c>
      <c r="F25" s="18">
        <v>100</v>
      </c>
      <c r="G25" s="18">
        <v>100</v>
      </c>
      <c r="H25" s="3"/>
      <c r="I25" s="7" t="s">
        <v>79</v>
      </c>
      <c r="J25" s="1"/>
      <c r="K25" s="2"/>
    </row>
    <row r="26" spans="1:11" ht="19" customHeight="1">
      <c r="A26" s="1"/>
      <c r="B26" s="1"/>
      <c r="C26" s="14" t="s">
        <v>80</v>
      </c>
      <c r="D26" s="17">
        <v>2</v>
      </c>
      <c r="E26" s="17">
        <v>2</v>
      </c>
      <c r="F26" s="18">
        <v>2</v>
      </c>
      <c r="G26" s="18">
        <v>2</v>
      </c>
      <c r="H26" s="3"/>
      <c r="I26" s="7" t="s">
        <v>81</v>
      </c>
      <c r="J26" s="1"/>
      <c r="K26" s="2"/>
    </row>
    <row r="27" spans="1:11" ht="19" customHeight="1">
      <c r="A27" s="1"/>
      <c r="B27" s="1"/>
      <c r="C27" s="1" t="s">
        <v>82</v>
      </c>
      <c r="D27" s="17">
        <v>3</v>
      </c>
      <c r="E27" s="17">
        <v>4</v>
      </c>
      <c r="F27" s="18">
        <v>6</v>
      </c>
      <c r="G27" s="18">
        <v>8</v>
      </c>
      <c r="H27" s="3"/>
      <c r="I27" s="7" t="s">
        <v>83</v>
      </c>
      <c r="J27" s="1"/>
      <c r="K27" s="2"/>
    </row>
    <row r="28" spans="1:11" ht="19" customHeight="1">
      <c r="A28" s="1"/>
      <c r="B28" s="1"/>
      <c r="C28" s="14" t="s">
        <v>84</v>
      </c>
      <c r="D28" s="17">
        <v>2</v>
      </c>
      <c r="E28" s="17">
        <v>3</v>
      </c>
      <c r="F28" s="18">
        <v>4</v>
      </c>
      <c r="G28" s="18">
        <v>5</v>
      </c>
      <c r="H28" s="3"/>
      <c r="I28" s="7" t="s">
        <v>85</v>
      </c>
      <c r="J28" s="1"/>
      <c r="K28" s="2"/>
    </row>
    <row r="29" spans="1:11" ht="19" customHeight="1">
      <c r="A29" s="1"/>
      <c r="B29" s="1"/>
      <c r="C29" s="1"/>
      <c r="D29" s="1"/>
      <c r="E29" s="1"/>
      <c r="F29" s="3"/>
      <c r="G29" s="3"/>
      <c r="H29" s="3"/>
      <c r="I29" s="7"/>
      <c r="J29" s="1"/>
      <c r="K29" s="2"/>
    </row>
    <row r="30" spans="1:11" ht="23" customHeight="1">
      <c r="A30" s="1"/>
      <c r="B30" s="1"/>
      <c r="C30" s="10" t="s">
        <v>86</v>
      </c>
      <c r="D30" s="10"/>
      <c r="E30" s="10"/>
      <c r="F30" s="11"/>
      <c r="G30" s="11"/>
      <c r="H30" s="3"/>
      <c r="I30" s="7"/>
      <c r="J30" s="1"/>
      <c r="K30" s="2"/>
    </row>
    <row r="31" spans="1:11" ht="19" customHeight="1">
      <c r="A31" s="1"/>
      <c r="B31" s="1"/>
      <c r="C31" s="1" t="s">
        <v>87</v>
      </c>
      <c r="D31" s="23">
        <f>D6+D7</f>
        <v>14</v>
      </c>
      <c r="E31" s="23">
        <f>E6+E7</f>
        <v>20</v>
      </c>
      <c r="F31" s="24">
        <f>F6+F7</f>
        <v>25</v>
      </c>
      <c r="G31" s="24">
        <f>G6+G7</f>
        <v>32</v>
      </c>
      <c r="H31" s="3"/>
      <c r="I31" s="7"/>
      <c r="J31" s="1"/>
      <c r="K31" s="2"/>
    </row>
    <row r="32" spans="1:11" ht="19" customHeight="1">
      <c r="A32" s="1"/>
      <c r="B32" s="1"/>
      <c r="C32" s="1" t="s">
        <v>88</v>
      </c>
      <c r="D32" s="23">
        <f>D6+D8+D9</f>
        <v>17</v>
      </c>
      <c r="E32" s="23">
        <f>E6+E8+E9</f>
        <v>27</v>
      </c>
      <c r="F32" s="24">
        <f>F6+F8+F9</f>
        <v>36</v>
      </c>
      <c r="G32" s="24">
        <f>G6+G8+G9</f>
        <v>47</v>
      </c>
      <c r="H32" s="3"/>
      <c r="I32" s="7"/>
      <c r="J32" s="1"/>
      <c r="K32" s="2"/>
    </row>
    <row r="33" spans="1:11" ht="19" customHeight="1">
      <c r="A33" s="1"/>
      <c r="B33" s="1"/>
      <c r="C33" s="1" t="s">
        <v>89</v>
      </c>
      <c r="D33" s="23">
        <f>D6+D27+D9</f>
        <v>16</v>
      </c>
      <c r="E33" s="23">
        <f>E6+E27+E9</f>
        <v>24</v>
      </c>
      <c r="F33" s="24">
        <f>F6+F27+F9</f>
        <v>31</v>
      </c>
      <c r="G33" s="24">
        <f>G6+G27+G9</f>
        <v>40</v>
      </c>
      <c r="H33" s="3"/>
      <c r="I33" s="7"/>
      <c r="J33" s="1"/>
      <c r="K33" s="2"/>
    </row>
    <row r="34" spans="1:11" ht="19" customHeight="1">
      <c r="A34" s="1"/>
      <c r="B34" s="1"/>
      <c r="C34" s="1" t="s">
        <v>90</v>
      </c>
      <c r="D34" s="23">
        <f>D10+D28</f>
        <v>5</v>
      </c>
      <c r="E34" s="23">
        <f>E10+E28</f>
        <v>8</v>
      </c>
      <c r="F34" s="24">
        <f>F10+F28</f>
        <v>11</v>
      </c>
      <c r="G34" s="24">
        <f>G10+G28</f>
        <v>14</v>
      </c>
      <c r="H34" s="3"/>
      <c r="I34" s="7"/>
      <c r="J34" s="1"/>
      <c r="K34" s="2"/>
    </row>
    <row r="35" spans="1:11" ht="19" customHeight="1">
      <c r="A35" s="1"/>
      <c r="B35" s="1"/>
      <c r="C35" s="1" t="s">
        <v>91</v>
      </c>
      <c r="D35" s="23">
        <f>D8+D9</f>
        <v>5</v>
      </c>
      <c r="E35" s="23">
        <f>E8+E9</f>
        <v>9</v>
      </c>
      <c r="F35" s="24">
        <f>F8+F9</f>
        <v>14</v>
      </c>
      <c r="G35" s="24">
        <f>G8+G9</f>
        <v>19</v>
      </c>
      <c r="H35" s="3"/>
      <c r="I35" s="7"/>
      <c r="J35" s="1"/>
      <c r="K35" s="2"/>
    </row>
    <row r="36" spans="1:11" ht="19" customHeight="1">
      <c r="A36" s="1"/>
      <c r="B36" s="1"/>
      <c r="C36" s="1" t="s">
        <v>92</v>
      </c>
      <c r="D36" s="23">
        <f>D6+1</f>
        <v>13</v>
      </c>
      <c r="E36" s="23">
        <f>E6+1</f>
        <v>19</v>
      </c>
      <c r="F36" s="24">
        <f>F6+1</f>
        <v>23</v>
      </c>
      <c r="G36" s="24">
        <f>G6+1</f>
        <v>29</v>
      </c>
      <c r="H36" s="3"/>
      <c r="I36" s="7"/>
      <c r="J36" s="1"/>
      <c r="K36" s="2"/>
    </row>
    <row r="37" spans="1:11" ht="19" customHeight="1">
      <c r="A37" s="1"/>
      <c r="B37" s="1"/>
      <c r="C37" s="1" t="s">
        <v>93</v>
      </c>
      <c r="D37" s="23">
        <f>D6+2</f>
        <v>14</v>
      </c>
      <c r="E37" s="23">
        <f>E6+2</f>
        <v>20</v>
      </c>
      <c r="F37" s="24">
        <f>F6+2</f>
        <v>24</v>
      </c>
      <c r="G37" s="24">
        <f>G6+2</f>
        <v>30</v>
      </c>
      <c r="H37" s="3"/>
      <c r="I37" s="7"/>
      <c r="J37" s="1"/>
      <c r="K37" s="2"/>
    </row>
    <row r="38" spans="1:11" ht="19" customHeight="1">
      <c r="A38" s="1"/>
      <c r="B38" s="1"/>
      <c r="C38" s="1" t="s">
        <v>94</v>
      </c>
      <c r="D38" s="23">
        <f>D6+3</f>
        <v>15</v>
      </c>
      <c r="E38" s="23">
        <f>E6+3</f>
        <v>21</v>
      </c>
      <c r="F38" s="24">
        <f>F6+3</f>
        <v>25</v>
      </c>
      <c r="G38" s="24">
        <f>G6+3</f>
        <v>31</v>
      </c>
      <c r="H38" s="3"/>
      <c r="I38" s="7"/>
      <c r="J38" s="1"/>
      <c r="K38" s="2"/>
    </row>
    <row r="39" spans="1:11" ht="19" customHeight="1">
      <c r="A39" s="1"/>
      <c r="B39" s="1"/>
      <c r="C39" s="1" t="s">
        <v>95</v>
      </c>
      <c r="D39" s="23">
        <f>D11+1</f>
        <v>5</v>
      </c>
      <c r="E39" s="23">
        <f>E11+1</f>
        <v>7</v>
      </c>
      <c r="F39" s="24">
        <f>F11+1</f>
        <v>9</v>
      </c>
      <c r="G39" s="24">
        <f>G11+1</f>
        <v>13</v>
      </c>
      <c r="H39" s="3"/>
      <c r="I39" s="7"/>
      <c r="J39" s="1"/>
      <c r="K39" s="2"/>
    </row>
    <row r="40" spans="1:11" ht="19" customHeight="1">
      <c r="A40" s="1"/>
      <c r="B40" s="1"/>
      <c r="C40" s="1" t="s">
        <v>96</v>
      </c>
      <c r="D40" s="23">
        <f t="shared" ref="D40:G41" si="0">D11+2</f>
        <v>6</v>
      </c>
      <c r="E40" s="23">
        <f t="shared" si="0"/>
        <v>8</v>
      </c>
      <c r="F40" s="24">
        <f t="shared" si="0"/>
        <v>10</v>
      </c>
      <c r="G40" s="24">
        <f t="shared" si="0"/>
        <v>14</v>
      </c>
      <c r="H40" s="3"/>
      <c r="I40" s="7"/>
      <c r="J40" s="1"/>
      <c r="K40" s="2"/>
    </row>
    <row r="41" spans="1:11" ht="19" customHeight="1">
      <c r="A41" s="1"/>
      <c r="B41" s="1"/>
      <c r="C41" s="1" t="s">
        <v>97</v>
      </c>
      <c r="D41" s="23">
        <f t="shared" si="0"/>
        <v>3</v>
      </c>
      <c r="E41" s="23">
        <f t="shared" si="0"/>
        <v>4</v>
      </c>
      <c r="F41" s="24">
        <f t="shared" si="0"/>
        <v>5</v>
      </c>
      <c r="G41" s="24">
        <f t="shared" si="0"/>
        <v>6</v>
      </c>
      <c r="H41" s="3"/>
      <c r="I41" s="7"/>
      <c r="J41" s="1"/>
      <c r="K41" s="2"/>
    </row>
    <row r="42" spans="1:11" ht="19" customHeight="1">
      <c r="A42" s="1"/>
      <c r="B42" s="1"/>
      <c r="C42" s="1" t="s">
        <v>98</v>
      </c>
      <c r="D42" s="23">
        <f>D10+1</f>
        <v>4</v>
      </c>
      <c r="E42" s="23">
        <f>E10+1</f>
        <v>6</v>
      </c>
      <c r="F42" s="24">
        <f>F10+1</f>
        <v>8</v>
      </c>
      <c r="G42" s="24">
        <f>G10+1</f>
        <v>10</v>
      </c>
      <c r="H42" s="3"/>
      <c r="I42" s="7"/>
      <c r="J42" s="1"/>
      <c r="K42" s="2"/>
    </row>
    <row r="43" spans="1:11" ht="19" customHeight="1">
      <c r="A43" s="1"/>
      <c r="B43" s="1"/>
      <c r="C43" s="1" t="s">
        <v>99</v>
      </c>
      <c r="D43" s="23">
        <f>ROUNDUP((D6+D26)/5,0)</f>
        <v>3</v>
      </c>
      <c r="E43" s="23">
        <f>ROUNDUP((E6+E26)/5,0)</f>
        <v>4</v>
      </c>
      <c r="F43" s="24">
        <f>ROUNDUP((F6+F26)/5,0)</f>
        <v>5</v>
      </c>
      <c r="G43" s="24">
        <f>ROUNDUP((G6+G26)/5,0)</f>
        <v>6</v>
      </c>
      <c r="H43" s="3"/>
      <c r="I43" s="7"/>
      <c r="J43" s="1"/>
      <c r="K43" s="2"/>
    </row>
    <row r="44" spans="1:11" ht="19" customHeight="1">
      <c r="A44" s="1"/>
      <c r="B44" s="1"/>
      <c r="C44" s="1"/>
      <c r="D44" s="1"/>
      <c r="E44" s="1"/>
      <c r="F44" s="3"/>
      <c r="G44" s="3"/>
      <c r="H44" s="3"/>
      <c r="I44" s="7"/>
      <c r="J44" s="1"/>
      <c r="K44" s="2"/>
    </row>
    <row r="45" spans="1:11" ht="23" customHeight="1">
      <c r="A45" s="1"/>
      <c r="B45" s="1"/>
      <c r="C45" s="10" t="s">
        <v>100</v>
      </c>
      <c r="D45" s="10"/>
      <c r="E45" s="10"/>
      <c r="F45" s="11"/>
      <c r="G45" s="11"/>
      <c r="H45" s="3"/>
      <c r="I45" s="7"/>
      <c r="J45" s="1"/>
      <c r="K45" s="2"/>
    </row>
    <row r="46" spans="1:11" ht="26" customHeight="1">
      <c r="A46" s="1"/>
      <c r="B46" s="1"/>
      <c r="C46" s="1" t="s">
        <v>101</v>
      </c>
      <c r="D46" s="1" t="s">
        <v>102</v>
      </c>
      <c r="E46" s="1"/>
      <c r="F46" s="3"/>
      <c r="G46" s="3"/>
      <c r="H46" s="3"/>
      <c r="I46" s="7"/>
      <c r="J46" s="1"/>
      <c r="K46" s="2"/>
    </row>
    <row r="47" spans="1:11" ht="26" customHeight="1">
      <c r="A47" s="1"/>
      <c r="B47" s="1"/>
      <c r="C47" s="1" t="s">
        <v>103</v>
      </c>
      <c r="D47" s="1" t="s">
        <v>104</v>
      </c>
      <c r="E47" s="1"/>
      <c r="F47" s="3"/>
      <c r="G47" s="3"/>
      <c r="H47" s="3"/>
      <c r="I47" s="7"/>
      <c r="J47" s="1"/>
      <c r="K47" s="2"/>
    </row>
    <row r="48" spans="1:11" ht="26" customHeight="1">
      <c r="A48" s="1"/>
      <c r="B48" s="1"/>
      <c r="C48" s="1" t="s">
        <v>105</v>
      </c>
      <c r="D48" s="1" t="s">
        <v>106</v>
      </c>
      <c r="E48" s="1"/>
      <c r="F48" s="3"/>
      <c r="G48" s="3"/>
      <c r="H48" s="3"/>
      <c r="I48" s="7"/>
      <c r="J48" s="1"/>
      <c r="K48" s="2"/>
    </row>
    <row r="49" spans="1:11" ht="26" customHeight="1">
      <c r="A49" s="1"/>
      <c r="B49" s="1"/>
      <c r="C49" s="1" t="s">
        <v>107</v>
      </c>
      <c r="D49" s="1" t="s">
        <v>108</v>
      </c>
      <c r="E49" s="1"/>
      <c r="F49" s="3"/>
      <c r="G49" s="3"/>
      <c r="H49" s="3"/>
      <c r="I49" s="7"/>
      <c r="J49" s="1"/>
      <c r="K49" s="2"/>
    </row>
    <row r="50" spans="1:11" ht="26" customHeight="1">
      <c r="A50" s="1"/>
      <c r="B50" s="1"/>
      <c r="C50" s="1" t="s">
        <v>109</v>
      </c>
      <c r="D50" s="1" t="s">
        <v>110</v>
      </c>
      <c r="E50" s="1"/>
      <c r="F50" s="3"/>
      <c r="G50" s="3"/>
      <c r="H50" s="3"/>
      <c r="I50" s="7"/>
      <c r="J50" s="1"/>
      <c r="K50" s="2"/>
    </row>
    <row r="51" spans="1:11" ht="26" customHeight="1">
      <c r="A51" s="1"/>
      <c r="B51" s="1"/>
      <c r="C51" s="1" t="s">
        <v>111</v>
      </c>
      <c r="D51" s="1" t="s">
        <v>112</v>
      </c>
      <c r="E51" s="1"/>
      <c r="F51" s="3"/>
      <c r="G51" s="3"/>
      <c r="H51" s="3"/>
      <c r="I51" s="7"/>
      <c r="J51" s="1"/>
      <c r="K51" s="2"/>
    </row>
    <row r="52" spans="1:11" ht="26" customHeight="1">
      <c r="A52" s="1"/>
      <c r="B52" s="1"/>
      <c r="C52" s="1" t="s">
        <v>113</v>
      </c>
      <c r="D52" s="1" t="s">
        <v>114</v>
      </c>
      <c r="E52" s="1"/>
      <c r="F52" s="3"/>
      <c r="G52" s="3"/>
      <c r="H52" s="3"/>
      <c r="I52" s="7"/>
      <c r="J52" s="1"/>
      <c r="K52" s="2"/>
    </row>
    <row r="53" spans="1:11" ht="26" customHeight="1">
      <c r="A53" s="1"/>
      <c r="B53" s="1"/>
      <c r="C53" s="1" t="s">
        <v>115</v>
      </c>
      <c r="D53" s="1" t="s">
        <v>116</v>
      </c>
      <c r="E53" s="1"/>
      <c r="F53" s="3"/>
      <c r="G53" s="3"/>
      <c r="H53" s="3"/>
      <c r="I53" s="7"/>
      <c r="J53" s="1"/>
      <c r="K53" s="2"/>
    </row>
    <row r="54" spans="1:11" ht="26" customHeight="1">
      <c r="A54" s="1"/>
      <c r="B54" s="1"/>
      <c r="C54" s="1" t="s">
        <v>117</v>
      </c>
      <c r="D54" s="1" t="s">
        <v>118</v>
      </c>
      <c r="E54" s="1"/>
      <c r="F54" s="3"/>
      <c r="G54" s="3"/>
      <c r="H54" s="3"/>
      <c r="I54" s="7"/>
      <c r="J54" s="1"/>
      <c r="K54" s="2"/>
    </row>
    <row r="55" spans="1:11" ht="26" customHeight="1">
      <c r="A55" s="1"/>
      <c r="B55" s="1"/>
      <c r="C55" s="1" t="s">
        <v>119</v>
      </c>
      <c r="D55" s="1" t="s">
        <v>120</v>
      </c>
      <c r="E55" s="1"/>
      <c r="F55" s="3"/>
      <c r="G55" s="3"/>
      <c r="H55" s="3"/>
      <c r="I55" s="7"/>
      <c r="J55" s="1"/>
      <c r="K55" s="2"/>
    </row>
    <row r="56" spans="1:11" ht="26" customHeight="1">
      <c r="A56" s="1"/>
      <c r="B56" s="1"/>
      <c r="C56" s="1" t="s">
        <v>121</v>
      </c>
      <c r="D56" s="1" t="s">
        <v>122</v>
      </c>
      <c r="E56" s="1"/>
      <c r="F56" s="3"/>
      <c r="G56" s="3"/>
      <c r="H56" s="3"/>
      <c r="I56" s="7"/>
      <c r="J56" s="1"/>
      <c r="K56" s="2"/>
    </row>
    <row r="57" spans="1:11" ht="26" customHeight="1">
      <c r="A57" s="1"/>
      <c r="B57" s="1"/>
      <c r="C57" s="1" t="s">
        <v>123</v>
      </c>
      <c r="D57" s="1" t="s">
        <v>124</v>
      </c>
      <c r="E57" s="1"/>
      <c r="F57" s="3"/>
      <c r="G57" s="3"/>
      <c r="H57" s="3"/>
      <c r="I57" s="7"/>
      <c r="J57" s="1"/>
      <c r="K57" s="2"/>
    </row>
    <row r="58" spans="1:11" ht="19" customHeight="1">
      <c r="A58" s="1"/>
      <c r="B58" s="1"/>
      <c r="C58" s="1"/>
      <c r="D58" s="1"/>
      <c r="E58" s="1"/>
      <c r="F58" s="3"/>
      <c r="G58" s="3"/>
      <c r="H58" s="3"/>
      <c r="I58" s="7"/>
      <c r="J58" s="1"/>
      <c r="K58" s="2"/>
    </row>
    <row r="59" spans="1:11" ht="19" customHeight="1">
      <c r="A59" s="1"/>
      <c r="B59" s="1"/>
      <c r="C59" s="1"/>
      <c r="D59" s="1"/>
      <c r="E59" s="1"/>
      <c r="F59" s="3"/>
      <c r="G59" s="3"/>
      <c r="H59" s="3"/>
      <c r="I59" s="7"/>
      <c r="J59" s="1"/>
      <c r="K59" s="2"/>
    </row>
    <row r="60" spans="1:11" ht="23" customHeight="1">
      <c r="A60" s="1"/>
      <c r="B60" s="1"/>
      <c r="C60" s="10" t="s">
        <v>125</v>
      </c>
      <c r="D60" s="10"/>
      <c r="E60" s="10"/>
      <c r="F60" s="11"/>
      <c r="G60" s="11"/>
      <c r="H60" s="3"/>
      <c r="I60" s="7"/>
      <c r="J60" s="1"/>
      <c r="K60" s="2"/>
    </row>
    <row r="61" spans="1:11" ht="19" customHeight="1">
      <c r="A61" s="1"/>
      <c r="B61" s="1"/>
      <c r="C61" s="1"/>
      <c r="D61" s="1"/>
      <c r="E61" s="1"/>
      <c r="F61" s="3"/>
      <c r="G61" s="3"/>
      <c r="H61" s="3"/>
      <c r="I61" s="7"/>
      <c r="J61" s="1"/>
      <c r="K61" s="2"/>
    </row>
    <row r="62" spans="1:11" ht="24" customHeight="1">
      <c r="A62" s="1"/>
      <c r="B62" s="1"/>
      <c r="C62" s="1" t="s">
        <v>126</v>
      </c>
      <c r="D62" s="1"/>
      <c r="E62" s="1"/>
      <c r="F62" s="3" t="s">
        <v>127</v>
      </c>
      <c r="G62" s="3"/>
      <c r="H62" s="3"/>
      <c r="I62" s="7" t="s">
        <v>128</v>
      </c>
      <c r="J62" s="1"/>
      <c r="K62" s="2"/>
    </row>
    <row r="63" spans="1:11" ht="24" customHeight="1">
      <c r="A63" s="1"/>
      <c r="B63" s="1"/>
      <c r="C63" s="1" t="s">
        <v>129</v>
      </c>
      <c r="D63" s="25">
        <v>237</v>
      </c>
      <c r="E63" s="1"/>
      <c r="F63" s="3" t="s">
        <v>130</v>
      </c>
      <c r="G63" s="3"/>
      <c r="H63" s="3"/>
      <c r="I63" s="7" t="s">
        <v>131</v>
      </c>
      <c r="J63" s="1"/>
      <c r="K63" s="2"/>
    </row>
    <row r="64" spans="1:11" ht="24" customHeight="1">
      <c r="A64" s="1"/>
      <c r="B64" s="1"/>
      <c r="C64" s="1" t="s">
        <v>132</v>
      </c>
      <c r="D64" s="25">
        <v>89.99</v>
      </c>
      <c r="E64" s="1"/>
      <c r="F64" s="3" t="s">
        <v>133</v>
      </c>
      <c r="G64" s="3"/>
      <c r="H64" s="3"/>
      <c r="I64" s="7" t="s">
        <v>134</v>
      </c>
      <c r="J64" s="1"/>
      <c r="K64" s="2"/>
    </row>
    <row r="65" spans="1:11" ht="24" customHeight="1">
      <c r="A65" s="1"/>
      <c r="B65" s="1"/>
      <c r="C65" s="1" t="s">
        <v>135</v>
      </c>
      <c r="D65" s="26">
        <v>0.22</v>
      </c>
      <c r="E65" s="1"/>
      <c r="F65" s="3" t="s">
        <v>136</v>
      </c>
      <c r="G65" s="3"/>
      <c r="H65" s="3"/>
      <c r="I65" s="7" t="s">
        <v>137</v>
      </c>
      <c r="J65" s="1"/>
      <c r="K65" s="2"/>
    </row>
    <row r="66" spans="1:11" ht="24" customHeight="1">
      <c r="A66" s="1"/>
      <c r="B66" s="1"/>
      <c r="C66" s="1" t="s">
        <v>138</v>
      </c>
      <c r="D66" s="26">
        <v>7.6499999999999999E-2</v>
      </c>
      <c r="E66" s="1"/>
      <c r="F66" s="3" t="s">
        <v>139</v>
      </c>
      <c r="G66" s="3"/>
      <c r="H66" s="3"/>
      <c r="I66" s="7" t="s">
        <v>140</v>
      </c>
      <c r="J66" s="1"/>
      <c r="K66" s="2"/>
    </row>
    <row r="67" spans="1:11" ht="19" customHeight="1">
      <c r="A67" s="1"/>
      <c r="B67" s="1"/>
      <c r="C67" s="1"/>
      <c r="D67" s="1"/>
      <c r="E67" s="1"/>
      <c r="F67" s="3"/>
      <c r="G67" s="3"/>
      <c r="H67" s="3"/>
      <c r="I67" s="7"/>
      <c r="J67" s="1"/>
      <c r="K67" s="2"/>
    </row>
    <row r="68" spans="1:11" ht="26" customHeight="1">
      <c r="A68" s="1"/>
      <c r="B68" s="1"/>
      <c r="C68" s="1"/>
      <c r="D68" s="1" t="s">
        <v>141</v>
      </c>
      <c r="E68" s="1"/>
      <c r="F68" s="3"/>
      <c r="G68" s="3"/>
      <c r="H68" s="3"/>
      <c r="I68" s="7"/>
      <c r="J68" s="1"/>
      <c r="K68" s="2"/>
    </row>
    <row r="69" spans="1:11" ht="26" customHeight="1">
      <c r="A69" s="1"/>
      <c r="B69" s="1"/>
      <c r="C69" s="1"/>
      <c r="D69" s="1" t="s">
        <v>142</v>
      </c>
      <c r="E69" s="1"/>
      <c r="F69" s="3"/>
      <c r="G69" s="3"/>
      <c r="H69" s="3"/>
      <c r="I69" s="7"/>
      <c r="J69" s="1"/>
      <c r="K69" s="2"/>
    </row>
    <row r="70" spans="1:11" ht="26" customHeight="1">
      <c r="A70" s="1"/>
      <c r="B70" s="1"/>
      <c r="C70" s="1"/>
      <c r="D70" s="1" t="s">
        <v>143</v>
      </c>
      <c r="E70" s="1"/>
      <c r="F70" s="3"/>
      <c r="G70" s="3"/>
      <c r="H70" s="3"/>
      <c r="I70" s="7"/>
      <c r="J70" s="1"/>
      <c r="K70" s="2"/>
    </row>
    <row r="71" spans="1:11" ht="26" customHeight="1">
      <c r="A71" s="1"/>
      <c r="B71" s="1"/>
      <c r="C71" s="1"/>
      <c r="D71" s="1" t="s">
        <v>144</v>
      </c>
      <c r="E71" s="1"/>
      <c r="F71" s="3"/>
      <c r="G71" s="3"/>
      <c r="H71" s="3"/>
      <c r="I71" s="7"/>
      <c r="J71" s="1"/>
      <c r="K71" s="2"/>
    </row>
    <row r="72" spans="1:11" ht="19" customHeight="1">
      <c r="A72" s="1"/>
      <c r="B72" s="1"/>
      <c r="C72" s="1"/>
      <c r="D72" s="1"/>
      <c r="E72" s="1"/>
      <c r="F72" s="3"/>
      <c r="G72" s="3"/>
      <c r="H72" s="3"/>
      <c r="I72" s="7"/>
      <c r="J72" s="1"/>
      <c r="K72" s="2"/>
    </row>
    <row r="73" spans="1:11" ht="19" customHeight="1">
      <c r="A73" s="1"/>
      <c r="B73" s="1"/>
      <c r="C73" s="1"/>
      <c r="D73" s="1"/>
      <c r="E73" s="1"/>
      <c r="F73" s="3"/>
      <c r="G73" s="3"/>
      <c r="H73" s="3"/>
      <c r="I73" s="7"/>
      <c r="J73" s="1"/>
      <c r="K73" s="2"/>
    </row>
    <row r="74" spans="1:11" ht="19" customHeight="1">
      <c r="A74" s="1"/>
      <c r="B74" s="1"/>
      <c r="C74" s="1"/>
      <c r="D74" s="1"/>
      <c r="E74" s="1"/>
      <c r="F74" s="3"/>
      <c r="G74" s="3"/>
      <c r="H74" s="3"/>
      <c r="I74" s="7"/>
      <c r="J74" s="1"/>
      <c r="K74" s="2"/>
    </row>
    <row r="75" spans="1:11" ht="19" customHeight="1">
      <c r="A75" s="1"/>
      <c r="B75" s="1"/>
      <c r="C75" s="1"/>
      <c r="D75" s="1"/>
      <c r="E75" s="1"/>
      <c r="F75" s="3"/>
      <c r="G75" s="3"/>
      <c r="H75" s="3"/>
      <c r="I75" s="7"/>
      <c r="J75" s="1"/>
      <c r="K75" s="2"/>
    </row>
    <row r="76" spans="1:11" ht="19" customHeight="1">
      <c r="A76" s="1"/>
      <c r="B76" s="1"/>
      <c r="C76" s="1"/>
      <c r="D76" s="1"/>
      <c r="E76" s="1"/>
      <c r="F76" s="3"/>
      <c r="G76" s="3"/>
      <c r="H76" s="3"/>
      <c r="I76" s="7"/>
      <c r="J76" s="1"/>
      <c r="K76" s="2"/>
    </row>
    <row r="77" spans="1:11" ht="19" customHeight="1">
      <c r="A77" s="1"/>
      <c r="B77" s="1"/>
      <c r="C77" s="1"/>
      <c r="D77" s="1"/>
      <c r="E77" s="1"/>
      <c r="F77" s="3"/>
      <c r="G77" s="3"/>
      <c r="H77" s="3"/>
      <c r="I77" s="7"/>
      <c r="J77" s="1"/>
      <c r="K77" s="2"/>
    </row>
    <row r="78" spans="1:11" ht="19" customHeight="1">
      <c r="A78" s="1"/>
      <c r="B78" s="1"/>
      <c r="C78" s="1"/>
      <c r="D78" s="1"/>
      <c r="E78" s="1"/>
      <c r="F78" s="3"/>
      <c r="G78" s="3"/>
      <c r="H78" s="3"/>
      <c r="I78" s="7"/>
      <c r="J78" s="1"/>
      <c r="K78" s="2"/>
    </row>
    <row r="79" spans="1:11" ht="19" customHeight="1">
      <c r="A79" s="1"/>
      <c r="B79" s="1"/>
      <c r="C79" s="1"/>
      <c r="D79" s="1"/>
      <c r="E79" s="1"/>
      <c r="F79" s="3"/>
      <c r="G79" s="3"/>
      <c r="H79" s="3"/>
      <c r="I79" s="7"/>
      <c r="J79" s="1"/>
      <c r="K79" s="2"/>
    </row>
    <row r="80" spans="1:11" ht="19" customHeight="1">
      <c r="A80" s="1"/>
      <c r="B80" s="1"/>
      <c r="C80" s="1"/>
      <c r="D80" s="1"/>
      <c r="E80" s="1"/>
      <c r="F80" s="3"/>
      <c r="G80" s="3"/>
      <c r="H80" s="3"/>
      <c r="I80" s="7"/>
      <c r="J80" s="1"/>
      <c r="K80" s="2"/>
    </row>
    <row r="81" spans="1:11" ht="19" customHeight="1">
      <c r="A81" s="1"/>
      <c r="B81" s="1"/>
      <c r="C81" s="1"/>
      <c r="D81" s="1"/>
      <c r="E81" s="1"/>
      <c r="F81" s="3"/>
      <c r="G81" s="3"/>
      <c r="H81" s="3"/>
      <c r="I81" s="7"/>
      <c r="J81" s="1"/>
      <c r="K81" s="2"/>
    </row>
    <row r="82" spans="1:11" ht="19" customHeight="1">
      <c r="A82" s="1"/>
      <c r="B82" s="1"/>
      <c r="C82" s="1"/>
      <c r="D82" s="1"/>
      <c r="E82" s="1"/>
      <c r="F82" s="3"/>
      <c r="G82" s="3"/>
      <c r="H82" s="3"/>
      <c r="I82" s="7"/>
      <c r="J82" s="1"/>
      <c r="K82" s="2"/>
    </row>
    <row r="83" spans="1:11" ht="19" customHeight="1">
      <c r="A83" s="1"/>
      <c r="B83" s="1"/>
      <c r="C83" s="1"/>
      <c r="D83" s="1"/>
      <c r="E83" s="1"/>
      <c r="F83" s="3"/>
      <c r="G83" s="3"/>
      <c r="H83" s="3"/>
      <c r="I83" s="7"/>
      <c r="J83" s="1"/>
      <c r="K83" s="2"/>
    </row>
    <row r="84" spans="1:11" ht="19" customHeight="1">
      <c r="A84" s="1"/>
      <c r="B84" s="1"/>
      <c r="C84" s="1"/>
      <c r="D84" s="1"/>
      <c r="E84" s="1"/>
      <c r="F84" s="3"/>
      <c r="G84" s="3"/>
      <c r="H84" s="3"/>
      <c r="I84" s="7"/>
      <c r="J84" s="1"/>
      <c r="K84" s="2"/>
    </row>
    <row r="85" spans="1:11" ht="19" customHeight="1">
      <c r="A85" s="1"/>
      <c r="B85" s="1"/>
      <c r="C85" s="1"/>
      <c r="D85" s="1"/>
      <c r="E85" s="1"/>
      <c r="F85" s="3"/>
      <c r="G85" s="3"/>
      <c r="H85" s="3"/>
      <c r="I85" s="7"/>
      <c r="J85" s="1"/>
      <c r="K85" s="2"/>
    </row>
    <row r="86" spans="1:11" ht="19" customHeight="1">
      <c r="A86" s="1"/>
      <c r="B86" s="1"/>
      <c r="C86" s="1"/>
      <c r="D86" s="1"/>
      <c r="E86" s="1"/>
      <c r="F86" s="3"/>
      <c r="G86" s="3"/>
      <c r="H86" s="3"/>
      <c r="I86" s="7"/>
      <c r="J86" s="1"/>
      <c r="K86" s="2"/>
    </row>
    <row r="87" spans="1:11" ht="19" customHeight="1">
      <c r="A87" s="1"/>
      <c r="B87" s="1"/>
      <c r="C87" s="1"/>
      <c r="D87" s="1"/>
      <c r="E87" s="1"/>
      <c r="F87" s="3"/>
      <c r="G87" s="3"/>
      <c r="H87" s="3"/>
      <c r="I87" s="7"/>
      <c r="J87" s="1"/>
      <c r="K87" s="2"/>
    </row>
    <row r="88" spans="1:11" ht="19" customHeight="1">
      <c r="A88" s="1"/>
      <c r="B88" s="1"/>
      <c r="C88" s="1"/>
      <c r="D88" s="1"/>
      <c r="E88" s="1"/>
      <c r="F88" s="3"/>
      <c r="G88" s="3"/>
      <c r="H88" s="3"/>
      <c r="I88" s="7"/>
      <c r="J88" s="1"/>
      <c r="K88" s="2"/>
    </row>
    <row r="89" spans="1:11" ht="19" customHeight="1">
      <c r="A89" s="1"/>
      <c r="B89" s="1"/>
      <c r="C89" s="1"/>
      <c r="D89" s="1"/>
      <c r="E89" s="1"/>
      <c r="F89" s="3"/>
      <c r="G89" s="3"/>
      <c r="H89" s="3"/>
      <c r="I89" s="7"/>
      <c r="J89" s="1"/>
      <c r="K89" s="2"/>
    </row>
    <row r="90" spans="1:11" ht="19" customHeight="1">
      <c r="A90" s="1"/>
      <c r="B90" s="1"/>
      <c r="C90" s="1"/>
      <c r="D90" s="1"/>
      <c r="E90" s="1"/>
      <c r="F90" s="3"/>
      <c r="G90" s="3"/>
      <c r="H90" s="3"/>
      <c r="I90" s="7"/>
      <c r="J90" s="1"/>
      <c r="K90" s="2"/>
    </row>
    <row r="91" spans="1:11" ht="19" customHeight="1">
      <c r="A91" s="1"/>
      <c r="B91" s="1"/>
      <c r="C91" s="1"/>
      <c r="D91" s="1"/>
      <c r="E91" s="1"/>
      <c r="F91" s="3"/>
      <c r="G91" s="3"/>
      <c r="H91" s="3"/>
      <c r="I91" s="7"/>
      <c r="J91" s="1"/>
      <c r="K91" s="2"/>
    </row>
    <row r="92" spans="1:11" ht="19" customHeight="1">
      <c r="A92" s="1"/>
      <c r="B92" s="1"/>
      <c r="C92" s="1"/>
      <c r="D92" s="1"/>
      <c r="E92" s="1"/>
      <c r="F92" s="3"/>
      <c r="G92" s="3"/>
      <c r="H92" s="3"/>
      <c r="I92" s="7"/>
      <c r="J92" s="1"/>
      <c r="K92" s="2"/>
    </row>
    <row r="93" spans="1:11" ht="19" customHeight="1">
      <c r="A93" s="1"/>
      <c r="B93" s="1"/>
      <c r="C93" s="1"/>
      <c r="D93" s="1"/>
      <c r="E93" s="1"/>
      <c r="F93" s="3"/>
      <c r="G93" s="3"/>
      <c r="H93" s="3"/>
      <c r="I93" s="7"/>
      <c r="J93" s="1"/>
      <c r="K93" s="2"/>
    </row>
    <row r="94" spans="1:11" ht="19" customHeight="1">
      <c r="A94" s="1"/>
      <c r="B94" s="1"/>
      <c r="C94" s="1"/>
      <c r="D94" s="1"/>
      <c r="E94" s="1"/>
      <c r="F94" s="3"/>
      <c r="G94" s="3"/>
      <c r="H94" s="3"/>
      <c r="I94" s="7"/>
      <c r="J94" s="1"/>
      <c r="K94" s="2"/>
    </row>
    <row r="95" spans="1:11" ht="19" customHeight="1">
      <c r="A95" s="1"/>
      <c r="B95" s="1"/>
      <c r="C95" s="1"/>
      <c r="D95" s="1"/>
      <c r="E95" s="1"/>
      <c r="F95" s="3"/>
      <c r="G95" s="3"/>
      <c r="H95" s="3"/>
      <c r="I95" s="7"/>
      <c r="J95" s="1"/>
      <c r="K95" s="2"/>
    </row>
    <row r="96" spans="1:11" ht="19" customHeight="1">
      <c r="A96" s="1"/>
      <c r="B96" s="1"/>
      <c r="C96" s="1"/>
      <c r="D96" s="1"/>
      <c r="E96" s="1"/>
      <c r="F96" s="3"/>
      <c r="G96" s="3"/>
      <c r="H96" s="3"/>
      <c r="I96" s="7"/>
      <c r="J96" s="1"/>
      <c r="K96" s="2"/>
    </row>
  </sheetData>
  <conditionalFormatting sqref="D6:G28">
    <cfRule type="cellIs" dxfId="4" priority="1" operator="lessThan">
      <formula>0</formula>
    </cfRule>
  </conditionalFormatting>
  <dataValidations count="2">
    <dataValidation type="whole" sqref="D6:G15" xr:uid="{00000000-0002-0000-0100-000000000000}">
      <formula1>0</formula1>
      <formula2>365</formula2>
    </dataValidation>
    <dataValidation type="decimal" sqref="D16:G22" xr:uid="{00000000-0002-0000-0100-000001000000}">
      <formula1>0</formula1>
      <formula2>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45"/>
  <sheetViews>
    <sheetView showGridLines="0" workbookViewId="0">
      <pane xSplit="4" ySplit="8" topLeftCell="E9" activePane="bottomRight" state="frozen"/>
      <selection pane="topRight"/>
      <selection pane="bottomLeft"/>
      <selection pane="bottomRight" activeCell="E9" sqref="E9"/>
    </sheetView>
  </sheetViews>
  <sheetFormatPr defaultRowHeight="14"/>
  <cols>
    <col min="1" max="2" width="2.1640625" customWidth="1"/>
    <col min="3" max="3" width="8" customWidth="1"/>
    <col min="4" max="4" width="49" customWidth="1"/>
    <col min="5" max="5" width="14" customWidth="1"/>
    <col min="6" max="7" width="10" customWidth="1"/>
    <col min="8" max="8" width="14" customWidth="1"/>
    <col min="9" max="9" width="18" customWidth="1"/>
    <col min="10" max="10" width="3" customWidth="1"/>
    <col min="11" max="11" width="100" customWidth="1"/>
  </cols>
  <sheetData>
    <row r="1" spans="1:11" ht="19" customHeight="1">
      <c r="A1" s="1"/>
      <c r="B1" s="1"/>
      <c r="C1" s="1"/>
      <c r="D1" s="1"/>
      <c r="E1" s="1"/>
      <c r="F1" s="3"/>
      <c r="G1" s="3"/>
      <c r="H1" s="3"/>
      <c r="I1" s="3"/>
      <c r="J1" s="1"/>
      <c r="K1" s="2"/>
    </row>
    <row r="2" spans="1:11" ht="29" customHeight="1">
      <c r="A2" s="1"/>
      <c r="B2" s="1"/>
      <c r="C2" s="4"/>
      <c r="D2" s="4" t="s">
        <v>145</v>
      </c>
      <c r="E2" s="1"/>
      <c r="F2" s="3"/>
      <c r="G2" s="3"/>
      <c r="H2" s="3"/>
      <c r="I2" s="3"/>
      <c r="J2" s="1"/>
      <c r="K2" s="1" t="s">
        <v>146</v>
      </c>
    </row>
    <row r="3" spans="1:11" ht="19" customHeight="1">
      <c r="A3" s="1"/>
      <c r="B3" s="1"/>
      <c r="C3" s="5"/>
      <c r="D3" s="5"/>
      <c r="E3" s="5"/>
      <c r="F3" s="6"/>
      <c r="G3" s="6"/>
      <c r="H3" s="6"/>
      <c r="I3" s="6"/>
      <c r="J3" s="1"/>
      <c r="K3" s="2"/>
    </row>
    <row r="4" spans="1:11" ht="19" customHeight="1">
      <c r="A4" s="1"/>
      <c r="B4" s="1"/>
      <c r="C4" s="27" t="s">
        <v>147</v>
      </c>
      <c r="D4" s="27"/>
      <c r="E4" s="27"/>
      <c r="F4" s="41"/>
      <c r="G4" s="41"/>
      <c r="H4" s="41"/>
      <c r="I4" s="42">
        <f>I199</f>
        <v>216762.28100000002</v>
      </c>
      <c r="J4" s="1"/>
      <c r="K4" s="1" t="s">
        <v>148</v>
      </c>
    </row>
    <row r="5" spans="1:11" ht="19" customHeight="1">
      <c r="A5" s="1"/>
      <c r="B5" s="1"/>
      <c r="C5" s="27" t="s">
        <v>149</v>
      </c>
      <c r="D5" s="27"/>
      <c r="E5" s="27"/>
      <c r="F5" s="41"/>
      <c r="G5" s="41"/>
      <c r="H5" s="41"/>
      <c r="I5" s="42">
        <f>I202</f>
        <v>220762.28100000002</v>
      </c>
      <c r="J5" s="1"/>
      <c r="K5" s="1" t="s">
        <v>150</v>
      </c>
    </row>
    <row r="6" spans="1:11" ht="19" customHeight="1">
      <c r="A6" s="1"/>
      <c r="B6" s="1"/>
      <c r="C6" s="1"/>
      <c r="D6" s="1"/>
      <c r="E6" s="1"/>
      <c r="F6" s="3"/>
      <c r="G6" s="3"/>
      <c r="H6" s="3"/>
      <c r="I6" s="3"/>
      <c r="J6" s="1"/>
      <c r="K6" s="2"/>
    </row>
    <row r="7" spans="1:11" ht="19" customHeight="1">
      <c r="A7" s="1"/>
      <c r="B7" s="1"/>
      <c r="C7" s="1"/>
      <c r="D7" s="1"/>
      <c r="E7" s="1"/>
      <c r="F7" s="3"/>
      <c r="G7" s="3"/>
      <c r="H7" s="3"/>
      <c r="I7" s="3"/>
      <c r="J7" s="1"/>
      <c r="K7" s="2"/>
    </row>
    <row r="8" spans="1:11" ht="25" customHeight="1">
      <c r="A8" s="1"/>
      <c r="B8" s="1"/>
      <c r="C8" s="12" t="s">
        <v>151</v>
      </c>
      <c r="D8" s="12" t="s">
        <v>152</v>
      </c>
      <c r="E8" s="12" t="s">
        <v>153</v>
      </c>
      <c r="F8" s="12" t="s">
        <v>154</v>
      </c>
      <c r="G8" s="12" t="s">
        <v>155</v>
      </c>
      <c r="H8" s="12" t="s">
        <v>156</v>
      </c>
      <c r="I8" s="12" t="s">
        <v>157</v>
      </c>
      <c r="J8" s="1"/>
      <c r="K8" s="27" t="s">
        <v>158</v>
      </c>
    </row>
    <row r="9" spans="1:11" ht="22" customHeight="1">
      <c r="A9" s="1"/>
      <c r="B9" s="1"/>
      <c r="C9" s="10" t="s">
        <v>159</v>
      </c>
      <c r="D9" s="10" t="s">
        <v>14</v>
      </c>
      <c r="E9" s="10"/>
      <c r="F9" s="11"/>
      <c r="G9" s="11"/>
      <c r="H9" s="11"/>
      <c r="I9" s="11"/>
      <c r="J9" s="1"/>
      <c r="K9" s="2"/>
    </row>
    <row r="10" spans="1:11" ht="19" customHeight="1">
      <c r="A10" s="1"/>
      <c r="B10" s="1"/>
      <c r="C10" s="14" t="s">
        <v>160</v>
      </c>
      <c r="D10" s="14" t="s">
        <v>161</v>
      </c>
      <c r="E10" s="14" t="s">
        <v>162</v>
      </c>
      <c r="F10" s="15">
        <v>1</v>
      </c>
      <c r="G10" s="15">
        <v>1</v>
      </c>
      <c r="H10" s="29">
        <v>2000</v>
      </c>
      <c r="I10" s="30">
        <f>F10*G10*H10</f>
        <v>2000</v>
      </c>
      <c r="J10" s="1"/>
      <c r="K10" s="2" t="s">
        <v>163</v>
      </c>
    </row>
    <row r="11" spans="1:11" ht="19" customHeight="1">
      <c r="A11" s="1"/>
      <c r="B11" s="1"/>
      <c r="C11" s="1" t="s">
        <v>164</v>
      </c>
      <c r="D11" s="1" t="s">
        <v>165</v>
      </c>
      <c r="E11" s="1" t="s">
        <v>162</v>
      </c>
      <c r="F11" s="13">
        <v>1</v>
      </c>
      <c r="G11" s="13">
        <v>1</v>
      </c>
      <c r="H11" s="16">
        <v>4000</v>
      </c>
      <c r="I11" s="28">
        <f>F11*G11*H11</f>
        <v>4000</v>
      </c>
      <c r="J11" s="1"/>
      <c r="K11" s="2" t="s">
        <v>166</v>
      </c>
    </row>
    <row r="12" spans="1:11" ht="19" customHeight="1">
      <c r="A12" s="1"/>
      <c r="B12" s="1"/>
      <c r="C12" s="14" t="s">
        <v>167</v>
      </c>
      <c r="D12" s="14" t="s">
        <v>168</v>
      </c>
      <c r="E12" s="14" t="s">
        <v>162</v>
      </c>
      <c r="F12" s="15">
        <v>1</v>
      </c>
      <c r="G12" s="15">
        <v>1</v>
      </c>
      <c r="H12" s="29">
        <v>3500</v>
      </c>
      <c r="I12" s="30">
        <f>F12*G12*H12</f>
        <v>3500</v>
      </c>
      <c r="J12" s="1"/>
      <c r="K12" s="2" t="s">
        <v>169</v>
      </c>
    </row>
    <row r="13" spans="1:11" ht="19" customHeight="1">
      <c r="A13" s="1"/>
      <c r="B13" s="1"/>
      <c r="C13" s="1" t="s">
        <v>170</v>
      </c>
      <c r="D13" s="1" t="s">
        <v>171</v>
      </c>
      <c r="E13" s="1" t="s">
        <v>162</v>
      </c>
      <c r="F13" s="13">
        <v>1</v>
      </c>
      <c r="G13" s="13">
        <v>1</v>
      </c>
      <c r="H13" s="16">
        <v>500</v>
      </c>
      <c r="I13" s="28">
        <f>F13*G13*H13</f>
        <v>500</v>
      </c>
      <c r="J13" s="1"/>
      <c r="K13" s="2" t="s">
        <v>172</v>
      </c>
    </row>
    <row r="14" spans="1:11" ht="19" customHeight="1">
      <c r="A14" s="1"/>
      <c r="B14" s="1"/>
      <c r="C14" s="14" t="s">
        <v>173</v>
      </c>
      <c r="D14" s="14" t="s">
        <v>174</v>
      </c>
      <c r="E14" s="14" t="s">
        <v>162</v>
      </c>
      <c r="F14" s="15">
        <v>1</v>
      </c>
      <c r="G14" s="15">
        <v>1</v>
      </c>
      <c r="H14" s="29">
        <v>400</v>
      </c>
      <c r="I14" s="30">
        <f>F14*G14*H14</f>
        <v>400</v>
      </c>
      <c r="J14" s="1"/>
      <c r="K14" s="2" t="s">
        <v>175</v>
      </c>
    </row>
    <row r="15" spans="1:11" ht="23" customHeight="1">
      <c r="A15" s="1"/>
      <c r="B15" s="1"/>
      <c r="C15" s="31"/>
      <c r="D15" s="31" t="s">
        <v>176</v>
      </c>
      <c r="E15" s="31"/>
      <c r="F15" s="32"/>
      <c r="G15" s="32"/>
      <c r="H15" s="32"/>
      <c r="I15" s="33">
        <f>SUM(I10:I14)</f>
        <v>10400</v>
      </c>
      <c r="J15" s="1"/>
      <c r="K15" s="2"/>
    </row>
    <row r="16" spans="1:11" ht="19" customHeight="1">
      <c r="A16" s="1"/>
      <c r="B16" s="1"/>
      <c r="C16" s="1"/>
      <c r="D16" s="1"/>
      <c r="E16" s="1"/>
      <c r="F16" s="3"/>
      <c r="G16" s="3"/>
      <c r="H16" s="3"/>
      <c r="I16" s="3"/>
      <c r="J16" s="1"/>
      <c r="K16" s="2"/>
    </row>
    <row r="17" spans="1:11" ht="22" customHeight="1">
      <c r="A17" s="1"/>
      <c r="B17" s="1"/>
      <c r="C17" s="10" t="s">
        <v>177</v>
      </c>
      <c r="D17" s="10" t="s">
        <v>15</v>
      </c>
      <c r="E17" s="10"/>
      <c r="F17" s="11"/>
      <c r="G17" s="11"/>
      <c r="H17" s="11"/>
      <c r="I17" s="11"/>
      <c r="J17" s="1"/>
      <c r="K17" s="2"/>
    </row>
    <row r="18" spans="1:11" ht="19" customHeight="1">
      <c r="A18" s="1"/>
      <c r="B18" s="1"/>
      <c r="C18" s="14" t="s">
        <v>178</v>
      </c>
      <c r="D18" s="14" t="s">
        <v>179</v>
      </c>
      <c r="E18" s="14" t="s">
        <v>180</v>
      </c>
      <c r="F18" s="15">
        <v>1</v>
      </c>
      <c r="G18" s="35">
        <f>Assumptions!D31</f>
        <v>14</v>
      </c>
      <c r="H18" s="29">
        <v>250</v>
      </c>
      <c r="I18" s="30">
        <f t="shared" ref="I18:I30" si="0">F18*G18*H18</f>
        <v>3500</v>
      </c>
      <c r="J18" s="1"/>
      <c r="K18" s="2" t="s">
        <v>181</v>
      </c>
    </row>
    <row r="19" spans="1:11" ht="19" customHeight="1">
      <c r="A19" s="1"/>
      <c r="B19" s="1"/>
      <c r="C19" s="1" t="s">
        <v>182</v>
      </c>
      <c r="D19" s="1" t="s">
        <v>183</v>
      </c>
      <c r="E19" s="1" t="s">
        <v>180</v>
      </c>
      <c r="F19" s="13">
        <v>1</v>
      </c>
      <c r="G19" s="34">
        <f>Assumptions!D31</f>
        <v>14</v>
      </c>
      <c r="H19" s="16">
        <v>250</v>
      </c>
      <c r="I19" s="28">
        <f t="shared" si="0"/>
        <v>3500</v>
      </c>
      <c r="J19" s="1"/>
      <c r="K19" s="2" t="s">
        <v>181</v>
      </c>
    </row>
    <row r="20" spans="1:11" ht="19" customHeight="1">
      <c r="A20" s="1"/>
      <c r="B20" s="1"/>
      <c r="C20" s="14" t="s">
        <v>184</v>
      </c>
      <c r="D20" s="14" t="s">
        <v>185</v>
      </c>
      <c r="E20" s="14" t="s">
        <v>180</v>
      </c>
      <c r="F20" s="15">
        <v>1</v>
      </c>
      <c r="G20" s="35">
        <f>Assumptions!D31</f>
        <v>14</v>
      </c>
      <c r="H20" s="29">
        <v>250</v>
      </c>
      <c r="I20" s="30">
        <f t="shared" si="0"/>
        <v>3500</v>
      </c>
      <c r="J20" s="1"/>
      <c r="K20" s="2" t="s">
        <v>181</v>
      </c>
    </row>
    <row r="21" spans="1:11" ht="19" customHeight="1">
      <c r="A21" s="1"/>
      <c r="B21" s="1"/>
      <c r="C21" s="1" t="s">
        <v>186</v>
      </c>
      <c r="D21" s="1" t="s">
        <v>187</v>
      </c>
      <c r="E21" s="1" t="s">
        <v>188</v>
      </c>
      <c r="F21" s="13">
        <v>1</v>
      </c>
      <c r="G21" s="13">
        <v>1</v>
      </c>
      <c r="H21" s="16">
        <v>700</v>
      </c>
      <c r="I21" s="28">
        <f t="shared" si="0"/>
        <v>700</v>
      </c>
      <c r="J21" s="1"/>
      <c r="K21" s="2" t="s">
        <v>189</v>
      </c>
    </row>
    <row r="22" spans="1:11" ht="19" customHeight="1">
      <c r="A22" s="1"/>
      <c r="B22" s="1"/>
      <c r="C22" s="14" t="s">
        <v>190</v>
      </c>
      <c r="D22" s="14" t="s">
        <v>191</v>
      </c>
      <c r="E22" s="14" t="s">
        <v>188</v>
      </c>
      <c r="F22" s="15">
        <v>1</v>
      </c>
      <c r="G22" s="15">
        <v>1</v>
      </c>
      <c r="H22" s="29">
        <v>600</v>
      </c>
      <c r="I22" s="30">
        <f t="shared" si="0"/>
        <v>600</v>
      </c>
      <c r="J22" s="1"/>
      <c r="K22" s="2" t="s">
        <v>189</v>
      </c>
    </row>
    <row r="23" spans="1:11" ht="19" customHeight="1">
      <c r="A23" s="1"/>
      <c r="B23" s="1"/>
      <c r="C23" s="1" t="s">
        <v>192</v>
      </c>
      <c r="D23" s="1" t="s">
        <v>193</v>
      </c>
      <c r="E23" s="1" t="s">
        <v>188</v>
      </c>
      <c r="F23" s="13">
        <v>1</v>
      </c>
      <c r="G23" s="13">
        <v>1</v>
      </c>
      <c r="H23" s="16">
        <v>250</v>
      </c>
      <c r="I23" s="28">
        <f t="shared" si="0"/>
        <v>250</v>
      </c>
      <c r="J23" s="1"/>
      <c r="K23" s="2" t="s">
        <v>189</v>
      </c>
    </row>
    <row r="24" spans="1:11" ht="19" customHeight="1">
      <c r="A24" s="1"/>
      <c r="B24" s="1"/>
      <c r="C24" s="14" t="s">
        <v>194</v>
      </c>
      <c r="D24" s="14" t="s">
        <v>195</v>
      </c>
      <c r="E24" s="14" t="s">
        <v>188</v>
      </c>
      <c r="F24" s="15">
        <v>1</v>
      </c>
      <c r="G24" s="15">
        <v>1</v>
      </c>
      <c r="H24" s="29">
        <v>250</v>
      </c>
      <c r="I24" s="30">
        <f t="shared" si="0"/>
        <v>250</v>
      </c>
      <c r="J24" s="1"/>
      <c r="K24" s="2" t="s">
        <v>189</v>
      </c>
    </row>
    <row r="25" spans="1:11" ht="19" customHeight="1">
      <c r="A25" s="1"/>
      <c r="B25" s="1"/>
      <c r="C25" s="1" t="s">
        <v>196</v>
      </c>
      <c r="D25" s="1" t="s">
        <v>197</v>
      </c>
      <c r="E25" s="1" t="s">
        <v>188</v>
      </c>
      <c r="F25" s="13">
        <v>1</v>
      </c>
      <c r="G25" s="13">
        <v>1</v>
      </c>
      <c r="H25" s="16">
        <v>200</v>
      </c>
      <c r="I25" s="28">
        <f t="shared" si="0"/>
        <v>200</v>
      </c>
      <c r="J25" s="1"/>
      <c r="K25" s="2" t="s">
        <v>189</v>
      </c>
    </row>
    <row r="26" spans="1:11" ht="19" customHeight="1">
      <c r="A26" s="1"/>
      <c r="B26" s="1"/>
      <c r="C26" s="14" t="s">
        <v>198</v>
      </c>
      <c r="D26" s="14" t="s">
        <v>199</v>
      </c>
      <c r="E26" s="14" t="s">
        <v>188</v>
      </c>
      <c r="F26" s="15">
        <v>1</v>
      </c>
      <c r="G26" s="15">
        <v>1</v>
      </c>
      <c r="H26" s="29">
        <v>250</v>
      </c>
      <c r="I26" s="30">
        <f t="shared" si="0"/>
        <v>250</v>
      </c>
      <c r="J26" s="1"/>
      <c r="K26" s="2" t="s">
        <v>189</v>
      </c>
    </row>
    <row r="27" spans="1:11" ht="19" customHeight="1">
      <c r="A27" s="1"/>
      <c r="B27" s="1"/>
      <c r="C27" s="1" t="s">
        <v>200</v>
      </c>
      <c r="D27" s="1" t="s">
        <v>201</v>
      </c>
      <c r="E27" s="1" t="s">
        <v>202</v>
      </c>
      <c r="F27" s="13">
        <v>1</v>
      </c>
      <c r="G27" s="13">
        <v>1</v>
      </c>
      <c r="H27" s="16">
        <v>100</v>
      </c>
      <c r="I27" s="28">
        <f t="shared" si="0"/>
        <v>100</v>
      </c>
      <c r="J27" s="1"/>
      <c r="K27" s="2" t="s">
        <v>203</v>
      </c>
    </row>
    <row r="28" spans="1:11" ht="19" customHeight="1">
      <c r="A28" s="1"/>
      <c r="B28" s="1"/>
      <c r="C28" s="14" t="s">
        <v>204</v>
      </c>
      <c r="D28" s="14" t="s">
        <v>205</v>
      </c>
      <c r="E28" s="14" t="s">
        <v>206</v>
      </c>
      <c r="F28" s="15">
        <v>1</v>
      </c>
      <c r="G28" s="15">
        <v>1</v>
      </c>
      <c r="H28" s="29">
        <v>350</v>
      </c>
      <c r="I28" s="30">
        <f t="shared" si="0"/>
        <v>350</v>
      </c>
      <c r="J28" s="1"/>
      <c r="K28" s="2" t="s">
        <v>207</v>
      </c>
    </row>
    <row r="29" spans="1:11" ht="19" customHeight="1">
      <c r="A29" s="1"/>
      <c r="B29" s="1"/>
      <c r="C29" s="1" t="s">
        <v>208</v>
      </c>
      <c r="D29" s="1" t="s">
        <v>209</v>
      </c>
      <c r="E29" s="1" t="s">
        <v>210</v>
      </c>
      <c r="F29" s="13">
        <v>1</v>
      </c>
      <c r="G29" s="13">
        <v>1</v>
      </c>
      <c r="H29" s="16">
        <v>150</v>
      </c>
      <c r="I29" s="28">
        <f t="shared" si="0"/>
        <v>150</v>
      </c>
      <c r="J29" s="1"/>
      <c r="K29" s="2" t="s">
        <v>211</v>
      </c>
    </row>
    <row r="30" spans="1:11" ht="19" customHeight="1">
      <c r="A30" s="1"/>
      <c r="B30" s="1"/>
      <c r="C30" s="14" t="s">
        <v>212</v>
      </c>
      <c r="D30" s="14" t="s">
        <v>213</v>
      </c>
      <c r="E30" s="14" t="s">
        <v>180</v>
      </c>
      <c r="F30" s="15">
        <v>3</v>
      </c>
      <c r="G30" s="15">
        <v>1</v>
      </c>
      <c r="H30" s="29">
        <v>250</v>
      </c>
      <c r="I30" s="30">
        <f t="shared" si="0"/>
        <v>750</v>
      </c>
      <c r="J30" s="1"/>
      <c r="K30" s="2" t="s">
        <v>214</v>
      </c>
    </row>
    <row r="31" spans="1:11" ht="23" customHeight="1">
      <c r="A31" s="1"/>
      <c r="B31" s="1"/>
      <c r="C31" s="31"/>
      <c r="D31" s="31" t="s">
        <v>215</v>
      </c>
      <c r="E31" s="31"/>
      <c r="F31" s="32"/>
      <c r="G31" s="32"/>
      <c r="H31" s="32"/>
      <c r="I31" s="33">
        <f>SUM(I18:I30)</f>
        <v>14100</v>
      </c>
      <c r="J31" s="1"/>
      <c r="K31" s="2"/>
    </row>
    <row r="32" spans="1:11" ht="19" customHeight="1">
      <c r="A32" s="1"/>
      <c r="B32" s="1"/>
      <c r="C32" s="1"/>
      <c r="D32" s="1"/>
      <c r="E32" s="1"/>
      <c r="F32" s="3"/>
      <c r="G32" s="3"/>
      <c r="H32" s="3"/>
      <c r="I32" s="3"/>
      <c r="J32" s="1"/>
      <c r="K32" s="2"/>
    </row>
    <row r="33" spans="1:11" ht="22" customHeight="1">
      <c r="A33" s="1"/>
      <c r="B33" s="1"/>
      <c r="C33" s="10" t="s">
        <v>216</v>
      </c>
      <c r="D33" s="10" t="s">
        <v>16</v>
      </c>
      <c r="E33" s="10"/>
      <c r="F33" s="11"/>
      <c r="G33" s="11"/>
      <c r="H33" s="11"/>
      <c r="I33" s="11"/>
      <c r="J33" s="1"/>
      <c r="K33" s="2"/>
    </row>
    <row r="34" spans="1:11" ht="19" customHeight="1">
      <c r="A34" s="1"/>
      <c r="B34" s="1"/>
      <c r="C34" s="14" t="s">
        <v>217</v>
      </c>
      <c r="D34" s="14" t="s">
        <v>218</v>
      </c>
      <c r="E34" s="14" t="s">
        <v>219</v>
      </c>
      <c r="F34" s="15">
        <v>1</v>
      </c>
      <c r="G34" s="35">
        <f>Assumptions!D32</f>
        <v>17</v>
      </c>
      <c r="H34" s="29">
        <v>225</v>
      </c>
      <c r="I34" s="30">
        <f t="shared" ref="I34:I40" si="1">F34*G34*H34</f>
        <v>3825</v>
      </c>
      <c r="J34" s="1"/>
      <c r="K34" s="2" t="s">
        <v>220</v>
      </c>
    </row>
    <row r="35" spans="1:11" ht="19" customHeight="1">
      <c r="A35" s="1"/>
      <c r="B35" s="1"/>
      <c r="C35" s="1" t="s">
        <v>221</v>
      </c>
      <c r="D35" s="1" t="s">
        <v>222</v>
      </c>
      <c r="E35" s="1" t="s">
        <v>219</v>
      </c>
      <c r="F35" s="13">
        <v>0</v>
      </c>
      <c r="G35" s="34">
        <f>Assumptions!D32</f>
        <v>17</v>
      </c>
      <c r="H35" s="16">
        <v>175</v>
      </c>
      <c r="I35" s="28">
        <f t="shared" si="1"/>
        <v>0</v>
      </c>
      <c r="J35" s="1"/>
      <c r="K35" s="2" t="s">
        <v>223</v>
      </c>
    </row>
    <row r="36" spans="1:11" ht="19" customHeight="1">
      <c r="A36" s="1"/>
      <c r="B36" s="1"/>
      <c r="C36" s="14" t="s">
        <v>224</v>
      </c>
      <c r="D36" s="14" t="s">
        <v>225</v>
      </c>
      <c r="E36" s="14" t="s">
        <v>219</v>
      </c>
      <c r="F36" s="15">
        <v>1</v>
      </c>
      <c r="G36" s="35">
        <f>Assumptions!D37</f>
        <v>14</v>
      </c>
      <c r="H36" s="29">
        <v>250</v>
      </c>
      <c r="I36" s="30">
        <f t="shared" si="1"/>
        <v>3500</v>
      </c>
      <c r="J36" s="1"/>
      <c r="K36" s="2" t="s">
        <v>226</v>
      </c>
    </row>
    <row r="37" spans="1:11" ht="19" customHeight="1">
      <c r="A37" s="1"/>
      <c r="B37" s="1"/>
      <c r="C37" s="1" t="s">
        <v>227</v>
      </c>
      <c r="D37" s="1" t="s">
        <v>228</v>
      </c>
      <c r="E37" s="1" t="s">
        <v>219</v>
      </c>
      <c r="F37" s="13">
        <v>0</v>
      </c>
      <c r="G37" s="34">
        <f>Assumptions!D6</f>
        <v>12</v>
      </c>
      <c r="H37" s="16">
        <v>200</v>
      </c>
      <c r="I37" s="28">
        <f t="shared" si="1"/>
        <v>0</v>
      </c>
      <c r="J37" s="1"/>
      <c r="K37" s="2" t="s">
        <v>229</v>
      </c>
    </row>
    <row r="38" spans="1:11" ht="19" customHeight="1">
      <c r="A38" s="1"/>
      <c r="B38" s="1"/>
      <c r="C38" s="14" t="s">
        <v>230</v>
      </c>
      <c r="D38" s="14" t="s">
        <v>231</v>
      </c>
      <c r="E38" s="14" t="s">
        <v>219</v>
      </c>
      <c r="F38" s="15">
        <v>1</v>
      </c>
      <c r="G38" s="35">
        <f>Assumptions!D36</f>
        <v>13</v>
      </c>
      <c r="H38" s="29">
        <v>200</v>
      </c>
      <c r="I38" s="30">
        <f t="shared" si="1"/>
        <v>2600</v>
      </c>
      <c r="J38" s="1"/>
      <c r="K38" s="2" t="s">
        <v>232</v>
      </c>
    </row>
    <row r="39" spans="1:11" ht="19" customHeight="1">
      <c r="A39" s="1"/>
      <c r="B39" s="1"/>
      <c r="C39" s="1" t="s">
        <v>233</v>
      </c>
      <c r="D39" s="1" t="s">
        <v>234</v>
      </c>
      <c r="E39" s="1" t="s">
        <v>219</v>
      </c>
      <c r="F39" s="13">
        <v>1</v>
      </c>
      <c r="G39" s="34">
        <f>Assumptions!D37</f>
        <v>14</v>
      </c>
      <c r="H39" s="16">
        <v>160</v>
      </c>
      <c r="I39" s="28">
        <f t="shared" si="1"/>
        <v>2240</v>
      </c>
      <c r="J39" s="1"/>
      <c r="K39" s="2" t="s">
        <v>235</v>
      </c>
    </row>
    <row r="40" spans="1:11" ht="19" customHeight="1">
      <c r="A40" s="1"/>
      <c r="B40" s="1"/>
      <c r="C40" s="14" t="s">
        <v>236</v>
      </c>
      <c r="D40" s="14" t="s">
        <v>237</v>
      </c>
      <c r="E40" s="14" t="s">
        <v>162</v>
      </c>
      <c r="F40" s="15">
        <v>1</v>
      </c>
      <c r="G40" s="15">
        <v>1</v>
      </c>
      <c r="H40" s="29">
        <v>500</v>
      </c>
      <c r="I40" s="30">
        <f t="shared" si="1"/>
        <v>500</v>
      </c>
      <c r="J40" s="1"/>
      <c r="K40" s="2" t="s">
        <v>238</v>
      </c>
    </row>
    <row r="41" spans="1:11" ht="23" customHeight="1">
      <c r="A41" s="1"/>
      <c r="B41" s="1"/>
      <c r="C41" s="31"/>
      <c r="D41" s="31" t="s">
        <v>239</v>
      </c>
      <c r="E41" s="31"/>
      <c r="F41" s="32"/>
      <c r="G41" s="32"/>
      <c r="H41" s="32"/>
      <c r="I41" s="33">
        <f>SUM(I34:I40)</f>
        <v>12665</v>
      </c>
      <c r="J41" s="1"/>
      <c r="K41" s="2"/>
    </row>
    <row r="42" spans="1:11" ht="19" customHeight="1">
      <c r="A42" s="1"/>
      <c r="B42" s="1"/>
      <c r="C42" s="1"/>
      <c r="D42" s="1"/>
      <c r="E42" s="1"/>
      <c r="F42" s="3"/>
      <c r="G42" s="3"/>
      <c r="H42" s="3"/>
      <c r="I42" s="3"/>
      <c r="J42" s="1"/>
      <c r="K42" s="2"/>
    </row>
    <row r="43" spans="1:11" ht="22" customHeight="1">
      <c r="A43" s="1"/>
      <c r="B43" s="1"/>
      <c r="C43" s="10" t="s">
        <v>240</v>
      </c>
      <c r="D43" s="10" t="s">
        <v>17</v>
      </c>
      <c r="E43" s="10"/>
      <c r="F43" s="11"/>
      <c r="G43" s="11"/>
      <c r="H43" s="11"/>
      <c r="I43" s="11"/>
      <c r="J43" s="1"/>
      <c r="K43" s="2"/>
    </row>
    <row r="44" spans="1:11" ht="19" customHeight="1">
      <c r="A44" s="1"/>
      <c r="B44" s="1"/>
      <c r="C44" s="14" t="s">
        <v>241</v>
      </c>
      <c r="D44" s="14" t="s">
        <v>242</v>
      </c>
      <c r="E44" s="14" t="s">
        <v>219</v>
      </c>
      <c r="F44" s="15">
        <v>1</v>
      </c>
      <c r="G44" s="35">
        <f>Assumptions!D38</f>
        <v>15</v>
      </c>
      <c r="H44" s="29">
        <v>350</v>
      </c>
      <c r="I44" s="30">
        <f t="shared" ref="I44:I52" si="2">F44*G44*H44</f>
        <v>5250</v>
      </c>
      <c r="J44" s="1"/>
      <c r="K44" s="2" t="s">
        <v>243</v>
      </c>
    </row>
    <row r="45" spans="1:11" ht="19" customHeight="1">
      <c r="A45" s="1"/>
      <c r="B45" s="1"/>
      <c r="C45" s="1" t="s">
        <v>244</v>
      </c>
      <c r="D45" s="1" t="s">
        <v>245</v>
      </c>
      <c r="E45" s="1" t="s">
        <v>219</v>
      </c>
      <c r="F45" s="13">
        <v>0</v>
      </c>
      <c r="G45" s="34">
        <f>Assumptions!D6</f>
        <v>12</v>
      </c>
      <c r="H45" s="16">
        <v>250</v>
      </c>
      <c r="I45" s="28">
        <f t="shared" si="2"/>
        <v>0</v>
      </c>
      <c r="J45" s="1"/>
      <c r="K45" s="2" t="s">
        <v>246</v>
      </c>
    </row>
    <row r="46" spans="1:11" ht="19" customHeight="1">
      <c r="A46" s="1"/>
      <c r="B46" s="1"/>
      <c r="C46" s="14" t="s">
        <v>247</v>
      </c>
      <c r="D46" s="14" t="s">
        <v>248</v>
      </c>
      <c r="E46" s="14" t="s">
        <v>219</v>
      </c>
      <c r="F46" s="15">
        <v>1</v>
      </c>
      <c r="G46" s="35">
        <f>Assumptions!D37</f>
        <v>14</v>
      </c>
      <c r="H46" s="29">
        <v>200</v>
      </c>
      <c r="I46" s="30">
        <f t="shared" si="2"/>
        <v>2800</v>
      </c>
      <c r="J46" s="1"/>
      <c r="K46" s="2" t="s">
        <v>249</v>
      </c>
    </row>
    <row r="47" spans="1:11" ht="19" customHeight="1">
      <c r="A47" s="1"/>
      <c r="B47" s="1"/>
      <c r="C47" s="1" t="s">
        <v>250</v>
      </c>
      <c r="D47" s="1" t="s">
        <v>251</v>
      </c>
      <c r="E47" s="1" t="s">
        <v>219</v>
      </c>
      <c r="F47" s="13">
        <v>0</v>
      </c>
      <c r="G47" s="34">
        <f>Assumptions!D6</f>
        <v>12</v>
      </c>
      <c r="H47" s="16">
        <v>175</v>
      </c>
      <c r="I47" s="28">
        <f t="shared" si="2"/>
        <v>0</v>
      </c>
      <c r="J47" s="1"/>
      <c r="K47" s="2" t="s">
        <v>252</v>
      </c>
    </row>
    <row r="48" spans="1:11" ht="19" customHeight="1">
      <c r="A48" s="1"/>
      <c r="B48" s="1"/>
      <c r="C48" s="14" t="s">
        <v>253</v>
      </c>
      <c r="D48" s="14" t="s">
        <v>254</v>
      </c>
      <c r="E48" s="14" t="s">
        <v>219</v>
      </c>
      <c r="F48" s="15">
        <v>1</v>
      </c>
      <c r="G48" s="35">
        <f>Assumptions!D37</f>
        <v>14</v>
      </c>
      <c r="H48" s="29">
        <v>225</v>
      </c>
      <c r="I48" s="30">
        <f t="shared" si="2"/>
        <v>3150</v>
      </c>
      <c r="J48" s="1"/>
      <c r="K48" s="2" t="s">
        <v>255</v>
      </c>
    </row>
    <row r="49" spans="1:11" ht="19" customHeight="1">
      <c r="A49" s="1"/>
      <c r="B49" s="1"/>
      <c r="C49" s="1" t="s">
        <v>256</v>
      </c>
      <c r="D49" s="1" t="s">
        <v>257</v>
      </c>
      <c r="E49" s="1" t="s">
        <v>219</v>
      </c>
      <c r="F49" s="13">
        <v>1</v>
      </c>
      <c r="G49" s="34">
        <f>Assumptions!D37</f>
        <v>14</v>
      </c>
      <c r="H49" s="16">
        <v>200</v>
      </c>
      <c r="I49" s="28">
        <f t="shared" si="2"/>
        <v>2800</v>
      </c>
      <c r="J49" s="1"/>
      <c r="K49" s="2" t="s">
        <v>258</v>
      </c>
    </row>
    <row r="50" spans="1:11" ht="19" customHeight="1">
      <c r="A50" s="1"/>
      <c r="B50" s="1"/>
      <c r="C50" s="14" t="s">
        <v>259</v>
      </c>
      <c r="D50" s="14" t="s">
        <v>260</v>
      </c>
      <c r="E50" s="14" t="s">
        <v>219</v>
      </c>
      <c r="F50" s="15">
        <v>1</v>
      </c>
      <c r="G50" s="35">
        <f>Assumptions!D36</f>
        <v>13</v>
      </c>
      <c r="H50" s="29">
        <v>175</v>
      </c>
      <c r="I50" s="30">
        <f t="shared" si="2"/>
        <v>2275</v>
      </c>
      <c r="J50" s="1"/>
      <c r="K50" s="2" t="s">
        <v>261</v>
      </c>
    </row>
    <row r="51" spans="1:11" ht="19" customHeight="1">
      <c r="A51" s="1"/>
      <c r="B51" s="1"/>
      <c r="C51" s="1" t="s">
        <v>262</v>
      </c>
      <c r="D51" s="1" t="s">
        <v>263</v>
      </c>
      <c r="E51" s="1" t="s">
        <v>219</v>
      </c>
      <c r="F51" s="13">
        <v>1</v>
      </c>
      <c r="G51" s="34">
        <f>Assumptions!D36</f>
        <v>13</v>
      </c>
      <c r="H51" s="16">
        <v>275</v>
      </c>
      <c r="I51" s="28">
        <f t="shared" si="2"/>
        <v>3575</v>
      </c>
      <c r="J51" s="1"/>
      <c r="K51" s="2" t="s">
        <v>264</v>
      </c>
    </row>
    <row r="52" spans="1:11" ht="19" customHeight="1">
      <c r="A52" s="1"/>
      <c r="B52" s="1"/>
      <c r="C52" s="14" t="s">
        <v>265</v>
      </c>
      <c r="D52" s="14" t="s">
        <v>266</v>
      </c>
      <c r="E52" s="14" t="s">
        <v>219</v>
      </c>
      <c r="F52" s="15">
        <v>0</v>
      </c>
      <c r="G52" s="35">
        <f>Assumptions!D6</f>
        <v>12</v>
      </c>
      <c r="H52" s="29">
        <v>175</v>
      </c>
      <c r="I52" s="30">
        <f t="shared" si="2"/>
        <v>0</v>
      </c>
      <c r="J52" s="1"/>
      <c r="K52" s="2" t="s">
        <v>267</v>
      </c>
    </row>
    <row r="53" spans="1:11" ht="23" customHeight="1">
      <c r="A53" s="1"/>
      <c r="B53" s="1"/>
      <c r="C53" s="31"/>
      <c r="D53" s="31" t="s">
        <v>268</v>
      </c>
      <c r="E53" s="31"/>
      <c r="F53" s="32"/>
      <c r="G53" s="32"/>
      <c r="H53" s="32"/>
      <c r="I53" s="33">
        <f>SUM(I44:I52)</f>
        <v>19850</v>
      </c>
      <c r="J53" s="1"/>
      <c r="K53" s="2"/>
    </row>
    <row r="54" spans="1:11" ht="19" customHeight="1">
      <c r="A54" s="1"/>
      <c r="B54" s="1"/>
      <c r="C54" s="1"/>
      <c r="D54" s="1"/>
      <c r="E54" s="1"/>
      <c r="F54" s="3"/>
      <c r="G54" s="3"/>
      <c r="H54" s="3"/>
      <c r="I54" s="3"/>
      <c r="J54" s="1"/>
      <c r="K54" s="2"/>
    </row>
    <row r="55" spans="1:11" ht="22" customHeight="1">
      <c r="A55" s="1"/>
      <c r="B55" s="1"/>
      <c r="C55" s="10" t="s">
        <v>269</v>
      </c>
      <c r="D55" s="10" t="s">
        <v>18</v>
      </c>
      <c r="E55" s="10"/>
      <c r="F55" s="11"/>
      <c r="G55" s="11"/>
      <c r="H55" s="11"/>
      <c r="I55" s="11"/>
      <c r="J55" s="1"/>
      <c r="K55" s="2"/>
    </row>
    <row r="56" spans="1:11" ht="19" customHeight="1">
      <c r="A56" s="1"/>
      <c r="B56" s="1"/>
      <c r="C56" s="14" t="s">
        <v>270</v>
      </c>
      <c r="D56" s="14" t="s">
        <v>271</v>
      </c>
      <c r="E56" s="14" t="s">
        <v>219</v>
      </c>
      <c r="F56" s="15">
        <v>1</v>
      </c>
      <c r="G56" s="35">
        <f>Assumptions!D32</f>
        <v>17</v>
      </c>
      <c r="H56" s="29">
        <v>200</v>
      </c>
      <c r="I56" s="30">
        <f>F56*G56*H56</f>
        <v>3400</v>
      </c>
      <c r="J56" s="1"/>
      <c r="K56" s="2" t="s">
        <v>272</v>
      </c>
    </row>
    <row r="57" spans="1:11" ht="19" customHeight="1">
      <c r="A57" s="1"/>
      <c r="B57" s="1"/>
      <c r="C57" s="1" t="s">
        <v>273</v>
      </c>
      <c r="D57" s="1" t="s">
        <v>274</v>
      </c>
      <c r="E57" s="1" t="s">
        <v>219</v>
      </c>
      <c r="F57" s="13">
        <v>0</v>
      </c>
      <c r="G57" s="34">
        <f>Assumptions!D32</f>
        <v>17</v>
      </c>
      <c r="H57" s="16">
        <v>160</v>
      </c>
      <c r="I57" s="28">
        <f>F57*G57*H57</f>
        <v>0</v>
      </c>
      <c r="J57" s="1"/>
      <c r="K57" s="2" t="s">
        <v>275</v>
      </c>
    </row>
    <row r="58" spans="1:11" ht="19" customHeight="1">
      <c r="A58" s="1"/>
      <c r="B58" s="1"/>
      <c r="C58" s="14" t="s">
        <v>276</v>
      </c>
      <c r="D58" s="14" t="s">
        <v>277</v>
      </c>
      <c r="E58" s="14" t="s">
        <v>219</v>
      </c>
      <c r="F58" s="15">
        <v>0</v>
      </c>
      <c r="G58" s="35">
        <f>Assumptions!D6</f>
        <v>12</v>
      </c>
      <c r="H58" s="29">
        <v>175</v>
      </c>
      <c r="I58" s="30">
        <f>F58*G58*H58</f>
        <v>0</v>
      </c>
      <c r="J58" s="1"/>
      <c r="K58" s="2" t="s">
        <v>278</v>
      </c>
    </row>
    <row r="59" spans="1:11" ht="19" customHeight="1">
      <c r="A59" s="1"/>
      <c r="B59" s="1"/>
      <c r="C59" s="1" t="s">
        <v>279</v>
      </c>
      <c r="D59" s="1" t="s">
        <v>280</v>
      </c>
      <c r="E59" s="1" t="s">
        <v>219</v>
      </c>
      <c r="F59" s="13">
        <v>1</v>
      </c>
      <c r="G59" s="34">
        <f>Assumptions!D36</f>
        <v>13</v>
      </c>
      <c r="H59" s="16">
        <v>175</v>
      </c>
      <c r="I59" s="28">
        <f>F59*G59*H59</f>
        <v>2275</v>
      </c>
      <c r="J59" s="1"/>
      <c r="K59" s="2" t="s">
        <v>281</v>
      </c>
    </row>
    <row r="60" spans="1:11" ht="23" customHeight="1">
      <c r="A60" s="1"/>
      <c r="B60" s="1"/>
      <c r="C60" s="31"/>
      <c r="D60" s="31" t="s">
        <v>282</v>
      </c>
      <c r="E60" s="31"/>
      <c r="F60" s="32"/>
      <c r="G60" s="32"/>
      <c r="H60" s="32"/>
      <c r="I60" s="33">
        <f>SUM(I56:I59)</f>
        <v>5675</v>
      </c>
      <c r="J60" s="1"/>
      <c r="K60" s="2"/>
    </row>
    <row r="61" spans="1:11" ht="19" customHeight="1">
      <c r="A61" s="1"/>
      <c r="B61" s="1"/>
      <c r="C61" s="1"/>
      <c r="D61" s="1"/>
      <c r="E61" s="1"/>
      <c r="F61" s="3"/>
      <c r="G61" s="3"/>
      <c r="H61" s="3"/>
      <c r="I61" s="3"/>
      <c r="J61" s="1"/>
      <c r="K61" s="2"/>
    </row>
    <row r="62" spans="1:11" ht="22" customHeight="1">
      <c r="A62" s="1"/>
      <c r="B62" s="1"/>
      <c r="C62" s="10" t="s">
        <v>283</v>
      </c>
      <c r="D62" s="10" t="s">
        <v>19</v>
      </c>
      <c r="E62" s="10"/>
      <c r="F62" s="11"/>
      <c r="G62" s="11"/>
      <c r="H62" s="11"/>
      <c r="I62" s="11"/>
      <c r="J62" s="1"/>
      <c r="K62" s="2"/>
    </row>
    <row r="63" spans="1:11" ht="19" customHeight="1">
      <c r="A63" s="1"/>
      <c r="B63" s="1"/>
      <c r="C63" s="1" t="s">
        <v>284</v>
      </c>
      <c r="D63" s="1" t="s">
        <v>285</v>
      </c>
      <c r="E63" s="1" t="s">
        <v>286</v>
      </c>
      <c r="F63" s="13">
        <v>1</v>
      </c>
      <c r="G63" s="34">
        <f>Assumptions!D33</f>
        <v>16</v>
      </c>
      <c r="H63" s="16">
        <v>250</v>
      </c>
      <c r="I63" s="28">
        <f t="shared" ref="I63:I74" si="3">F63*G63*H63</f>
        <v>4000</v>
      </c>
      <c r="J63" s="1"/>
      <c r="K63" s="2" t="s">
        <v>287</v>
      </c>
    </row>
    <row r="64" spans="1:11" ht="19" customHeight="1">
      <c r="A64" s="1"/>
      <c r="B64" s="1"/>
      <c r="C64" s="14" t="s">
        <v>288</v>
      </c>
      <c r="D64" s="14" t="s">
        <v>289</v>
      </c>
      <c r="E64" s="14" t="s">
        <v>290</v>
      </c>
      <c r="F64" s="15">
        <v>1</v>
      </c>
      <c r="G64" s="35">
        <f>Assumptions!D34</f>
        <v>5</v>
      </c>
      <c r="H64" s="29">
        <v>400</v>
      </c>
      <c r="I64" s="30">
        <f t="shared" si="3"/>
        <v>2000</v>
      </c>
      <c r="J64" s="1"/>
      <c r="K64" s="2" t="s">
        <v>291</v>
      </c>
    </row>
    <row r="65" spans="1:11" ht="19" customHeight="1">
      <c r="A65" s="1"/>
      <c r="B65" s="1"/>
      <c r="C65" s="1" t="s">
        <v>292</v>
      </c>
      <c r="D65" s="1" t="s">
        <v>293</v>
      </c>
      <c r="E65" s="1" t="s">
        <v>294</v>
      </c>
      <c r="F65" s="13">
        <v>1</v>
      </c>
      <c r="G65" s="13">
        <v>1</v>
      </c>
      <c r="H65" s="16">
        <v>3500</v>
      </c>
      <c r="I65" s="28">
        <f t="shared" si="3"/>
        <v>3500</v>
      </c>
      <c r="J65" s="1"/>
      <c r="K65" s="2" t="s">
        <v>295</v>
      </c>
    </row>
    <row r="66" spans="1:11" ht="19" customHeight="1">
      <c r="A66" s="1"/>
      <c r="B66" s="1"/>
      <c r="C66" s="14" t="s">
        <v>296</v>
      </c>
      <c r="D66" s="14" t="s">
        <v>297</v>
      </c>
      <c r="E66" s="14" t="s">
        <v>294</v>
      </c>
      <c r="F66" s="15">
        <v>1</v>
      </c>
      <c r="G66" s="15">
        <v>1</v>
      </c>
      <c r="H66" s="29">
        <v>2500</v>
      </c>
      <c r="I66" s="30">
        <f t="shared" si="3"/>
        <v>2500</v>
      </c>
      <c r="J66" s="1"/>
      <c r="K66" s="2" t="s">
        <v>298</v>
      </c>
    </row>
    <row r="67" spans="1:11" ht="19" customHeight="1">
      <c r="A67" s="1"/>
      <c r="B67" s="1"/>
      <c r="C67" s="1" t="s">
        <v>299</v>
      </c>
      <c r="D67" s="1" t="s">
        <v>300</v>
      </c>
      <c r="E67" s="1" t="s">
        <v>294</v>
      </c>
      <c r="F67" s="13">
        <v>1</v>
      </c>
      <c r="G67" s="13">
        <v>1</v>
      </c>
      <c r="H67" s="16">
        <v>1500</v>
      </c>
      <c r="I67" s="28">
        <f t="shared" si="3"/>
        <v>1500</v>
      </c>
      <c r="J67" s="1"/>
      <c r="K67" s="2" t="s">
        <v>301</v>
      </c>
    </row>
    <row r="68" spans="1:11" ht="19" customHeight="1">
      <c r="A68" s="1"/>
      <c r="B68" s="1"/>
      <c r="C68" s="14" t="s">
        <v>302</v>
      </c>
      <c r="D68" s="14" t="s">
        <v>303</v>
      </c>
      <c r="E68" s="14" t="s">
        <v>294</v>
      </c>
      <c r="F68" s="15">
        <v>1</v>
      </c>
      <c r="G68" s="15">
        <v>1</v>
      </c>
      <c r="H68" s="29">
        <v>700</v>
      </c>
      <c r="I68" s="30">
        <f t="shared" si="3"/>
        <v>700</v>
      </c>
      <c r="J68" s="1"/>
      <c r="K68" s="2" t="s">
        <v>304</v>
      </c>
    </row>
    <row r="69" spans="1:11" ht="19" customHeight="1">
      <c r="A69" s="1"/>
      <c r="B69" s="1"/>
      <c r="C69" s="1" t="s">
        <v>305</v>
      </c>
      <c r="D69" s="1" t="s">
        <v>306</v>
      </c>
      <c r="E69" s="1" t="s">
        <v>162</v>
      </c>
      <c r="F69" s="13">
        <v>1</v>
      </c>
      <c r="G69" s="13">
        <v>1</v>
      </c>
      <c r="H69" s="16">
        <v>800</v>
      </c>
      <c r="I69" s="28">
        <f t="shared" si="3"/>
        <v>800</v>
      </c>
      <c r="J69" s="1"/>
      <c r="K69" s="2" t="s">
        <v>307</v>
      </c>
    </row>
    <row r="70" spans="1:11" ht="19" customHeight="1">
      <c r="A70" s="1"/>
      <c r="B70" s="1"/>
      <c r="C70" s="14" t="s">
        <v>308</v>
      </c>
      <c r="D70" s="14" t="s">
        <v>309</v>
      </c>
      <c r="E70" s="14" t="s">
        <v>162</v>
      </c>
      <c r="F70" s="15">
        <v>1</v>
      </c>
      <c r="G70" s="15">
        <v>1</v>
      </c>
      <c r="H70" s="29">
        <v>1000</v>
      </c>
      <c r="I70" s="30">
        <f t="shared" si="3"/>
        <v>1000</v>
      </c>
      <c r="J70" s="1"/>
      <c r="K70" s="2" t="s">
        <v>310</v>
      </c>
    </row>
    <row r="71" spans="1:11" ht="19" customHeight="1">
      <c r="A71" s="1"/>
      <c r="B71" s="1"/>
      <c r="C71" s="1" t="s">
        <v>311</v>
      </c>
      <c r="D71" s="1" t="s">
        <v>312</v>
      </c>
      <c r="E71" s="1" t="s">
        <v>162</v>
      </c>
      <c r="F71" s="13">
        <v>1</v>
      </c>
      <c r="G71" s="13">
        <v>1</v>
      </c>
      <c r="H71" s="16">
        <v>500</v>
      </c>
      <c r="I71" s="28">
        <f t="shared" si="3"/>
        <v>500</v>
      </c>
      <c r="J71" s="1"/>
      <c r="K71" s="2" t="s">
        <v>313</v>
      </c>
    </row>
    <row r="72" spans="1:11" ht="19" customHeight="1">
      <c r="A72" s="1"/>
      <c r="B72" s="1"/>
      <c r="C72" s="14" t="s">
        <v>314</v>
      </c>
      <c r="D72" s="14" t="s">
        <v>315</v>
      </c>
      <c r="E72" s="14" t="s">
        <v>316</v>
      </c>
      <c r="F72" s="15">
        <v>1</v>
      </c>
      <c r="G72" s="35">
        <f>Assumptions!D6</f>
        <v>12</v>
      </c>
      <c r="H72" s="29">
        <v>75</v>
      </c>
      <c r="I72" s="30">
        <f t="shared" si="3"/>
        <v>900</v>
      </c>
      <c r="J72" s="1"/>
      <c r="K72" s="2" t="s">
        <v>317</v>
      </c>
    </row>
    <row r="73" spans="1:11" ht="19" customHeight="1">
      <c r="A73" s="1"/>
      <c r="B73" s="1"/>
      <c r="C73" s="1" t="s">
        <v>318</v>
      </c>
      <c r="D73" s="1" t="s">
        <v>319</v>
      </c>
      <c r="E73" s="1" t="s">
        <v>162</v>
      </c>
      <c r="F73" s="13">
        <v>1</v>
      </c>
      <c r="G73" s="13">
        <v>1</v>
      </c>
      <c r="H73" s="16">
        <v>400</v>
      </c>
      <c r="I73" s="28">
        <f t="shared" si="3"/>
        <v>400</v>
      </c>
      <c r="J73" s="1"/>
      <c r="K73" s="2" t="s">
        <v>320</v>
      </c>
    </row>
    <row r="74" spans="1:11" ht="19" customHeight="1">
      <c r="A74" s="1"/>
      <c r="B74" s="1"/>
      <c r="C74" s="14" t="s">
        <v>321</v>
      </c>
      <c r="D74" s="14" t="s">
        <v>322</v>
      </c>
      <c r="E74" s="14" t="s">
        <v>323</v>
      </c>
      <c r="F74" s="15">
        <v>1</v>
      </c>
      <c r="G74" s="15">
        <v>2</v>
      </c>
      <c r="H74" s="29">
        <v>175</v>
      </c>
      <c r="I74" s="30">
        <f t="shared" si="3"/>
        <v>350</v>
      </c>
      <c r="J74" s="1"/>
      <c r="K74" s="2" t="s">
        <v>324</v>
      </c>
    </row>
    <row r="75" spans="1:11" ht="23" customHeight="1">
      <c r="A75" s="1"/>
      <c r="B75" s="1"/>
      <c r="C75" s="31"/>
      <c r="D75" s="31" t="s">
        <v>325</v>
      </c>
      <c r="E75" s="31"/>
      <c r="F75" s="32"/>
      <c r="G75" s="32"/>
      <c r="H75" s="32"/>
      <c r="I75" s="33">
        <f>SUM(I63:I74)</f>
        <v>18150</v>
      </c>
      <c r="J75" s="1"/>
      <c r="K75" s="2"/>
    </row>
    <row r="76" spans="1:11" ht="19" customHeight="1">
      <c r="A76" s="1"/>
      <c r="B76" s="1"/>
      <c r="C76" s="1"/>
      <c r="D76" s="1"/>
      <c r="E76" s="1"/>
      <c r="F76" s="3"/>
      <c r="G76" s="3"/>
      <c r="H76" s="3"/>
      <c r="I76" s="3"/>
      <c r="J76" s="1"/>
      <c r="K76" s="2"/>
    </row>
    <row r="77" spans="1:11" ht="22" customHeight="1">
      <c r="A77" s="1"/>
      <c r="B77" s="1"/>
      <c r="C77" s="10" t="s">
        <v>326</v>
      </c>
      <c r="D77" s="10" t="s">
        <v>20</v>
      </c>
      <c r="E77" s="10"/>
      <c r="F77" s="11"/>
      <c r="G77" s="11"/>
      <c r="H77" s="11"/>
      <c r="I77" s="11"/>
      <c r="J77" s="1"/>
      <c r="K77" s="2"/>
    </row>
    <row r="78" spans="1:11" ht="19" customHeight="1">
      <c r="A78" s="1"/>
      <c r="B78" s="1"/>
      <c r="C78" s="14" t="s">
        <v>327</v>
      </c>
      <c r="D78" s="14" t="s">
        <v>328</v>
      </c>
      <c r="E78" s="14" t="s">
        <v>329</v>
      </c>
      <c r="F78" s="15">
        <v>1</v>
      </c>
      <c r="G78" s="35">
        <f>Assumptions!D43</f>
        <v>3</v>
      </c>
      <c r="H78" s="29">
        <v>900</v>
      </c>
      <c r="I78" s="30">
        <f t="shared" ref="I78:I87" si="4">F78*G78*H78</f>
        <v>2700</v>
      </c>
      <c r="J78" s="1"/>
      <c r="K78" s="2" t="s">
        <v>330</v>
      </c>
    </row>
    <row r="79" spans="1:11" ht="19" customHeight="1">
      <c r="A79" s="1"/>
      <c r="B79" s="1"/>
      <c r="C79" s="1" t="s">
        <v>331</v>
      </c>
      <c r="D79" s="1" t="s">
        <v>332</v>
      </c>
      <c r="E79" s="1" t="s">
        <v>329</v>
      </c>
      <c r="F79" s="13">
        <v>0</v>
      </c>
      <c r="G79" s="34">
        <f>Assumptions!D43</f>
        <v>3</v>
      </c>
      <c r="H79" s="16">
        <v>450</v>
      </c>
      <c r="I79" s="28">
        <f t="shared" si="4"/>
        <v>0</v>
      </c>
      <c r="J79" s="1"/>
      <c r="K79" s="2" t="s">
        <v>330</v>
      </c>
    </row>
    <row r="80" spans="1:11" ht="19" customHeight="1">
      <c r="A80" s="1"/>
      <c r="B80" s="1"/>
      <c r="C80" s="14" t="s">
        <v>333</v>
      </c>
      <c r="D80" s="14" t="s">
        <v>334</v>
      </c>
      <c r="E80" s="14" t="s">
        <v>329</v>
      </c>
      <c r="F80" s="15">
        <v>1</v>
      </c>
      <c r="G80" s="35">
        <f>Assumptions!D43</f>
        <v>3</v>
      </c>
      <c r="H80" s="29">
        <v>600</v>
      </c>
      <c r="I80" s="30">
        <f t="shared" si="4"/>
        <v>1800</v>
      </c>
      <c r="J80" s="1"/>
      <c r="K80" s="2" t="s">
        <v>330</v>
      </c>
    </row>
    <row r="81" spans="1:11" ht="19" customHeight="1">
      <c r="A81" s="1"/>
      <c r="B81" s="1"/>
      <c r="C81" s="1" t="s">
        <v>335</v>
      </c>
      <c r="D81" s="1" t="s">
        <v>336</v>
      </c>
      <c r="E81" s="1" t="s">
        <v>329</v>
      </c>
      <c r="F81" s="13">
        <v>1</v>
      </c>
      <c r="G81" s="34">
        <f>Assumptions!D43</f>
        <v>3</v>
      </c>
      <c r="H81" s="16">
        <v>450</v>
      </c>
      <c r="I81" s="28">
        <f t="shared" si="4"/>
        <v>1350</v>
      </c>
      <c r="J81" s="1"/>
      <c r="K81" s="2" t="s">
        <v>330</v>
      </c>
    </row>
    <row r="82" spans="1:11" ht="19" customHeight="1">
      <c r="A82" s="1"/>
      <c r="B82" s="1"/>
      <c r="C82" s="14" t="s">
        <v>337</v>
      </c>
      <c r="D82" s="14" t="s">
        <v>338</v>
      </c>
      <c r="E82" s="14" t="s">
        <v>329</v>
      </c>
      <c r="F82" s="15">
        <v>1</v>
      </c>
      <c r="G82" s="35">
        <f>Assumptions!D43</f>
        <v>3</v>
      </c>
      <c r="H82" s="29">
        <v>250</v>
      </c>
      <c r="I82" s="30">
        <f t="shared" si="4"/>
        <v>750</v>
      </c>
      <c r="J82" s="1"/>
      <c r="K82" s="2" t="s">
        <v>330</v>
      </c>
    </row>
    <row r="83" spans="1:11" ht="19" customHeight="1">
      <c r="A83" s="1"/>
      <c r="B83" s="1"/>
      <c r="C83" s="1" t="s">
        <v>339</v>
      </c>
      <c r="D83" s="1" t="s">
        <v>340</v>
      </c>
      <c r="E83" s="1" t="s">
        <v>329</v>
      </c>
      <c r="F83" s="13">
        <v>1</v>
      </c>
      <c r="G83" s="34">
        <f>Assumptions!D43</f>
        <v>3</v>
      </c>
      <c r="H83" s="16">
        <v>150</v>
      </c>
      <c r="I83" s="28">
        <f t="shared" si="4"/>
        <v>450</v>
      </c>
      <c r="J83" s="1"/>
      <c r="K83" s="2" t="s">
        <v>330</v>
      </c>
    </row>
    <row r="84" spans="1:11" ht="19" customHeight="1">
      <c r="A84" s="1"/>
      <c r="B84" s="1"/>
      <c r="C84" s="14" t="s">
        <v>341</v>
      </c>
      <c r="D84" s="14" t="s">
        <v>342</v>
      </c>
      <c r="E84" s="14" t="s">
        <v>329</v>
      </c>
      <c r="F84" s="15">
        <v>1</v>
      </c>
      <c r="G84" s="35">
        <f>Assumptions!D43</f>
        <v>3</v>
      </c>
      <c r="H84" s="29">
        <v>300</v>
      </c>
      <c r="I84" s="30">
        <f t="shared" si="4"/>
        <v>900</v>
      </c>
      <c r="J84" s="1"/>
      <c r="K84" s="2" t="s">
        <v>330</v>
      </c>
    </row>
    <row r="85" spans="1:11" ht="19" customHeight="1">
      <c r="A85" s="1"/>
      <c r="B85" s="1"/>
      <c r="C85" s="1" t="s">
        <v>343</v>
      </c>
      <c r="D85" s="1" t="s">
        <v>344</v>
      </c>
      <c r="E85" s="1" t="s">
        <v>345</v>
      </c>
      <c r="F85" s="13">
        <v>2</v>
      </c>
      <c r="G85" s="13">
        <v>1</v>
      </c>
      <c r="H85" s="16">
        <v>175</v>
      </c>
      <c r="I85" s="28">
        <f t="shared" si="4"/>
        <v>350</v>
      </c>
      <c r="J85" s="1"/>
      <c r="K85" s="2" t="s">
        <v>346</v>
      </c>
    </row>
    <row r="86" spans="1:11" ht="19" customHeight="1">
      <c r="A86" s="1"/>
      <c r="B86" s="1"/>
      <c r="C86" s="14" t="s">
        <v>347</v>
      </c>
      <c r="D86" s="14" t="s">
        <v>348</v>
      </c>
      <c r="E86" s="14" t="s">
        <v>349</v>
      </c>
      <c r="F86" s="15">
        <v>2</v>
      </c>
      <c r="G86" s="15">
        <v>1</v>
      </c>
      <c r="H86" s="29">
        <v>150</v>
      </c>
      <c r="I86" s="30">
        <f t="shared" si="4"/>
        <v>300</v>
      </c>
      <c r="J86" s="1"/>
      <c r="K86" s="2" t="s">
        <v>350</v>
      </c>
    </row>
    <row r="87" spans="1:11" ht="19" customHeight="1">
      <c r="A87" s="1"/>
      <c r="B87" s="1"/>
      <c r="C87" s="1" t="s">
        <v>351</v>
      </c>
      <c r="D87" s="1" t="s">
        <v>352</v>
      </c>
      <c r="E87" s="1" t="s">
        <v>353</v>
      </c>
      <c r="F87" s="13">
        <v>1</v>
      </c>
      <c r="G87" s="13">
        <v>1</v>
      </c>
      <c r="H87" s="16">
        <v>200</v>
      </c>
      <c r="I87" s="28">
        <f t="shared" si="4"/>
        <v>200</v>
      </c>
      <c r="J87" s="1"/>
      <c r="K87" s="2" t="s">
        <v>354</v>
      </c>
    </row>
    <row r="88" spans="1:11" ht="23" customHeight="1">
      <c r="A88" s="1"/>
      <c r="B88" s="1"/>
      <c r="C88" s="31"/>
      <c r="D88" s="31" t="s">
        <v>355</v>
      </c>
      <c r="E88" s="31"/>
      <c r="F88" s="32"/>
      <c r="G88" s="32"/>
      <c r="H88" s="32"/>
      <c r="I88" s="33">
        <f>SUM(I78:I87)</f>
        <v>8800</v>
      </c>
      <c r="J88" s="1"/>
      <c r="K88" s="2"/>
    </row>
    <row r="89" spans="1:11" ht="19" customHeight="1">
      <c r="A89" s="1"/>
      <c r="B89" s="1"/>
      <c r="C89" s="1"/>
      <c r="D89" s="1"/>
      <c r="E89" s="1"/>
      <c r="F89" s="3"/>
      <c r="G89" s="3"/>
      <c r="H89" s="3"/>
      <c r="I89" s="3"/>
      <c r="J89" s="1"/>
      <c r="K89" s="2"/>
    </row>
    <row r="90" spans="1:11" ht="22" customHeight="1">
      <c r="A90" s="1"/>
      <c r="B90" s="1"/>
      <c r="C90" s="10" t="s">
        <v>356</v>
      </c>
      <c r="D90" s="10" t="s">
        <v>21</v>
      </c>
      <c r="E90" s="10"/>
      <c r="F90" s="11"/>
      <c r="G90" s="11"/>
      <c r="H90" s="11"/>
      <c r="I90" s="11"/>
      <c r="J90" s="1"/>
      <c r="K90" s="2"/>
    </row>
    <row r="91" spans="1:11" ht="19" customHeight="1">
      <c r="A91" s="1"/>
      <c r="B91" s="1"/>
      <c r="C91" s="1" t="s">
        <v>357</v>
      </c>
      <c r="D91" s="1" t="s">
        <v>358</v>
      </c>
      <c r="E91" s="1" t="s">
        <v>359</v>
      </c>
      <c r="F91" s="13">
        <v>2</v>
      </c>
      <c r="G91" s="13">
        <v>1</v>
      </c>
      <c r="H91" s="16">
        <v>90</v>
      </c>
      <c r="I91" s="28">
        <f t="shared" ref="I91:I116" si="5">F91*G91*H91</f>
        <v>180</v>
      </c>
      <c r="J91" s="1"/>
      <c r="K91" s="2" t="s">
        <v>360</v>
      </c>
    </row>
    <row r="92" spans="1:11" ht="19" customHeight="1">
      <c r="A92" s="1"/>
      <c r="B92" s="1"/>
      <c r="C92" s="14" t="s">
        <v>361</v>
      </c>
      <c r="D92" s="14" t="s">
        <v>362</v>
      </c>
      <c r="E92" s="14" t="s">
        <v>359</v>
      </c>
      <c r="F92" s="15">
        <v>3</v>
      </c>
      <c r="G92" s="15">
        <v>1</v>
      </c>
      <c r="H92" s="29">
        <v>45</v>
      </c>
      <c r="I92" s="30">
        <f t="shared" si="5"/>
        <v>135</v>
      </c>
      <c r="J92" s="1"/>
      <c r="K92" s="2" t="s">
        <v>363</v>
      </c>
    </row>
    <row r="93" spans="1:11" ht="19" customHeight="1">
      <c r="A93" s="1"/>
      <c r="B93" s="1"/>
      <c r="C93" s="1" t="s">
        <v>364</v>
      </c>
      <c r="D93" s="1" t="s">
        <v>365</v>
      </c>
      <c r="E93" s="1" t="s">
        <v>359</v>
      </c>
      <c r="F93" s="13">
        <v>3</v>
      </c>
      <c r="G93" s="13">
        <v>1</v>
      </c>
      <c r="H93" s="16">
        <v>20</v>
      </c>
      <c r="I93" s="28">
        <f t="shared" si="5"/>
        <v>60</v>
      </c>
      <c r="J93" s="1"/>
      <c r="K93" s="2" t="s">
        <v>366</v>
      </c>
    </row>
    <row r="94" spans="1:11" ht="19" customHeight="1">
      <c r="A94" s="1"/>
      <c r="B94" s="1"/>
      <c r="C94" s="14" t="s">
        <v>367</v>
      </c>
      <c r="D94" s="14" t="s">
        <v>368</v>
      </c>
      <c r="E94" s="14" t="s">
        <v>359</v>
      </c>
      <c r="F94" s="15">
        <v>6</v>
      </c>
      <c r="G94" s="15">
        <v>1</v>
      </c>
      <c r="H94" s="29">
        <v>100</v>
      </c>
      <c r="I94" s="30">
        <f t="shared" si="5"/>
        <v>600</v>
      </c>
      <c r="J94" s="1"/>
      <c r="K94" s="2" t="s">
        <v>369</v>
      </c>
    </row>
    <row r="95" spans="1:11" ht="19" customHeight="1">
      <c r="A95" s="1"/>
      <c r="B95" s="1"/>
      <c r="C95" s="1" t="s">
        <v>370</v>
      </c>
      <c r="D95" s="1" t="s">
        <v>371</v>
      </c>
      <c r="E95" s="1" t="s">
        <v>359</v>
      </c>
      <c r="F95" s="13">
        <v>3</v>
      </c>
      <c r="G95" s="13">
        <v>1</v>
      </c>
      <c r="H95" s="16">
        <v>225</v>
      </c>
      <c r="I95" s="28">
        <f t="shared" si="5"/>
        <v>675</v>
      </c>
      <c r="J95" s="1"/>
      <c r="K95" s="2" t="s">
        <v>372</v>
      </c>
    </row>
    <row r="96" spans="1:11" ht="19" customHeight="1">
      <c r="A96" s="1"/>
      <c r="B96" s="1"/>
      <c r="C96" s="14" t="s">
        <v>373</v>
      </c>
      <c r="D96" s="14" t="s">
        <v>374</v>
      </c>
      <c r="E96" s="14" t="s">
        <v>359</v>
      </c>
      <c r="F96" s="15">
        <v>2</v>
      </c>
      <c r="G96" s="15">
        <v>1</v>
      </c>
      <c r="H96" s="29">
        <v>45</v>
      </c>
      <c r="I96" s="30">
        <f t="shared" si="5"/>
        <v>90</v>
      </c>
      <c r="J96" s="1"/>
      <c r="K96" s="2" t="s">
        <v>375</v>
      </c>
    </row>
    <row r="97" spans="1:11" ht="19" customHeight="1">
      <c r="A97" s="1"/>
      <c r="B97" s="1"/>
      <c r="C97" s="1" t="s">
        <v>376</v>
      </c>
      <c r="D97" s="1" t="s">
        <v>377</v>
      </c>
      <c r="E97" s="1" t="s">
        <v>359</v>
      </c>
      <c r="F97" s="13">
        <v>1</v>
      </c>
      <c r="G97" s="13">
        <v>1</v>
      </c>
      <c r="H97" s="16">
        <v>350</v>
      </c>
      <c r="I97" s="28">
        <f t="shared" si="5"/>
        <v>350</v>
      </c>
      <c r="J97" s="1"/>
      <c r="K97" s="2" t="s">
        <v>378</v>
      </c>
    </row>
    <row r="98" spans="1:11" ht="19" customHeight="1">
      <c r="A98" s="1"/>
      <c r="B98" s="1"/>
      <c r="C98" s="14" t="s">
        <v>379</v>
      </c>
      <c r="D98" s="14" t="s">
        <v>380</v>
      </c>
      <c r="E98" s="14" t="s">
        <v>359</v>
      </c>
      <c r="F98" s="15">
        <v>1</v>
      </c>
      <c r="G98" s="15">
        <v>1</v>
      </c>
      <c r="H98" s="29">
        <v>225</v>
      </c>
      <c r="I98" s="30">
        <f t="shared" si="5"/>
        <v>225</v>
      </c>
      <c r="J98" s="1"/>
      <c r="K98" s="2" t="s">
        <v>381</v>
      </c>
    </row>
    <row r="99" spans="1:11" ht="19" customHeight="1">
      <c r="A99" s="1"/>
      <c r="B99" s="1"/>
      <c r="C99" s="1" t="s">
        <v>382</v>
      </c>
      <c r="D99" s="1" t="s">
        <v>383</v>
      </c>
      <c r="E99" s="1" t="s">
        <v>359</v>
      </c>
      <c r="F99" s="13">
        <v>2</v>
      </c>
      <c r="G99" s="13">
        <v>1</v>
      </c>
      <c r="H99" s="16">
        <v>35</v>
      </c>
      <c r="I99" s="28">
        <f t="shared" si="5"/>
        <v>70</v>
      </c>
      <c r="J99" s="1"/>
      <c r="K99" s="2" t="s">
        <v>384</v>
      </c>
    </row>
    <row r="100" spans="1:11" ht="19" customHeight="1">
      <c r="A100" s="1"/>
      <c r="B100" s="1"/>
      <c r="C100" s="14" t="s">
        <v>385</v>
      </c>
      <c r="D100" s="14" t="s">
        <v>386</v>
      </c>
      <c r="E100" s="14" t="s">
        <v>359</v>
      </c>
      <c r="F100" s="15">
        <v>2</v>
      </c>
      <c r="G100" s="15">
        <v>1</v>
      </c>
      <c r="H100" s="29">
        <v>65</v>
      </c>
      <c r="I100" s="30">
        <f t="shared" si="5"/>
        <v>130</v>
      </c>
      <c r="J100" s="1"/>
      <c r="K100" s="2" t="s">
        <v>387</v>
      </c>
    </row>
    <row r="101" spans="1:11" ht="19" customHeight="1">
      <c r="A101" s="1"/>
      <c r="B101" s="1"/>
      <c r="C101" s="1" t="s">
        <v>388</v>
      </c>
      <c r="D101" s="1" t="s">
        <v>389</v>
      </c>
      <c r="E101" s="1" t="s">
        <v>359</v>
      </c>
      <c r="F101" s="13">
        <v>6</v>
      </c>
      <c r="G101" s="13">
        <v>1</v>
      </c>
      <c r="H101" s="16">
        <v>12</v>
      </c>
      <c r="I101" s="28">
        <f t="shared" si="5"/>
        <v>72</v>
      </c>
      <c r="J101" s="1"/>
      <c r="K101" s="2" t="s">
        <v>390</v>
      </c>
    </row>
    <row r="102" spans="1:11" ht="19" customHeight="1">
      <c r="A102" s="1"/>
      <c r="B102" s="1"/>
      <c r="C102" s="14" t="s">
        <v>391</v>
      </c>
      <c r="D102" s="14" t="s">
        <v>392</v>
      </c>
      <c r="E102" s="14" t="s">
        <v>359</v>
      </c>
      <c r="F102" s="15">
        <v>1</v>
      </c>
      <c r="G102" s="15">
        <v>1</v>
      </c>
      <c r="H102" s="29">
        <v>125</v>
      </c>
      <c r="I102" s="30">
        <f t="shared" si="5"/>
        <v>125</v>
      </c>
      <c r="J102" s="1"/>
      <c r="K102" s="2" t="s">
        <v>393</v>
      </c>
    </row>
    <row r="103" spans="1:11" ht="19" customHeight="1">
      <c r="A103" s="1"/>
      <c r="B103" s="1"/>
      <c r="C103" s="1" t="s">
        <v>394</v>
      </c>
      <c r="D103" s="1" t="s">
        <v>395</v>
      </c>
      <c r="E103" s="1" t="s">
        <v>359</v>
      </c>
      <c r="F103" s="13">
        <v>6</v>
      </c>
      <c r="G103" s="13">
        <v>1</v>
      </c>
      <c r="H103" s="16">
        <v>95</v>
      </c>
      <c r="I103" s="28">
        <f t="shared" si="5"/>
        <v>570</v>
      </c>
      <c r="J103" s="1"/>
      <c r="K103" s="2" t="s">
        <v>396</v>
      </c>
    </row>
    <row r="104" spans="1:11" ht="19" customHeight="1">
      <c r="A104" s="1"/>
      <c r="B104" s="1"/>
      <c r="C104" s="14" t="s">
        <v>397</v>
      </c>
      <c r="D104" s="14" t="s">
        <v>398</v>
      </c>
      <c r="E104" s="14" t="s">
        <v>359</v>
      </c>
      <c r="F104" s="15">
        <v>12</v>
      </c>
      <c r="G104" s="15">
        <v>1</v>
      </c>
      <c r="H104" s="29">
        <v>12</v>
      </c>
      <c r="I104" s="30">
        <f t="shared" si="5"/>
        <v>144</v>
      </c>
      <c r="J104" s="1"/>
      <c r="K104" s="2" t="s">
        <v>399</v>
      </c>
    </row>
    <row r="105" spans="1:11" ht="19" customHeight="1">
      <c r="A105" s="1"/>
      <c r="B105" s="1"/>
      <c r="C105" s="1" t="s">
        <v>400</v>
      </c>
      <c r="D105" s="1" t="s">
        <v>401</v>
      </c>
      <c r="E105" s="1" t="s">
        <v>359</v>
      </c>
      <c r="F105" s="13">
        <v>5</v>
      </c>
      <c r="G105" s="13">
        <v>1</v>
      </c>
      <c r="H105" s="16">
        <v>20</v>
      </c>
      <c r="I105" s="28">
        <f t="shared" si="5"/>
        <v>100</v>
      </c>
      <c r="J105" s="1"/>
      <c r="K105" s="2" t="s">
        <v>402</v>
      </c>
    </row>
    <row r="106" spans="1:11" ht="19" customHeight="1">
      <c r="A106" s="1"/>
      <c r="B106" s="1"/>
      <c r="C106" s="14" t="s">
        <v>403</v>
      </c>
      <c r="D106" s="14" t="s">
        <v>404</v>
      </c>
      <c r="E106" s="14" t="s">
        <v>359</v>
      </c>
      <c r="F106" s="15">
        <v>2</v>
      </c>
      <c r="G106" s="15">
        <v>1</v>
      </c>
      <c r="H106" s="29">
        <v>100</v>
      </c>
      <c r="I106" s="30">
        <f t="shared" si="5"/>
        <v>200</v>
      </c>
      <c r="J106" s="1"/>
      <c r="K106" s="2" t="s">
        <v>405</v>
      </c>
    </row>
    <row r="107" spans="1:11" ht="19" customHeight="1">
      <c r="A107" s="1"/>
      <c r="B107" s="1"/>
      <c r="C107" s="1" t="s">
        <v>406</v>
      </c>
      <c r="D107" s="1" t="s">
        <v>407</v>
      </c>
      <c r="E107" s="1" t="s">
        <v>359</v>
      </c>
      <c r="F107" s="13">
        <v>2</v>
      </c>
      <c r="G107" s="13">
        <v>1</v>
      </c>
      <c r="H107" s="16">
        <v>100</v>
      </c>
      <c r="I107" s="28">
        <f t="shared" si="5"/>
        <v>200</v>
      </c>
      <c r="J107" s="1"/>
      <c r="K107" s="2" t="s">
        <v>408</v>
      </c>
    </row>
    <row r="108" spans="1:11" ht="19" customHeight="1">
      <c r="A108" s="1"/>
      <c r="B108" s="1"/>
      <c r="C108" s="14" t="s">
        <v>409</v>
      </c>
      <c r="D108" s="14" t="s">
        <v>410</v>
      </c>
      <c r="E108" s="14" t="s">
        <v>359</v>
      </c>
      <c r="F108" s="15">
        <v>1</v>
      </c>
      <c r="G108" s="15">
        <v>1</v>
      </c>
      <c r="H108" s="29">
        <v>200</v>
      </c>
      <c r="I108" s="30">
        <f t="shared" si="5"/>
        <v>200</v>
      </c>
      <c r="J108" s="1"/>
      <c r="K108" s="2" t="s">
        <v>411</v>
      </c>
    </row>
    <row r="109" spans="1:11" ht="19" customHeight="1">
      <c r="A109" s="1"/>
      <c r="B109" s="1"/>
      <c r="C109" s="1" t="s">
        <v>412</v>
      </c>
      <c r="D109" s="1" t="s">
        <v>413</v>
      </c>
      <c r="E109" s="1" t="s">
        <v>359</v>
      </c>
      <c r="F109" s="13">
        <v>1</v>
      </c>
      <c r="G109" s="13">
        <v>1</v>
      </c>
      <c r="H109" s="16">
        <v>350</v>
      </c>
      <c r="I109" s="28">
        <f t="shared" si="5"/>
        <v>350</v>
      </c>
      <c r="J109" s="1"/>
      <c r="K109" s="2" t="s">
        <v>414</v>
      </c>
    </row>
    <row r="110" spans="1:11" ht="19" customHeight="1">
      <c r="A110" s="1"/>
      <c r="B110" s="1"/>
      <c r="C110" s="14" t="s">
        <v>415</v>
      </c>
      <c r="D110" s="14" t="s">
        <v>416</v>
      </c>
      <c r="E110" s="14" t="s">
        <v>359</v>
      </c>
      <c r="F110" s="15">
        <v>1</v>
      </c>
      <c r="G110" s="15">
        <v>1</v>
      </c>
      <c r="H110" s="29">
        <v>200</v>
      </c>
      <c r="I110" s="30">
        <f t="shared" si="5"/>
        <v>200</v>
      </c>
      <c r="J110" s="1"/>
      <c r="K110" s="2" t="s">
        <v>417</v>
      </c>
    </row>
    <row r="111" spans="1:11" ht="19" customHeight="1">
      <c r="A111" s="1"/>
      <c r="B111" s="1"/>
      <c r="C111" s="1" t="s">
        <v>418</v>
      </c>
      <c r="D111" s="1" t="s">
        <v>419</v>
      </c>
      <c r="E111" s="1" t="s">
        <v>359</v>
      </c>
      <c r="F111" s="13">
        <v>4</v>
      </c>
      <c r="G111" s="13">
        <v>1</v>
      </c>
      <c r="H111" s="16">
        <v>12</v>
      </c>
      <c r="I111" s="28">
        <f t="shared" si="5"/>
        <v>48</v>
      </c>
      <c r="J111" s="1"/>
      <c r="K111" s="2" t="s">
        <v>420</v>
      </c>
    </row>
    <row r="112" spans="1:11" ht="19" customHeight="1">
      <c r="A112" s="1"/>
      <c r="B112" s="1"/>
      <c r="C112" s="14" t="s">
        <v>421</v>
      </c>
      <c r="D112" s="14" t="s">
        <v>422</v>
      </c>
      <c r="E112" s="14" t="s">
        <v>359</v>
      </c>
      <c r="F112" s="15">
        <v>1</v>
      </c>
      <c r="G112" s="15">
        <v>1</v>
      </c>
      <c r="H112" s="29">
        <v>175</v>
      </c>
      <c r="I112" s="30">
        <f t="shared" si="5"/>
        <v>175</v>
      </c>
      <c r="J112" s="1"/>
      <c r="K112" s="2" t="s">
        <v>423</v>
      </c>
    </row>
    <row r="113" spans="1:11" ht="19" customHeight="1">
      <c r="A113" s="1"/>
      <c r="B113" s="1"/>
      <c r="C113" s="1" t="s">
        <v>424</v>
      </c>
      <c r="D113" s="1" t="s">
        <v>425</v>
      </c>
      <c r="E113" s="1" t="s">
        <v>359</v>
      </c>
      <c r="F113" s="13">
        <v>1</v>
      </c>
      <c r="G113" s="13">
        <v>1</v>
      </c>
      <c r="H113" s="16">
        <v>90</v>
      </c>
      <c r="I113" s="28">
        <f t="shared" si="5"/>
        <v>90</v>
      </c>
      <c r="J113" s="1"/>
      <c r="K113" s="2" t="s">
        <v>426</v>
      </c>
    </row>
    <row r="114" spans="1:11" ht="19" customHeight="1">
      <c r="A114" s="1"/>
      <c r="B114" s="1"/>
      <c r="C114" s="14" t="s">
        <v>427</v>
      </c>
      <c r="D114" s="14" t="s">
        <v>428</v>
      </c>
      <c r="E114" s="14" t="s">
        <v>359</v>
      </c>
      <c r="F114" s="15">
        <v>1</v>
      </c>
      <c r="G114" s="15">
        <v>1</v>
      </c>
      <c r="H114" s="29">
        <v>90</v>
      </c>
      <c r="I114" s="30">
        <f t="shared" si="5"/>
        <v>90</v>
      </c>
      <c r="J114" s="1"/>
      <c r="K114" s="2" t="s">
        <v>429</v>
      </c>
    </row>
    <row r="115" spans="1:11" ht="19" customHeight="1">
      <c r="A115" s="1"/>
      <c r="B115" s="1"/>
      <c r="C115" s="1" t="s">
        <v>430</v>
      </c>
      <c r="D115" s="1" t="s">
        <v>431</v>
      </c>
      <c r="E115" s="1" t="s">
        <v>359</v>
      </c>
      <c r="F115" s="13">
        <v>1</v>
      </c>
      <c r="G115" s="13">
        <v>1</v>
      </c>
      <c r="H115" s="16">
        <v>350</v>
      </c>
      <c r="I115" s="28">
        <f t="shared" si="5"/>
        <v>350</v>
      </c>
      <c r="J115" s="1"/>
      <c r="K115" s="2" t="s">
        <v>432</v>
      </c>
    </row>
    <row r="116" spans="1:11" ht="19" customHeight="1">
      <c r="A116" s="1"/>
      <c r="B116" s="1"/>
      <c r="C116" s="14" t="s">
        <v>433</v>
      </c>
      <c r="D116" s="14" t="s">
        <v>434</v>
      </c>
      <c r="E116" s="14" t="s">
        <v>359</v>
      </c>
      <c r="F116" s="15">
        <v>3</v>
      </c>
      <c r="G116" s="15">
        <v>1</v>
      </c>
      <c r="H116" s="29">
        <v>175</v>
      </c>
      <c r="I116" s="30">
        <f t="shared" si="5"/>
        <v>525</v>
      </c>
      <c r="J116" s="1"/>
      <c r="K116" s="2" t="s">
        <v>435</v>
      </c>
    </row>
    <row r="117" spans="1:11" ht="23" customHeight="1">
      <c r="A117" s="1"/>
      <c r="B117" s="1"/>
      <c r="C117" s="31"/>
      <c r="D117" s="31" t="s">
        <v>436</v>
      </c>
      <c r="E117" s="31"/>
      <c r="F117" s="32"/>
      <c r="G117" s="32"/>
      <c r="H117" s="32"/>
      <c r="I117" s="33">
        <f>SUM(I91:I116)</f>
        <v>5954</v>
      </c>
      <c r="J117" s="1"/>
      <c r="K117" s="2"/>
    </row>
    <row r="118" spans="1:11" ht="19" customHeight="1">
      <c r="A118" s="1"/>
      <c r="B118" s="1"/>
      <c r="C118" s="1"/>
      <c r="D118" s="1"/>
      <c r="E118" s="1"/>
      <c r="F118" s="3"/>
      <c r="G118" s="3"/>
      <c r="H118" s="3"/>
      <c r="I118" s="3"/>
      <c r="J118" s="1"/>
      <c r="K118" s="2"/>
    </row>
    <row r="119" spans="1:11" ht="22" customHeight="1">
      <c r="A119" s="1"/>
      <c r="B119" s="1"/>
      <c r="C119" s="10" t="s">
        <v>437</v>
      </c>
      <c r="D119" s="10" t="s">
        <v>22</v>
      </c>
      <c r="E119" s="10"/>
      <c r="F119" s="11"/>
      <c r="G119" s="11"/>
      <c r="H119" s="11"/>
      <c r="I119" s="11"/>
      <c r="J119" s="1"/>
      <c r="K119" s="2"/>
    </row>
    <row r="120" spans="1:11" ht="19" customHeight="1">
      <c r="A120" s="1"/>
      <c r="B120" s="1"/>
      <c r="C120" s="14" t="s">
        <v>438</v>
      </c>
      <c r="D120" s="14" t="s">
        <v>439</v>
      </c>
      <c r="E120" s="14" t="s">
        <v>219</v>
      </c>
      <c r="F120" s="15">
        <v>1</v>
      </c>
      <c r="G120" s="35">
        <f>Assumptions!D40</f>
        <v>6</v>
      </c>
      <c r="H120" s="29">
        <v>450</v>
      </c>
      <c r="I120" s="30">
        <f t="shared" ref="I120:I130" si="6">F120*G120*H120</f>
        <v>2700</v>
      </c>
      <c r="J120" s="1"/>
      <c r="K120" s="2" t="s">
        <v>440</v>
      </c>
    </row>
    <row r="121" spans="1:11" ht="19" customHeight="1">
      <c r="A121" s="1"/>
      <c r="B121" s="1"/>
      <c r="C121" s="1" t="s">
        <v>441</v>
      </c>
      <c r="D121" s="1" t="s">
        <v>442</v>
      </c>
      <c r="E121" s="1" t="s">
        <v>219</v>
      </c>
      <c r="F121" s="13">
        <v>1</v>
      </c>
      <c r="G121" s="34">
        <f>Assumptions!D39</f>
        <v>5</v>
      </c>
      <c r="H121" s="16">
        <v>250</v>
      </c>
      <c r="I121" s="28">
        <f t="shared" si="6"/>
        <v>1250</v>
      </c>
      <c r="J121" s="1"/>
      <c r="K121" s="2" t="s">
        <v>443</v>
      </c>
    </row>
    <row r="122" spans="1:11" ht="19" customHeight="1">
      <c r="A122" s="1"/>
      <c r="B122" s="1"/>
      <c r="C122" s="14" t="s">
        <v>444</v>
      </c>
      <c r="D122" s="14" t="s">
        <v>445</v>
      </c>
      <c r="E122" s="14" t="s">
        <v>219</v>
      </c>
      <c r="F122" s="15">
        <v>1</v>
      </c>
      <c r="G122" s="35">
        <f>Assumptions!D41</f>
        <v>3</v>
      </c>
      <c r="H122" s="29">
        <v>600</v>
      </c>
      <c r="I122" s="30">
        <f t="shared" si="6"/>
        <v>1800</v>
      </c>
      <c r="J122" s="1"/>
      <c r="K122" s="2" t="s">
        <v>446</v>
      </c>
    </row>
    <row r="123" spans="1:11" ht="19" customHeight="1">
      <c r="A123" s="1"/>
      <c r="B123" s="1"/>
      <c r="C123" s="1" t="s">
        <v>447</v>
      </c>
      <c r="D123" s="1" t="s">
        <v>448</v>
      </c>
      <c r="E123" s="1" t="s">
        <v>449</v>
      </c>
      <c r="F123" s="13">
        <v>3</v>
      </c>
      <c r="G123" s="34">
        <f>Assumptions!D12</f>
        <v>1</v>
      </c>
      <c r="H123" s="16">
        <v>400</v>
      </c>
      <c r="I123" s="28">
        <f t="shared" si="6"/>
        <v>1200</v>
      </c>
      <c r="J123" s="1"/>
      <c r="K123" s="2" t="s">
        <v>450</v>
      </c>
    </row>
    <row r="124" spans="1:11" ht="19" customHeight="1">
      <c r="A124" s="1"/>
      <c r="B124" s="1"/>
      <c r="C124" s="14" t="s">
        <v>451</v>
      </c>
      <c r="D124" s="14" t="s">
        <v>452</v>
      </c>
      <c r="E124" s="14" t="s">
        <v>219</v>
      </c>
      <c r="F124" s="15">
        <v>1</v>
      </c>
      <c r="G124" s="35">
        <f>Assumptions!D42</f>
        <v>4</v>
      </c>
      <c r="H124" s="29">
        <v>400</v>
      </c>
      <c r="I124" s="30">
        <f t="shared" si="6"/>
        <v>1600</v>
      </c>
      <c r="J124" s="1"/>
      <c r="K124" s="2" t="s">
        <v>453</v>
      </c>
    </row>
    <row r="125" spans="1:11" ht="19" customHeight="1">
      <c r="A125" s="1"/>
      <c r="B125" s="1"/>
      <c r="C125" s="1" t="s">
        <v>454</v>
      </c>
      <c r="D125" s="1" t="s">
        <v>455</v>
      </c>
      <c r="E125" s="1" t="s">
        <v>219</v>
      </c>
      <c r="F125" s="13">
        <v>1</v>
      </c>
      <c r="G125" s="34">
        <f>Assumptions!D6</f>
        <v>12</v>
      </c>
      <c r="H125" s="16">
        <v>300</v>
      </c>
      <c r="I125" s="28">
        <f t="shared" si="6"/>
        <v>3600</v>
      </c>
      <c r="J125" s="1"/>
      <c r="K125" s="2" t="s">
        <v>456</v>
      </c>
    </row>
    <row r="126" spans="1:11" ht="19" customHeight="1">
      <c r="A126" s="1"/>
      <c r="B126" s="1"/>
      <c r="C126" s="14" t="s">
        <v>457</v>
      </c>
      <c r="D126" s="14" t="s">
        <v>458</v>
      </c>
      <c r="E126" s="14" t="s">
        <v>219</v>
      </c>
      <c r="F126" s="15">
        <v>1</v>
      </c>
      <c r="G126" s="35">
        <f>Assumptions!D10</f>
        <v>3</v>
      </c>
      <c r="H126" s="29">
        <v>350</v>
      </c>
      <c r="I126" s="30">
        <f t="shared" si="6"/>
        <v>1050</v>
      </c>
      <c r="J126" s="1"/>
      <c r="K126" s="2" t="s">
        <v>459</v>
      </c>
    </row>
    <row r="127" spans="1:11" ht="19" customHeight="1">
      <c r="A127" s="1"/>
      <c r="B127" s="1"/>
      <c r="C127" s="1" t="s">
        <v>460</v>
      </c>
      <c r="D127" s="1" t="s">
        <v>461</v>
      </c>
      <c r="E127" s="1" t="s">
        <v>462</v>
      </c>
      <c r="F127" s="13">
        <v>1</v>
      </c>
      <c r="G127" s="13">
        <v>1</v>
      </c>
      <c r="H127" s="16">
        <v>2000</v>
      </c>
      <c r="I127" s="28">
        <f t="shared" si="6"/>
        <v>2000</v>
      </c>
      <c r="J127" s="1"/>
      <c r="K127" s="2" t="s">
        <v>463</v>
      </c>
    </row>
    <row r="128" spans="1:11" ht="19" customHeight="1">
      <c r="A128" s="1"/>
      <c r="B128" s="1"/>
      <c r="C128" s="14" t="s">
        <v>464</v>
      </c>
      <c r="D128" s="14" t="s">
        <v>465</v>
      </c>
      <c r="E128" s="14" t="s">
        <v>462</v>
      </c>
      <c r="F128" s="15">
        <v>1</v>
      </c>
      <c r="G128" s="15">
        <v>1</v>
      </c>
      <c r="H128" s="29">
        <v>1200</v>
      </c>
      <c r="I128" s="30">
        <f t="shared" si="6"/>
        <v>1200</v>
      </c>
      <c r="J128" s="1"/>
      <c r="K128" s="2" t="s">
        <v>466</v>
      </c>
    </row>
    <row r="129" spans="1:11" ht="19" customHeight="1">
      <c r="A129" s="1"/>
      <c r="B129" s="1"/>
      <c r="C129" s="1" t="s">
        <v>467</v>
      </c>
      <c r="D129" s="1" t="s">
        <v>468</v>
      </c>
      <c r="E129" s="1" t="s">
        <v>353</v>
      </c>
      <c r="F129" s="13">
        <v>1</v>
      </c>
      <c r="G129" s="13">
        <v>1</v>
      </c>
      <c r="H129" s="16">
        <v>600</v>
      </c>
      <c r="I129" s="28">
        <f t="shared" si="6"/>
        <v>600</v>
      </c>
      <c r="J129" s="1"/>
      <c r="K129" s="2" t="s">
        <v>469</v>
      </c>
    </row>
    <row r="130" spans="1:11" ht="19" customHeight="1">
      <c r="A130" s="1"/>
      <c r="B130" s="1"/>
      <c r="C130" s="14" t="s">
        <v>470</v>
      </c>
      <c r="D130" s="14" t="s">
        <v>471</v>
      </c>
      <c r="E130" s="14" t="s">
        <v>353</v>
      </c>
      <c r="F130" s="15">
        <v>1</v>
      </c>
      <c r="G130" s="15">
        <v>1</v>
      </c>
      <c r="H130" s="29">
        <v>400</v>
      </c>
      <c r="I130" s="30">
        <f t="shared" si="6"/>
        <v>400</v>
      </c>
      <c r="J130" s="1"/>
      <c r="K130" s="2" t="s">
        <v>472</v>
      </c>
    </row>
    <row r="131" spans="1:11" ht="23" customHeight="1">
      <c r="A131" s="1"/>
      <c r="B131" s="1"/>
      <c r="C131" s="31"/>
      <c r="D131" s="31" t="s">
        <v>473</v>
      </c>
      <c r="E131" s="31"/>
      <c r="F131" s="32"/>
      <c r="G131" s="32"/>
      <c r="H131" s="32"/>
      <c r="I131" s="33">
        <f>SUM(I120:I130)</f>
        <v>17400</v>
      </c>
      <c r="J131" s="1"/>
      <c r="K131" s="2"/>
    </row>
    <row r="132" spans="1:11" ht="19" customHeight="1">
      <c r="A132" s="1"/>
      <c r="B132" s="1"/>
      <c r="C132" s="1"/>
      <c r="D132" s="1"/>
      <c r="E132" s="1"/>
      <c r="F132" s="3"/>
      <c r="G132" s="3"/>
      <c r="H132" s="3"/>
      <c r="I132" s="3"/>
      <c r="J132" s="1"/>
      <c r="K132" s="2"/>
    </row>
    <row r="133" spans="1:11" ht="22" customHeight="1">
      <c r="A133" s="1"/>
      <c r="B133" s="1"/>
      <c r="C133" s="10" t="s">
        <v>474</v>
      </c>
      <c r="D133" s="10" t="s">
        <v>23</v>
      </c>
      <c r="E133" s="10"/>
      <c r="F133" s="11"/>
      <c r="G133" s="11"/>
      <c r="H133" s="11"/>
      <c r="I133" s="11"/>
      <c r="J133" s="1"/>
      <c r="K133" s="2"/>
    </row>
    <row r="134" spans="1:11" ht="19" customHeight="1">
      <c r="A134" s="1"/>
      <c r="B134" s="1"/>
      <c r="C134" s="14" t="s">
        <v>475</v>
      </c>
      <c r="D134" s="14" t="s">
        <v>476</v>
      </c>
      <c r="E134" s="14" t="s">
        <v>329</v>
      </c>
      <c r="F134" s="15">
        <v>1</v>
      </c>
      <c r="G134" s="35">
        <f>Assumptions!D43</f>
        <v>3</v>
      </c>
      <c r="H134" s="29">
        <v>350</v>
      </c>
      <c r="I134" s="30">
        <f t="shared" ref="I134:I141" si="7">F134*G134*H134</f>
        <v>1050</v>
      </c>
      <c r="J134" s="1"/>
      <c r="K134" s="2" t="s">
        <v>477</v>
      </c>
    </row>
    <row r="135" spans="1:11" ht="19" customHeight="1">
      <c r="A135" s="1"/>
      <c r="B135" s="1"/>
      <c r="C135" s="1" t="s">
        <v>478</v>
      </c>
      <c r="D135" s="1" t="s">
        <v>479</v>
      </c>
      <c r="E135" s="1" t="s">
        <v>316</v>
      </c>
      <c r="F135" s="13">
        <v>1</v>
      </c>
      <c r="G135" s="34">
        <f>Assumptions!D6</f>
        <v>12</v>
      </c>
      <c r="H135" s="16">
        <v>60</v>
      </c>
      <c r="I135" s="28">
        <f t="shared" si="7"/>
        <v>720</v>
      </c>
      <c r="J135" s="1"/>
      <c r="K135" s="2" t="s">
        <v>480</v>
      </c>
    </row>
    <row r="136" spans="1:11" ht="19" customHeight="1">
      <c r="A136" s="1"/>
      <c r="B136" s="1"/>
      <c r="C136" s="14" t="s">
        <v>481</v>
      </c>
      <c r="D136" s="14" t="s">
        <v>482</v>
      </c>
      <c r="E136" s="14" t="s">
        <v>483</v>
      </c>
      <c r="F136" s="35">
        <f>Assumptions!D13</f>
        <v>2</v>
      </c>
      <c r="G136" s="35">
        <f>Assumptions!D14</f>
        <v>5</v>
      </c>
      <c r="H136" s="29">
        <v>100</v>
      </c>
      <c r="I136" s="30">
        <f t="shared" si="7"/>
        <v>1000</v>
      </c>
      <c r="J136" s="1"/>
      <c r="K136" s="2" t="s">
        <v>484</v>
      </c>
    </row>
    <row r="137" spans="1:11" ht="19" customHeight="1">
      <c r="A137" s="1"/>
      <c r="B137" s="1"/>
      <c r="C137" s="1" t="s">
        <v>485</v>
      </c>
      <c r="D137" s="1" t="s">
        <v>486</v>
      </c>
      <c r="E137" s="1" t="s">
        <v>487</v>
      </c>
      <c r="F137" s="34">
        <f>Assumptions!D15</f>
        <v>20</v>
      </c>
      <c r="G137" s="34">
        <f>Assumptions!D6</f>
        <v>12</v>
      </c>
      <c r="H137" s="16">
        <v>20</v>
      </c>
      <c r="I137" s="28">
        <f t="shared" si="7"/>
        <v>4800</v>
      </c>
      <c r="J137" s="1"/>
      <c r="K137" s="2" t="s">
        <v>488</v>
      </c>
    </row>
    <row r="138" spans="1:11" ht="19" customHeight="1">
      <c r="A138" s="1"/>
      <c r="B138" s="1"/>
      <c r="C138" s="14" t="s">
        <v>489</v>
      </c>
      <c r="D138" s="14" t="s">
        <v>490</v>
      </c>
      <c r="E138" s="14" t="s">
        <v>219</v>
      </c>
      <c r="F138" s="35">
        <f>Assumptions!D15</f>
        <v>20</v>
      </c>
      <c r="G138" s="35">
        <f>Assumptions!D6</f>
        <v>12</v>
      </c>
      <c r="H138" s="29">
        <v>6</v>
      </c>
      <c r="I138" s="30">
        <f t="shared" si="7"/>
        <v>1440</v>
      </c>
      <c r="J138" s="1"/>
      <c r="K138" s="2" t="s">
        <v>491</v>
      </c>
    </row>
    <row r="139" spans="1:11" ht="19" customHeight="1">
      <c r="A139" s="1"/>
      <c r="B139" s="1"/>
      <c r="C139" s="1" t="s">
        <v>492</v>
      </c>
      <c r="D139" s="1" t="s">
        <v>493</v>
      </c>
      <c r="E139" s="1" t="s">
        <v>219</v>
      </c>
      <c r="F139" s="13">
        <v>7</v>
      </c>
      <c r="G139" s="34">
        <f>Assumptions!D35</f>
        <v>5</v>
      </c>
      <c r="H139" s="16">
        <v>20</v>
      </c>
      <c r="I139" s="28">
        <f t="shared" si="7"/>
        <v>700</v>
      </c>
      <c r="J139" s="1"/>
      <c r="K139" s="2" t="s">
        <v>494</v>
      </c>
    </row>
    <row r="140" spans="1:11" ht="19" customHeight="1">
      <c r="A140" s="1"/>
      <c r="B140" s="1"/>
      <c r="C140" s="14" t="s">
        <v>495</v>
      </c>
      <c r="D140" s="14" t="s">
        <v>496</v>
      </c>
      <c r="E140" s="14" t="s">
        <v>219</v>
      </c>
      <c r="F140" s="35">
        <f>Assumptions!D13</f>
        <v>2</v>
      </c>
      <c r="G140" s="35">
        <f>Assumptions!D14</f>
        <v>5</v>
      </c>
      <c r="H140" s="29">
        <v>45</v>
      </c>
      <c r="I140" s="30">
        <f t="shared" si="7"/>
        <v>450</v>
      </c>
      <c r="J140" s="1"/>
      <c r="K140" s="2" t="s">
        <v>497</v>
      </c>
    </row>
    <row r="141" spans="1:11" ht="19" customHeight="1">
      <c r="A141" s="1"/>
      <c r="B141" s="1"/>
      <c r="C141" s="1" t="s">
        <v>498</v>
      </c>
      <c r="D141" s="1" t="s">
        <v>499</v>
      </c>
      <c r="E141" s="1" t="s">
        <v>500</v>
      </c>
      <c r="F141" s="13">
        <v>2</v>
      </c>
      <c r="G141" s="13">
        <v>1</v>
      </c>
      <c r="H141" s="16">
        <v>300</v>
      </c>
      <c r="I141" s="28">
        <f t="shared" si="7"/>
        <v>600</v>
      </c>
      <c r="J141" s="1"/>
      <c r="K141" s="2" t="s">
        <v>501</v>
      </c>
    </row>
    <row r="142" spans="1:11" ht="23" customHeight="1">
      <c r="A142" s="1"/>
      <c r="B142" s="1"/>
      <c r="C142" s="31"/>
      <c r="D142" s="31" t="s">
        <v>502</v>
      </c>
      <c r="E142" s="31"/>
      <c r="F142" s="32"/>
      <c r="G142" s="32"/>
      <c r="H142" s="32"/>
      <c r="I142" s="33">
        <f>SUM(I134:I141)</f>
        <v>10760</v>
      </c>
      <c r="J142" s="1"/>
      <c r="K142" s="2"/>
    </row>
    <row r="143" spans="1:11" ht="19" customHeight="1">
      <c r="A143" s="1"/>
      <c r="B143" s="1"/>
      <c r="C143" s="1"/>
      <c r="D143" s="1"/>
      <c r="E143" s="1"/>
      <c r="F143" s="3"/>
      <c r="G143" s="3"/>
      <c r="H143" s="3"/>
      <c r="I143" s="3"/>
      <c r="J143" s="1"/>
      <c r="K143" s="2"/>
    </row>
    <row r="144" spans="1:11" ht="22" customHeight="1">
      <c r="A144" s="1"/>
      <c r="B144" s="1"/>
      <c r="C144" s="10" t="s">
        <v>503</v>
      </c>
      <c r="D144" s="10" t="s">
        <v>24</v>
      </c>
      <c r="E144" s="10"/>
      <c r="F144" s="11"/>
      <c r="G144" s="11"/>
      <c r="H144" s="11"/>
      <c r="I144" s="11"/>
      <c r="J144" s="1"/>
      <c r="K144" s="2"/>
    </row>
    <row r="145" spans="1:11" ht="19" customHeight="1">
      <c r="A145" s="1"/>
      <c r="B145" s="1"/>
      <c r="C145" s="1" t="s">
        <v>504</v>
      </c>
      <c r="D145" s="1" t="s">
        <v>505</v>
      </c>
      <c r="E145" s="1" t="s">
        <v>506</v>
      </c>
      <c r="F145" s="13">
        <v>1</v>
      </c>
      <c r="G145" s="13">
        <v>25</v>
      </c>
      <c r="H145" s="16">
        <v>225</v>
      </c>
      <c r="I145" s="28">
        <f t="shared" ref="I145:I154" si="8">F145*G145*H145</f>
        <v>5625</v>
      </c>
      <c r="J145" s="1"/>
      <c r="K145" s="2" t="s">
        <v>507</v>
      </c>
    </row>
    <row r="146" spans="1:11" ht="19" customHeight="1">
      <c r="A146" s="1"/>
      <c r="B146" s="1"/>
      <c r="C146" s="14" t="s">
        <v>508</v>
      </c>
      <c r="D146" s="14" t="s">
        <v>509</v>
      </c>
      <c r="E146" s="14" t="s">
        <v>162</v>
      </c>
      <c r="F146" s="15">
        <v>1</v>
      </c>
      <c r="G146" s="15">
        <v>1</v>
      </c>
      <c r="H146" s="29">
        <v>1200</v>
      </c>
      <c r="I146" s="30">
        <f t="shared" si="8"/>
        <v>1200</v>
      </c>
      <c r="J146" s="1"/>
      <c r="K146" s="2" t="s">
        <v>510</v>
      </c>
    </row>
    <row r="147" spans="1:11" ht="19" customHeight="1">
      <c r="A147" s="1"/>
      <c r="B147" s="1"/>
      <c r="C147" s="1" t="s">
        <v>511</v>
      </c>
      <c r="D147" s="1" t="s">
        <v>512</v>
      </c>
      <c r="E147" s="1" t="s">
        <v>513</v>
      </c>
      <c r="F147" s="13">
        <v>1</v>
      </c>
      <c r="G147" s="13">
        <v>4</v>
      </c>
      <c r="H147" s="16">
        <v>350</v>
      </c>
      <c r="I147" s="28">
        <f t="shared" si="8"/>
        <v>1400</v>
      </c>
      <c r="J147" s="1"/>
      <c r="K147" s="2" t="s">
        <v>514</v>
      </c>
    </row>
    <row r="148" spans="1:11" ht="19" customHeight="1">
      <c r="A148" s="1"/>
      <c r="B148" s="1"/>
      <c r="C148" s="14" t="s">
        <v>515</v>
      </c>
      <c r="D148" s="14" t="s">
        <v>516</v>
      </c>
      <c r="E148" s="14" t="s">
        <v>506</v>
      </c>
      <c r="F148" s="15">
        <v>1</v>
      </c>
      <c r="G148" s="15">
        <v>8</v>
      </c>
      <c r="H148" s="29">
        <v>225</v>
      </c>
      <c r="I148" s="30">
        <f t="shared" si="8"/>
        <v>1800</v>
      </c>
      <c r="J148" s="1"/>
      <c r="K148" s="2" t="s">
        <v>517</v>
      </c>
    </row>
    <row r="149" spans="1:11" ht="19" customHeight="1">
      <c r="A149" s="1"/>
      <c r="B149" s="1"/>
      <c r="C149" s="1" t="s">
        <v>518</v>
      </c>
      <c r="D149" s="1" t="s">
        <v>519</v>
      </c>
      <c r="E149" s="1" t="s">
        <v>506</v>
      </c>
      <c r="F149" s="13">
        <v>1</v>
      </c>
      <c r="G149" s="13">
        <v>10</v>
      </c>
      <c r="H149" s="16">
        <v>275</v>
      </c>
      <c r="I149" s="28">
        <f t="shared" si="8"/>
        <v>2750</v>
      </c>
      <c r="J149" s="1"/>
      <c r="K149" s="2" t="s">
        <v>520</v>
      </c>
    </row>
    <row r="150" spans="1:11" ht="19" customHeight="1">
      <c r="A150" s="1"/>
      <c r="B150" s="1"/>
      <c r="C150" s="14" t="s">
        <v>521</v>
      </c>
      <c r="D150" s="14" t="s">
        <v>522</v>
      </c>
      <c r="E150" s="14" t="s">
        <v>513</v>
      </c>
      <c r="F150" s="15">
        <v>1</v>
      </c>
      <c r="G150" s="15">
        <v>3</v>
      </c>
      <c r="H150" s="29">
        <v>350</v>
      </c>
      <c r="I150" s="30">
        <f t="shared" si="8"/>
        <v>1050</v>
      </c>
      <c r="J150" s="1"/>
      <c r="K150" s="2" t="s">
        <v>523</v>
      </c>
    </row>
    <row r="151" spans="1:11" ht="19" customHeight="1">
      <c r="A151" s="1"/>
      <c r="B151" s="1"/>
      <c r="C151" s="1" t="s">
        <v>524</v>
      </c>
      <c r="D151" s="1" t="s">
        <v>525</v>
      </c>
      <c r="E151" s="1" t="s">
        <v>162</v>
      </c>
      <c r="F151" s="13">
        <v>1</v>
      </c>
      <c r="G151" s="13">
        <v>1</v>
      </c>
      <c r="H151" s="16">
        <v>1800</v>
      </c>
      <c r="I151" s="28">
        <f t="shared" si="8"/>
        <v>1800</v>
      </c>
      <c r="J151" s="1"/>
      <c r="K151" s="2" t="s">
        <v>526</v>
      </c>
    </row>
    <row r="152" spans="1:11" ht="19" customHeight="1">
      <c r="A152" s="1"/>
      <c r="B152" s="1"/>
      <c r="C152" s="14" t="s">
        <v>527</v>
      </c>
      <c r="D152" s="14" t="s">
        <v>528</v>
      </c>
      <c r="E152" s="14" t="s">
        <v>529</v>
      </c>
      <c r="F152" s="15">
        <v>1</v>
      </c>
      <c r="G152" s="15">
        <v>1</v>
      </c>
      <c r="H152" s="29">
        <v>300</v>
      </c>
      <c r="I152" s="30">
        <f t="shared" si="8"/>
        <v>300</v>
      </c>
      <c r="J152" s="1"/>
      <c r="K152" s="2" t="s">
        <v>530</v>
      </c>
    </row>
    <row r="153" spans="1:11" ht="19" customHeight="1">
      <c r="A153" s="1"/>
      <c r="B153" s="1"/>
      <c r="C153" s="1" t="s">
        <v>531</v>
      </c>
      <c r="D153" s="1" t="s">
        <v>532</v>
      </c>
      <c r="E153" s="1" t="s">
        <v>202</v>
      </c>
      <c r="F153" s="13">
        <v>1</v>
      </c>
      <c r="G153" s="13">
        <v>1</v>
      </c>
      <c r="H153" s="16">
        <v>150</v>
      </c>
      <c r="I153" s="28">
        <f t="shared" si="8"/>
        <v>150</v>
      </c>
      <c r="J153" s="1"/>
      <c r="K153" s="2" t="s">
        <v>533</v>
      </c>
    </row>
    <row r="154" spans="1:11" ht="19" customHeight="1">
      <c r="A154" s="1"/>
      <c r="B154" s="1"/>
      <c r="C154" s="14" t="s">
        <v>534</v>
      </c>
      <c r="D154" s="14" t="s">
        <v>535</v>
      </c>
      <c r="E154" s="14" t="s">
        <v>162</v>
      </c>
      <c r="F154" s="15">
        <v>1</v>
      </c>
      <c r="G154" s="15">
        <v>1</v>
      </c>
      <c r="H154" s="29">
        <v>200</v>
      </c>
      <c r="I154" s="30">
        <f t="shared" si="8"/>
        <v>200</v>
      </c>
      <c r="J154" s="1"/>
      <c r="K154" s="2" t="s">
        <v>536</v>
      </c>
    </row>
    <row r="155" spans="1:11" ht="23" customHeight="1">
      <c r="A155" s="1"/>
      <c r="B155" s="1"/>
      <c r="C155" s="31"/>
      <c r="D155" s="31" t="s">
        <v>537</v>
      </c>
      <c r="E155" s="31"/>
      <c r="F155" s="32"/>
      <c r="G155" s="32"/>
      <c r="H155" s="32"/>
      <c r="I155" s="33">
        <f>SUM(I145:I154)</f>
        <v>16275</v>
      </c>
      <c r="J155" s="1"/>
      <c r="K155" s="2"/>
    </row>
    <row r="156" spans="1:11" ht="19" customHeight="1">
      <c r="A156" s="1"/>
      <c r="B156" s="1"/>
      <c r="C156" s="1"/>
      <c r="D156" s="1"/>
      <c r="E156" s="1"/>
      <c r="F156" s="3"/>
      <c r="G156" s="3"/>
      <c r="H156" s="3"/>
      <c r="I156" s="3"/>
      <c r="J156" s="1"/>
      <c r="K156" s="2"/>
    </row>
    <row r="157" spans="1:11" ht="22" customHeight="1">
      <c r="A157" s="1"/>
      <c r="B157" s="1"/>
      <c r="C157" s="10" t="s">
        <v>538</v>
      </c>
      <c r="D157" s="10" t="s">
        <v>25</v>
      </c>
      <c r="E157" s="10"/>
      <c r="F157" s="11"/>
      <c r="G157" s="11"/>
      <c r="H157" s="11"/>
      <c r="I157" s="11"/>
      <c r="J157" s="1"/>
      <c r="K157" s="2"/>
    </row>
    <row r="158" spans="1:11" ht="19" customHeight="1">
      <c r="A158" s="1"/>
      <c r="B158" s="1"/>
      <c r="C158" s="14" t="s">
        <v>539</v>
      </c>
      <c r="D158" s="14" t="s">
        <v>540</v>
      </c>
      <c r="E158" s="14" t="s">
        <v>541</v>
      </c>
      <c r="F158" s="15">
        <v>24</v>
      </c>
      <c r="G158" s="15">
        <v>1</v>
      </c>
      <c r="H158" s="29">
        <v>150</v>
      </c>
      <c r="I158" s="30">
        <f t="shared" ref="I158:I163" si="9">F158*G158*H158</f>
        <v>3600</v>
      </c>
      <c r="J158" s="1"/>
      <c r="K158" s="2" t="s">
        <v>542</v>
      </c>
    </row>
    <row r="159" spans="1:11" ht="19" customHeight="1">
      <c r="A159" s="1"/>
      <c r="B159" s="1"/>
      <c r="C159" s="1" t="s">
        <v>543</v>
      </c>
      <c r="D159" s="1" t="s">
        <v>544</v>
      </c>
      <c r="E159" s="1" t="s">
        <v>541</v>
      </c>
      <c r="F159" s="13">
        <v>8</v>
      </c>
      <c r="G159" s="13">
        <v>1</v>
      </c>
      <c r="H159" s="16">
        <v>650</v>
      </c>
      <c r="I159" s="28">
        <f t="shared" si="9"/>
        <v>5200</v>
      </c>
      <c r="J159" s="1"/>
      <c r="K159" s="2" t="s">
        <v>545</v>
      </c>
    </row>
    <row r="160" spans="1:11" ht="19" customHeight="1">
      <c r="A160" s="1"/>
      <c r="B160" s="1"/>
      <c r="C160" s="14" t="s">
        <v>546</v>
      </c>
      <c r="D160" s="14" t="s">
        <v>547</v>
      </c>
      <c r="E160" s="14" t="s">
        <v>541</v>
      </c>
      <c r="F160" s="15">
        <v>2</v>
      </c>
      <c r="G160" s="15">
        <v>1</v>
      </c>
      <c r="H160" s="29">
        <v>1500</v>
      </c>
      <c r="I160" s="30">
        <f t="shared" si="9"/>
        <v>3000</v>
      </c>
      <c r="J160" s="1"/>
      <c r="K160" s="2" t="s">
        <v>548</v>
      </c>
    </row>
    <row r="161" spans="1:11" ht="19" customHeight="1">
      <c r="A161" s="1"/>
      <c r="B161" s="1"/>
      <c r="C161" s="1" t="s">
        <v>549</v>
      </c>
      <c r="D161" s="1" t="s">
        <v>550</v>
      </c>
      <c r="E161" s="1" t="s">
        <v>551</v>
      </c>
      <c r="F161" s="13">
        <v>1</v>
      </c>
      <c r="G161" s="13">
        <v>1</v>
      </c>
      <c r="H161" s="16">
        <v>500</v>
      </c>
      <c r="I161" s="28">
        <f t="shared" si="9"/>
        <v>500</v>
      </c>
      <c r="J161" s="1"/>
      <c r="K161" s="2" t="s">
        <v>552</v>
      </c>
    </row>
    <row r="162" spans="1:11" ht="19" customHeight="1">
      <c r="A162" s="1"/>
      <c r="B162" s="1"/>
      <c r="C162" s="14" t="s">
        <v>553</v>
      </c>
      <c r="D162" s="14" t="s">
        <v>554</v>
      </c>
      <c r="E162" s="14" t="s">
        <v>555</v>
      </c>
      <c r="F162" s="15">
        <v>1</v>
      </c>
      <c r="G162" s="15">
        <v>1</v>
      </c>
      <c r="H162" s="29">
        <v>800</v>
      </c>
      <c r="I162" s="30">
        <f t="shared" si="9"/>
        <v>800</v>
      </c>
      <c r="J162" s="1"/>
      <c r="K162" s="2" t="s">
        <v>556</v>
      </c>
    </row>
    <row r="163" spans="1:11" ht="19" customHeight="1">
      <c r="A163" s="1"/>
      <c r="B163" s="1"/>
      <c r="C163" s="1" t="s">
        <v>557</v>
      </c>
      <c r="D163" s="1" t="s">
        <v>558</v>
      </c>
      <c r="E163" s="1" t="s">
        <v>162</v>
      </c>
      <c r="F163" s="13">
        <v>1</v>
      </c>
      <c r="G163" s="13">
        <v>1</v>
      </c>
      <c r="H163" s="16">
        <v>400</v>
      </c>
      <c r="I163" s="28">
        <f t="shared" si="9"/>
        <v>400</v>
      </c>
      <c r="J163" s="1"/>
      <c r="K163" s="2" t="s">
        <v>559</v>
      </c>
    </row>
    <row r="164" spans="1:11" ht="23" customHeight="1">
      <c r="A164" s="1"/>
      <c r="B164" s="1"/>
      <c r="C164" s="31"/>
      <c r="D164" s="31" t="s">
        <v>560</v>
      </c>
      <c r="E164" s="31"/>
      <c r="F164" s="32"/>
      <c r="G164" s="32"/>
      <c r="H164" s="32"/>
      <c r="I164" s="33">
        <f>SUM(I158:I163)</f>
        <v>13500</v>
      </c>
      <c r="J164" s="1"/>
      <c r="K164" s="2"/>
    </row>
    <row r="165" spans="1:11" ht="19" customHeight="1">
      <c r="A165" s="1"/>
      <c r="B165" s="1"/>
      <c r="C165" s="1"/>
      <c r="D165" s="1"/>
      <c r="E165" s="1"/>
      <c r="F165" s="3"/>
      <c r="G165" s="3"/>
      <c r="H165" s="3"/>
      <c r="I165" s="3"/>
      <c r="J165" s="1"/>
      <c r="K165" s="2"/>
    </row>
    <row r="166" spans="1:11" ht="22" customHeight="1">
      <c r="A166" s="1"/>
      <c r="B166" s="1"/>
      <c r="C166" s="10" t="s">
        <v>561</v>
      </c>
      <c r="D166" s="10" t="s">
        <v>26</v>
      </c>
      <c r="E166" s="10"/>
      <c r="F166" s="11"/>
      <c r="G166" s="11"/>
      <c r="H166" s="11"/>
      <c r="I166" s="11"/>
      <c r="J166" s="1"/>
      <c r="K166" s="2"/>
    </row>
    <row r="167" spans="1:11" ht="19" customHeight="1">
      <c r="A167" s="1"/>
      <c r="B167" s="1"/>
      <c r="C167" s="1" t="s">
        <v>562</v>
      </c>
      <c r="D167" s="1" t="s">
        <v>563</v>
      </c>
      <c r="E167" s="1" t="s">
        <v>564</v>
      </c>
      <c r="F167" s="13">
        <v>1</v>
      </c>
      <c r="G167" s="13">
        <v>1</v>
      </c>
      <c r="H167" s="16">
        <v>1800</v>
      </c>
      <c r="I167" s="28">
        <f t="shared" ref="I167:I172" si="10">F167*G167*H167</f>
        <v>1800</v>
      </c>
      <c r="J167" s="1"/>
      <c r="K167" s="2" t="s">
        <v>565</v>
      </c>
    </row>
    <row r="168" spans="1:11" ht="19" customHeight="1">
      <c r="A168" s="1"/>
      <c r="B168" s="1"/>
      <c r="C168" s="14" t="s">
        <v>566</v>
      </c>
      <c r="D168" s="14" t="s">
        <v>567</v>
      </c>
      <c r="E168" s="14" t="s">
        <v>564</v>
      </c>
      <c r="F168" s="15">
        <v>1</v>
      </c>
      <c r="G168" s="15">
        <v>1</v>
      </c>
      <c r="H168" s="29">
        <v>1500</v>
      </c>
      <c r="I168" s="30">
        <f t="shared" si="10"/>
        <v>1500</v>
      </c>
      <c r="J168" s="1"/>
      <c r="K168" s="2" t="s">
        <v>568</v>
      </c>
    </row>
    <row r="169" spans="1:11" ht="19" customHeight="1">
      <c r="A169" s="1"/>
      <c r="B169" s="1"/>
      <c r="C169" s="1" t="s">
        <v>569</v>
      </c>
      <c r="D169" s="1" t="s">
        <v>570</v>
      </c>
      <c r="E169" s="1" t="s">
        <v>564</v>
      </c>
      <c r="F169" s="13">
        <v>1</v>
      </c>
      <c r="G169" s="13">
        <v>1</v>
      </c>
      <c r="H169" s="16">
        <v>1500</v>
      </c>
      <c r="I169" s="28">
        <f t="shared" si="10"/>
        <v>1500</v>
      </c>
      <c r="J169" s="1"/>
      <c r="K169" s="2" t="s">
        <v>571</v>
      </c>
    </row>
    <row r="170" spans="1:11" ht="19" customHeight="1">
      <c r="A170" s="1"/>
      <c r="B170" s="1"/>
      <c r="C170" s="14" t="s">
        <v>572</v>
      </c>
      <c r="D170" s="14" t="s">
        <v>573</v>
      </c>
      <c r="E170" s="14" t="s">
        <v>162</v>
      </c>
      <c r="F170" s="15">
        <v>1</v>
      </c>
      <c r="G170" s="15">
        <v>1</v>
      </c>
      <c r="H170" s="29">
        <v>1200</v>
      </c>
      <c r="I170" s="30">
        <f t="shared" si="10"/>
        <v>1200</v>
      </c>
      <c r="J170" s="1"/>
      <c r="K170" s="2" t="s">
        <v>574</v>
      </c>
    </row>
    <row r="171" spans="1:11" ht="19" customHeight="1">
      <c r="A171" s="1"/>
      <c r="B171" s="1"/>
      <c r="C171" s="1" t="s">
        <v>575</v>
      </c>
      <c r="D171" s="1" t="s">
        <v>576</v>
      </c>
      <c r="E171" s="1" t="s">
        <v>162</v>
      </c>
      <c r="F171" s="13">
        <v>1</v>
      </c>
      <c r="G171" s="13">
        <v>1</v>
      </c>
      <c r="H171" s="16">
        <v>500</v>
      </c>
      <c r="I171" s="28">
        <f t="shared" si="10"/>
        <v>500</v>
      </c>
      <c r="J171" s="1"/>
      <c r="K171" s="2" t="s">
        <v>577</v>
      </c>
    </row>
    <row r="172" spans="1:11" ht="19" customHeight="1">
      <c r="A172" s="1"/>
      <c r="B172" s="1"/>
      <c r="C172" s="14" t="s">
        <v>578</v>
      </c>
      <c r="D172" s="14" t="s">
        <v>579</v>
      </c>
      <c r="E172" s="14" t="s">
        <v>162</v>
      </c>
      <c r="F172" s="15">
        <v>1</v>
      </c>
      <c r="G172" s="15">
        <v>1</v>
      </c>
      <c r="H172" s="29">
        <v>250</v>
      </c>
      <c r="I172" s="30">
        <f t="shared" si="10"/>
        <v>250</v>
      </c>
      <c r="J172" s="1"/>
      <c r="K172" s="2" t="s">
        <v>580</v>
      </c>
    </row>
    <row r="173" spans="1:11" ht="23" customHeight="1">
      <c r="A173" s="1"/>
      <c r="B173" s="1"/>
      <c r="C173" s="31"/>
      <c r="D173" s="31" t="s">
        <v>581</v>
      </c>
      <c r="E173" s="31"/>
      <c r="F173" s="32"/>
      <c r="G173" s="32"/>
      <c r="H173" s="32"/>
      <c r="I173" s="33">
        <f>SUM(I167:I172)</f>
        <v>6750</v>
      </c>
      <c r="J173" s="1"/>
      <c r="K173" s="2"/>
    </row>
    <row r="174" spans="1:11" ht="19" customHeight="1">
      <c r="A174" s="1"/>
      <c r="B174" s="1"/>
      <c r="C174" s="1"/>
      <c r="D174" s="1"/>
      <c r="E174" s="1"/>
      <c r="F174" s="3"/>
      <c r="G174" s="3"/>
      <c r="H174" s="3"/>
      <c r="I174" s="3"/>
      <c r="J174" s="1"/>
      <c r="K174" s="2"/>
    </row>
    <row r="175" spans="1:11" ht="22" customHeight="1">
      <c r="A175" s="1"/>
      <c r="B175" s="1"/>
      <c r="C175" s="10" t="s">
        <v>582</v>
      </c>
      <c r="D175" s="10" t="s">
        <v>27</v>
      </c>
      <c r="E175" s="10"/>
      <c r="F175" s="11"/>
      <c r="G175" s="11"/>
      <c r="H175" s="11"/>
      <c r="I175" s="11"/>
      <c r="J175" s="1"/>
      <c r="K175" s="2"/>
    </row>
    <row r="176" spans="1:11" ht="19" customHeight="1">
      <c r="A176" s="1"/>
      <c r="B176" s="1"/>
      <c r="C176" s="14" t="s">
        <v>583</v>
      </c>
      <c r="D176" s="14" t="s">
        <v>584</v>
      </c>
      <c r="E176" s="14" t="s">
        <v>585</v>
      </c>
      <c r="F176" s="15">
        <v>1</v>
      </c>
      <c r="G176" s="35">
        <f>Assumptions!D24</f>
        <v>50</v>
      </c>
      <c r="H176" s="29">
        <v>40</v>
      </c>
      <c r="I176" s="30">
        <f>F176*G176*H176</f>
        <v>2000</v>
      </c>
      <c r="J176" s="1"/>
      <c r="K176" s="2" t="s">
        <v>586</v>
      </c>
    </row>
    <row r="177" spans="1:11" ht="19" customHeight="1">
      <c r="A177" s="1"/>
      <c r="B177" s="1"/>
      <c r="C177" s="1" t="s">
        <v>587</v>
      </c>
      <c r="D177" s="1" t="s">
        <v>588</v>
      </c>
      <c r="E177" s="1" t="s">
        <v>589</v>
      </c>
      <c r="F177" s="13">
        <v>1</v>
      </c>
      <c r="G177" s="34">
        <f>Assumptions!D25</f>
        <v>100</v>
      </c>
      <c r="H177" s="16">
        <v>3</v>
      </c>
      <c r="I177" s="28">
        <f>F177*G177*H177</f>
        <v>300</v>
      </c>
      <c r="J177" s="1"/>
      <c r="K177" s="2" t="s">
        <v>590</v>
      </c>
    </row>
    <row r="178" spans="1:11" ht="19" customHeight="1">
      <c r="A178" s="1"/>
      <c r="B178" s="1"/>
      <c r="C178" s="14" t="s">
        <v>591</v>
      </c>
      <c r="D178" s="14" t="s">
        <v>592</v>
      </c>
      <c r="E178" s="14" t="s">
        <v>555</v>
      </c>
      <c r="F178" s="15">
        <v>1</v>
      </c>
      <c r="G178" s="15">
        <v>1</v>
      </c>
      <c r="H178" s="29">
        <v>400</v>
      </c>
      <c r="I178" s="30">
        <f>F178*G178*H178</f>
        <v>400</v>
      </c>
      <c r="J178" s="1"/>
      <c r="K178" s="2" t="s">
        <v>593</v>
      </c>
    </row>
    <row r="179" spans="1:11" ht="19" customHeight="1">
      <c r="A179" s="1"/>
      <c r="B179" s="1"/>
      <c r="C179" s="1" t="s">
        <v>594</v>
      </c>
      <c r="D179" s="1" t="s">
        <v>595</v>
      </c>
      <c r="E179" s="1" t="s">
        <v>555</v>
      </c>
      <c r="F179" s="13">
        <v>1</v>
      </c>
      <c r="G179" s="13">
        <v>1</v>
      </c>
      <c r="H179" s="16">
        <v>250</v>
      </c>
      <c r="I179" s="28">
        <f>F179*G179*H179</f>
        <v>250</v>
      </c>
      <c r="J179" s="1"/>
      <c r="K179" s="2" t="s">
        <v>596</v>
      </c>
    </row>
    <row r="180" spans="1:11" ht="19" customHeight="1">
      <c r="A180" s="1"/>
      <c r="B180" s="1"/>
      <c r="C180" s="14" t="s">
        <v>597</v>
      </c>
      <c r="D180" s="14" t="s">
        <v>598</v>
      </c>
      <c r="E180" s="14" t="s">
        <v>353</v>
      </c>
      <c r="F180" s="15">
        <v>1</v>
      </c>
      <c r="G180" s="15">
        <v>1</v>
      </c>
      <c r="H180" s="29">
        <v>250</v>
      </c>
      <c r="I180" s="30">
        <f>F180*G180*H180</f>
        <v>250</v>
      </c>
      <c r="J180" s="1"/>
      <c r="K180" s="2" t="s">
        <v>599</v>
      </c>
    </row>
    <row r="181" spans="1:11" ht="23" customHeight="1">
      <c r="A181" s="1"/>
      <c r="B181" s="1"/>
      <c r="C181" s="31"/>
      <c r="D181" s="31" t="s">
        <v>600</v>
      </c>
      <c r="E181" s="31"/>
      <c r="F181" s="32"/>
      <c r="G181" s="32"/>
      <c r="H181" s="32"/>
      <c r="I181" s="33">
        <f>SUM(I176:I180)</f>
        <v>3200</v>
      </c>
      <c r="J181" s="1"/>
      <c r="K181" s="2"/>
    </row>
    <row r="182" spans="1:11" ht="19" customHeight="1">
      <c r="A182" s="1"/>
      <c r="B182" s="1"/>
      <c r="C182" s="1"/>
      <c r="D182" s="1"/>
      <c r="E182" s="1"/>
      <c r="F182" s="3"/>
      <c r="G182" s="3"/>
      <c r="H182" s="3"/>
      <c r="I182" s="3"/>
      <c r="J182" s="1"/>
      <c r="K182" s="2"/>
    </row>
    <row r="183" spans="1:11" ht="23" customHeight="1">
      <c r="A183" s="1"/>
      <c r="B183" s="1"/>
      <c r="C183" s="36"/>
      <c r="D183" s="36" t="s">
        <v>28</v>
      </c>
      <c r="E183" s="36"/>
      <c r="F183" s="37"/>
      <c r="G183" s="37"/>
      <c r="H183" s="37"/>
      <c r="I183" s="38">
        <f>SUM(I15,I31,I41,I53,I60,I75,I88,I117,I131,I142,I155,I164,I173,I181)</f>
        <v>163479</v>
      </c>
      <c r="J183" s="1"/>
      <c r="K183" s="2"/>
    </row>
    <row r="184" spans="1:11" ht="19" customHeight="1">
      <c r="A184" s="1"/>
      <c r="B184" s="1"/>
      <c r="C184" s="1"/>
      <c r="D184" s="1"/>
      <c r="E184" s="1"/>
      <c r="F184" s="3"/>
      <c r="G184" s="3"/>
      <c r="H184" s="3"/>
      <c r="I184" s="3"/>
      <c r="J184" s="1"/>
      <c r="K184" s="2"/>
    </row>
    <row r="185" spans="1:11" ht="22" customHeight="1">
      <c r="A185" s="1"/>
      <c r="B185" s="1"/>
      <c r="C185" s="10"/>
      <c r="D185" s="10" t="s">
        <v>601</v>
      </c>
      <c r="E185" s="10"/>
      <c r="F185" s="11"/>
      <c r="G185" s="11"/>
      <c r="H185" s="11"/>
      <c r="I185" s="11"/>
      <c r="J185" s="1"/>
      <c r="K185" s="2"/>
    </row>
    <row r="186" spans="1:11" ht="19" customHeight="1">
      <c r="A186" s="1"/>
      <c r="B186" s="1"/>
      <c r="C186" s="1"/>
      <c r="D186" s="1" t="s">
        <v>602</v>
      </c>
      <c r="E186" s="1"/>
      <c r="F186" s="3"/>
      <c r="G186" s="3"/>
      <c r="H186" s="3"/>
      <c r="I186" s="28">
        <f>SUM(I18,I19,I20,I21,I22,I23,I24,I25,I26,I30,I123)</f>
        <v>14700</v>
      </c>
      <c r="J186" s="1"/>
      <c r="K186" s="2"/>
    </row>
    <row r="187" spans="1:11" ht="19" customHeight="1">
      <c r="A187" s="1"/>
      <c r="B187" s="1"/>
      <c r="C187" s="1"/>
      <c r="D187" s="1" t="s">
        <v>603</v>
      </c>
      <c r="E187" s="1"/>
      <c r="F187" s="3"/>
      <c r="G187" s="3"/>
      <c r="H187" s="3"/>
      <c r="I187" s="28">
        <f>SUM(I34,I35,I36,I37,I38,I39,I44,I45,I46,I47,I48,I49,I50,I51,I52,I56,I57,I58,I59,I120,I121,I122,I124,I125,I126)</f>
        <v>49690</v>
      </c>
      <c r="J187" s="1"/>
      <c r="K187" s="2"/>
    </row>
    <row r="188" spans="1:11" ht="19" customHeight="1">
      <c r="A188" s="1"/>
      <c r="B188" s="1"/>
      <c r="C188" s="1"/>
      <c r="D188" s="1" t="s">
        <v>604</v>
      </c>
      <c r="E188" s="1"/>
      <c r="F188" s="3"/>
      <c r="G188" s="3"/>
      <c r="H188" s="3"/>
      <c r="I188" s="28">
        <f>SUM(I65,I66,I67,I68,I69,I78,I79,I80,I81,I82,I83,I84,I85,I87,I91,I92,I93,I94,I95,I96,I97,I98,I99,I100,I101,I102,I103,I104,I105,I106,I107,I108,I109,I110,I111,I112,I113,I114,I115,I116,I127,I128,I129,I134)</f>
        <v>28304</v>
      </c>
      <c r="J188" s="1"/>
      <c r="K188" s="2"/>
    </row>
    <row r="189" spans="1:11" ht="19" customHeight="1">
      <c r="A189" s="1"/>
      <c r="B189" s="1"/>
      <c r="C189" s="1"/>
      <c r="D189" s="1"/>
      <c r="E189" s="1"/>
      <c r="F189" s="3"/>
      <c r="G189" s="3"/>
      <c r="H189" s="3"/>
      <c r="I189" s="3"/>
      <c r="J189" s="1"/>
      <c r="K189" s="2"/>
    </row>
    <row r="190" spans="1:11" ht="22" customHeight="1">
      <c r="A190" s="1"/>
      <c r="B190" s="1"/>
      <c r="C190" s="10"/>
      <c r="D190" s="10" t="s">
        <v>605</v>
      </c>
      <c r="E190" s="10"/>
      <c r="F190" s="11"/>
      <c r="G190" s="11"/>
      <c r="H190" s="11"/>
      <c r="I190" s="11"/>
      <c r="J190" s="1"/>
      <c r="K190" s="2"/>
    </row>
    <row r="191" spans="1:11" ht="19" customHeight="1">
      <c r="A191" s="1"/>
      <c r="B191" s="1"/>
      <c r="C191" s="1"/>
      <c r="D191" s="1" t="s">
        <v>65</v>
      </c>
      <c r="E191" s="1"/>
      <c r="F191" s="3"/>
      <c r="G191" s="3"/>
      <c r="H191" s="39">
        <f>Assumptions!D16</f>
        <v>0.1</v>
      </c>
      <c r="I191" s="28">
        <f>(I186+I187)*H191</f>
        <v>6439</v>
      </c>
      <c r="J191" s="1"/>
      <c r="K191" s="1" t="s">
        <v>606</v>
      </c>
    </row>
    <row r="192" spans="1:11" ht="19" customHeight="1">
      <c r="A192" s="1"/>
      <c r="B192" s="1"/>
      <c r="C192" s="1"/>
      <c r="D192" s="1" t="s">
        <v>30</v>
      </c>
      <c r="E192" s="1"/>
      <c r="F192" s="3"/>
      <c r="G192" s="3"/>
      <c r="H192" s="39">
        <f>Assumptions!D17</f>
        <v>0.18</v>
      </c>
      <c r="I192" s="28">
        <f>SUM(I186,I187,I191)*H192</f>
        <v>12749.22</v>
      </c>
      <c r="J192" s="1"/>
      <c r="K192" s="1" t="s">
        <v>607</v>
      </c>
    </row>
    <row r="193" spans="1:11" ht="19" customHeight="1">
      <c r="A193" s="1"/>
      <c r="B193" s="1"/>
      <c r="C193" s="1"/>
      <c r="D193" s="1" t="s">
        <v>31</v>
      </c>
      <c r="E193" s="1"/>
      <c r="F193" s="3"/>
      <c r="G193" s="3"/>
      <c r="H193" s="39">
        <f>Assumptions!D18</f>
        <v>0.22</v>
      </c>
      <c r="I193" s="28">
        <f>I186*(1+Assumptions!D16)*H193</f>
        <v>3557.4000000000005</v>
      </c>
      <c r="J193" s="1"/>
      <c r="K193" s="1" t="s">
        <v>608</v>
      </c>
    </row>
    <row r="194" spans="1:11" ht="19" customHeight="1">
      <c r="A194" s="1"/>
      <c r="B194" s="1"/>
      <c r="C194" s="1"/>
      <c r="D194" s="1" t="s">
        <v>32</v>
      </c>
      <c r="E194" s="1"/>
      <c r="F194" s="3"/>
      <c r="G194" s="3"/>
      <c r="H194" s="39">
        <f>Assumptions!D19</f>
        <v>0</v>
      </c>
      <c r="I194" s="28">
        <f>I187*(1+Assumptions!D16)*H194</f>
        <v>0</v>
      </c>
      <c r="J194" s="1"/>
      <c r="K194" s="1" t="s">
        <v>609</v>
      </c>
    </row>
    <row r="195" spans="1:11" ht="19" customHeight="1">
      <c r="A195" s="1"/>
      <c r="B195" s="1"/>
      <c r="C195" s="1"/>
      <c r="D195" s="1" t="s">
        <v>33</v>
      </c>
      <c r="E195" s="1"/>
      <c r="F195" s="3"/>
      <c r="G195" s="3"/>
      <c r="H195" s="39">
        <f>Assumptions!D20</f>
        <v>0.08</v>
      </c>
      <c r="I195" s="28">
        <f>I188*H195</f>
        <v>2264.3200000000002</v>
      </c>
      <c r="J195" s="1"/>
      <c r="K195" s="1" t="s">
        <v>610</v>
      </c>
    </row>
    <row r="196" spans="1:11" ht="23" customHeight="1">
      <c r="A196" s="1"/>
      <c r="B196" s="1"/>
      <c r="C196" s="36"/>
      <c r="D196" s="36" t="s">
        <v>34</v>
      </c>
      <c r="E196" s="36"/>
      <c r="F196" s="37"/>
      <c r="G196" s="37"/>
      <c r="H196" s="37"/>
      <c r="I196" s="38">
        <f>SUM(I183,I191,I192,I193,I194,I195)</f>
        <v>188488.94</v>
      </c>
      <c r="J196" s="1"/>
      <c r="K196" s="2"/>
    </row>
    <row r="197" spans="1:11" ht="19" customHeight="1">
      <c r="A197" s="1"/>
      <c r="B197" s="1"/>
      <c r="C197" s="1"/>
      <c r="D197" s="1" t="s">
        <v>35</v>
      </c>
      <c r="E197" s="1"/>
      <c r="F197" s="3"/>
      <c r="G197" s="3"/>
      <c r="H197" s="39">
        <f>Assumptions!D21</f>
        <v>0</v>
      </c>
      <c r="I197" s="28">
        <f>I196*H197</f>
        <v>0</v>
      </c>
      <c r="J197" s="1"/>
      <c r="K197" s="2"/>
    </row>
    <row r="198" spans="1:11" ht="19" customHeight="1">
      <c r="A198" s="1"/>
      <c r="B198" s="1"/>
      <c r="C198" s="1"/>
      <c r="D198" s="1" t="s">
        <v>36</v>
      </c>
      <c r="E198" s="1"/>
      <c r="F198" s="3"/>
      <c r="G198" s="3"/>
      <c r="H198" s="39">
        <f>Assumptions!D22</f>
        <v>0.15</v>
      </c>
      <c r="I198" s="28">
        <f>SUM(I196,I197)*H198</f>
        <v>28273.341</v>
      </c>
      <c r="J198" s="1"/>
      <c r="K198" s="2"/>
    </row>
    <row r="199" spans="1:11" ht="23" customHeight="1">
      <c r="A199" s="1"/>
      <c r="B199" s="1"/>
      <c r="C199" s="36"/>
      <c r="D199" s="36" t="s">
        <v>37</v>
      </c>
      <c r="E199" s="36"/>
      <c r="F199" s="37"/>
      <c r="G199" s="37"/>
      <c r="H199" s="37"/>
      <c r="I199" s="38">
        <f>SUM(I196,I197,I198)</f>
        <v>216762.28100000002</v>
      </c>
      <c r="J199" s="1"/>
      <c r="K199" s="2"/>
    </row>
    <row r="200" spans="1:11" ht="19" customHeight="1">
      <c r="A200" s="1"/>
      <c r="B200" s="1"/>
      <c r="C200" s="1"/>
      <c r="D200" s="1"/>
      <c r="E200" s="1"/>
      <c r="F200" s="3"/>
      <c r="G200" s="3"/>
      <c r="H200" s="3"/>
      <c r="I200" s="3"/>
      <c r="J200" s="1"/>
      <c r="K200" s="2"/>
    </row>
    <row r="201" spans="1:11" ht="19" customHeight="1">
      <c r="A201" s="1"/>
      <c r="B201" s="1"/>
      <c r="C201" s="1"/>
      <c r="D201" s="1" t="s">
        <v>38</v>
      </c>
      <c r="E201" s="1"/>
      <c r="F201" s="3"/>
      <c r="G201" s="3"/>
      <c r="H201" s="3"/>
      <c r="I201" s="40">
        <f>Assumptions!D23</f>
        <v>4000</v>
      </c>
      <c r="J201" s="1"/>
      <c r="K201" s="1" t="s">
        <v>611</v>
      </c>
    </row>
    <row r="202" spans="1:11" ht="23" customHeight="1">
      <c r="A202" s="1"/>
      <c r="B202" s="1"/>
      <c r="C202" s="36"/>
      <c r="D202" s="36" t="s">
        <v>39</v>
      </c>
      <c r="E202" s="36"/>
      <c r="F202" s="37"/>
      <c r="G202" s="37"/>
      <c r="H202" s="37"/>
      <c r="I202" s="38">
        <f>SUM(I199,I201)</f>
        <v>220762.28100000002</v>
      </c>
      <c r="J202" s="1"/>
      <c r="K202" s="2"/>
    </row>
    <row r="203" spans="1:11" ht="19" customHeight="1">
      <c r="A203" s="1"/>
      <c r="B203" s="1"/>
      <c r="C203" s="1"/>
      <c r="D203" s="1" t="s">
        <v>612</v>
      </c>
      <c r="E203" s="1"/>
      <c r="F203" s="3"/>
      <c r="G203" s="3"/>
      <c r="H203" s="3"/>
      <c r="I203" s="28">
        <f>I199/Assumptions!D24</f>
        <v>4335.2456200000006</v>
      </c>
      <c r="J203" s="1"/>
      <c r="K203" s="2"/>
    </row>
    <row r="204" spans="1:11" ht="19" customHeight="1">
      <c r="A204" s="1"/>
      <c r="B204" s="1"/>
      <c r="C204" s="1"/>
      <c r="D204" s="1" t="s">
        <v>613</v>
      </c>
      <c r="E204" s="1"/>
      <c r="F204" s="3"/>
      <c r="G204" s="3"/>
      <c r="H204" s="3"/>
      <c r="I204" s="28">
        <f>I199/Assumptions!D25</f>
        <v>2167.6228100000003</v>
      </c>
      <c r="J204" s="1"/>
      <c r="K204" s="2"/>
    </row>
    <row r="205" spans="1:11" ht="19" customHeight="1">
      <c r="A205" s="1"/>
      <c r="B205" s="1"/>
      <c r="C205" s="1"/>
      <c r="D205" s="1"/>
      <c r="E205" s="1"/>
      <c r="F205" s="3"/>
      <c r="G205" s="3"/>
      <c r="H205" s="3"/>
      <c r="I205" s="3"/>
      <c r="J205" s="1"/>
      <c r="K205" s="2"/>
    </row>
    <row r="206" spans="1:11" ht="19" customHeight="1">
      <c r="A206" s="1"/>
      <c r="B206" s="1"/>
      <c r="C206" s="1"/>
      <c r="D206" s="1"/>
      <c r="E206" s="1"/>
      <c r="F206" s="3"/>
      <c r="G206" s="3"/>
      <c r="H206" s="3"/>
      <c r="I206" s="3"/>
      <c r="J206" s="1"/>
      <c r="K206" s="2"/>
    </row>
    <row r="207" spans="1:11" ht="19" customHeight="1">
      <c r="A207" s="1"/>
      <c r="B207" s="1"/>
      <c r="C207" s="1"/>
      <c r="D207" s="1"/>
      <c r="E207" s="1"/>
      <c r="F207" s="3"/>
      <c r="G207" s="3"/>
      <c r="H207" s="3"/>
      <c r="I207" s="3"/>
      <c r="J207" s="1"/>
      <c r="K207" s="2"/>
    </row>
    <row r="208" spans="1:11" ht="19" customHeight="1">
      <c r="A208" s="1"/>
      <c r="B208" s="1"/>
      <c r="C208" s="1"/>
      <c r="D208" s="1"/>
      <c r="E208" s="1"/>
      <c r="F208" s="3"/>
      <c r="G208" s="3"/>
      <c r="H208" s="3"/>
      <c r="I208" s="3"/>
      <c r="J208" s="1"/>
      <c r="K208" s="2"/>
    </row>
    <row r="209" spans="1:11" ht="19" customHeight="1">
      <c r="A209" s="1"/>
      <c r="B209" s="1"/>
      <c r="C209" s="1"/>
      <c r="D209" s="1"/>
      <c r="E209" s="1"/>
      <c r="F209" s="3"/>
      <c r="G209" s="3"/>
      <c r="H209" s="3"/>
      <c r="I209" s="3"/>
      <c r="J209" s="1"/>
      <c r="K209" s="2"/>
    </row>
    <row r="210" spans="1:11" ht="19" customHeight="1">
      <c r="A210" s="1"/>
      <c r="B210" s="1"/>
      <c r="C210" s="1"/>
      <c r="D210" s="1"/>
      <c r="E210" s="1"/>
      <c r="F210" s="3"/>
      <c r="G210" s="3"/>
      <c r="H210" s="3"/>
      <c r="I210" s="3"/>
      <c r="J210" s="1"/>
      <c r="K210" s="2"/>
    </row>
    <row r="211" spans="1:11" ht="19" customHeight="1">
      <c r="A211" s="1"/>
      <c r="B211" s="1"/>
      <c r="C211" s="1"/>
      <c r="D211" s="1"/>
      <c r="E211" s="1"/>
      <c r="F211" s="3"/>
      <c r="G211" s="3"/>
      <c r="H211" s="3"/>
      <c r="I211" s="3"/>
      <c r="J211" s="1"/>
      <c r="K211" s="2"/>
    </row>
    <row r="212" spans="1:11" ht="19" customHeight="1">
      <c r="A212" s="1"/>
      <c r="B212" s="1"/>
      <c r="C212" s="1"/>
      <c r="D212" s="1"/>
      <c r="E212" s="1"/>
      <c r="F212" s="3"/>
      <c r="G212" s="3"/>
      <c r="H212" s="3"/>
      <c r="I212" s="3"/>
      <c r="J212" s="1"/>
      <c r="K212" s="2"/>
    </row>
    <row r="213" spans="1:11" ht="19" customHeight="1">
      <c r="A213" s="1"/>
      <c r="B213" s="1"/>
      <c r="C213" s="1"/>
      <c r="D213" s="1"/>
      <c r="E213" s="1"/>
      <c r="F213" s="3"/>
      <c r="G213" s="3"/>
      <c r="H213" s="3"/>
      <c r="I213" s="3"/>
      <c r="J213" s="1"/>
      <c r="K213" s="2"/>
    </row>
    <row r="214" spans="1:11" ht="19" customHeight="1">
      <c r="A214" s="1"/>
      <c r="B214" s="1"/>
      <c r="C214" s="1"/>
      <c r="D214" s="1"/>
      <c r="E214" s="1"/>
      <c r="F214" s="3"/>
      <c r="G214" s="3"/>
      <c r="H214" s="3"/>
      <c r="I214" s="3"/>
      <c r="J214" s="1"/>
      <c r="K214" s="2"/>
    </row>
    <row r="215" spans="1:11" ht="19" customHeight="1">
      <c r="A215" s="1"/>
      <c r="B215" s="1"/>
      <c r="C215" s="1"/>
      <c r="D215" s="1"/>
      <c r="E215" s="1"/>
      <c r="F215" s="3"/>
      <c r="G215" s="3"/>
      <c r="H215" s="3"/>
      <c r="I215" s="3"/>
      <c r="J215" s="1"/>
      <c r="K215" s="2"/>
    </row>
    <row r="216" spans="1:11" ht="19" customHeight="1">
      <c r="A216" s="1"/>
      <c r="B216" s="1"/>
      <c r="C216" s="1"/>
      <c r="D216" s="1"/>
      <c r="E216" s="1"/>
      <c r="F216" s="3"/>
      <c r="G216" s="3"/>
      <c r="H216" s="3"/>
      <c r="I216" s="3"/>
      <c r="J216" s="1"/>
      <c r="K216" s="2"/>
    </row>
    <row r="217" spans="1:11" ht="19" customHeight="1">
      <c r="A217" s="1"/>
      <c r="B217" s="1"/>
      <c r="C217" s="1"/>
      <c r="D217" s="1"/>
      <c r="E217" s="1"/>
      <c r="F217" s="3"/>
      <c r="G217" s="3"/>
      <c r="H217" s="3"/>
      <c r="I217" s="3"/>
      <c r="J217" s="1"/>
      <c r="K217" s="2"/>
    </row>
    <row r="218" spans="1:11" ht="19" customHeight="1">
      <c r="A218" s="1"/>
      <c r="B218" s="1"/>
      <c r="C218" s="1"/>
      <c r="D218" s="1"/>
      <c r="E218" s="1"/>
      <c r="F218" s="3"/>
      <c r="G218" s="3"/>
      <c r="H218" s="3"/>
      <c r="I218" s="3"/>
      <c r="J218" s="1"/>
      <c r="K218" s="2"/>
    </row>
    <row r="219" spans="1:11" ht="19" customHeight="1">
      <c r="A219" s="1"/>
      <c r="B219" s="1"/>
      <c r="C219" s="1"/>
      <c r="D219" s="1"/>
      <c r="E219" s="1"/>
      <c r="F219" s="3"/>
      <c r="G219" s="3"/>
      <c r="H219" s="3"/>
      <c r="I219" s="3"/>
      <c r="J219" s="1"/>
      <c r="K219" s="2"/>
    </row>
    <row r="220" spans="1:11" ht="19" customHeight="1">
      <c r="A220" s="1"/>
      <c r="B220" s="1"/>
      <c r="C220" s="1"/>
      <c r="D220" s="1"/>
      <c r="E220" s="1"/>
      <c r="F220" s="3"/>
      <c r="G220" s="3"/>
      <c r="H220" s="3"/>
      <c r="I220" s="3"/>
      <c r="J220" s="1"/>
      <c r="K220" s="2"/>
    </row>
    <row r="221" spans="1:11" ht="19" customHeight="1">
      <c r="A221" s="1"/>
      <c r="B221" s="1"/>
      <c r="C221" s="1"/>
      <c r="D221" s="1"/>
      <c r="E221" s="1"/>
      <c r="F221" s="3"/>
      <c r="G221" s="3"/>
      <c r="H221" s="3"/>
      <c r="I221" s="3"/>
      <c r="J221" s="1"/>
      <c r="K221" s="2"/>
    </row>
    <row r="222" spans="1:11" ht="19" customHeight="1">
      <c r="A222" s="1"/>
      <c r="B222" s="1"/>
      <c r="C222" s="1"/>
      <c r="D222" s="1"/>
      <c r="E222" s="1"/>
      <c r="F222" s="3"/>
      <c r="G222" s="3"/>
      <c r="H222" s="3"/>
      <c r="I222" s="3"/>
      <c r="J222" s="1"/>
      <c r="K222" s="2"/>
    </row>
    <row r="223" spans="1:11" ht="19" customHeight="1">
      <c r="A223" s="1"/>
      <c r="B223" s="1"/>
      <c r="C223" s="1"/>
      <c r="D223" s="1"/>
      <c r="E223" s="1"/>
      <c r="F223" s="3"/>
      <c r="G223" s="3"/>
      <c r="H223" s="3"/>
      <c r="I223" s="3"/>
      <c r="J223" s="1"/>
      <c r="K223" s="2"/>
    </row>
    <row r="224" spans="1:11" ht="19" customHeight="1">
      <c r="A224" s="1"/>
      <c r="B224" s="1"/>
      <c r="C224" s="1"/>
      <c r="D224" s="1"/>
      <c r="E224" s="1"/>
      <c r="F224" s="3"/>
      <c r="G224" s="3"/>
      <c r="H224" s="3"/>
      <c r="I224" s="3"/>
      <c r="J224" s="1"/>
      <c r="K224" s="2"/>
    </row>
    <row r="225" spans="1:11" ht="19" customHeight="1">
      <c r="A225" s="1"/>
      <c r="B225" s="1"/>
      <c r="C225" s="1"/>
      <c r="D225" s="1"/>
      <c r="E225" s="1"/>
      <c r="F225" s="3"/>
      <c r="G225" s="3"/>
      <c r="H225" s="3"/>
      <c r="I225" s="3"/>
      <c r="J225" s="1"/>
      <c r="K225" s="2"/>
    </row>
    <row r="226" spans="1:11" ht="19" customHeight="1">
      <c r="A226" s="1"/>
      <c r="B226" s="1"/>
      <c r="C226" s="1"/>
      <c r="D226" s="1"/>
      <c r="E226" s="1"/>
      <c r="F226" s="3"/>
      <c r="G226" s="3"/>
      <c r="H226" s="3"/>
      <c r="I226" s="3"/>
      <c r="J226" s="1"/>
      <c r="K226" s="2"/>
    </row>
    <row r="227" spans="1:11" ht="19" customHeight="1">
      <c r="A227" s="1"/>
      <c r="B227" s="1"/>
      <c r="C227" s="1"/>
      <c r="D227" s="1"/>
      <c r="E227" s="1"/>
      <c r="F227" s="3"/>
      <c r="G227" s="3"/>
      <c r="H227" s="3"/>
      <c r="I227" s="3"/>
      <c r="J227" s="1"/>
      <c r="K227" s="2"/>
    </row>
    <row r="228" spans="1:11" ht="19" customHeight="1">
      <c r="A228" s="1"/>
      <c r="B228" s="1"/>
      <c r="C228" s="1"/>
      <c r="D228" s="1"/>
      <c r="E228" s="1"/>
      <c r="F228" s="3"/>
      <c r="G228" s="3"/>
      <c r="H228" s="3"/>
      <c r="I228" s="3"/>
      <c r="J228" s="1"/>
      <c r="K228" s="2"/>
    </row>
    <row r="229" spans="1:11" ht="19" customHeight="1">
      <c r="A229" s="1"/>
      <c r="B229" s="1"/>
      <c r="C229" s="1"/>
      <c r="D229" s="1"/>
      <c r="E229" s="1"/>
      <c r="F229" s="3"/>
      <c r="G229" s="3"/>
      <c r="H229" s="3"/>
      <c r="I229" s="3"/>
      <c r="J229" s="1"/>
      <c r="K229" s="2"/>
    </row>
    <row r="230" spans="1:11" ht="19" customHeight="1">
      <c r="A230" s="1"/>
      <c r="B230" s="1"/>
      <c r="C230" s="1"/>
      <c r="D230" s="1"/>
      <c r="E230" s="1"/>
      <c r="F230" s="3"/>
      <c r="G230" s="3"/>
      <c r="H230" s="3"/>
      <c r="I230" s="3"/>
      <c r="J230" s="1"/>
      <c r="K230" s="2"/>
    </row>
    <row r="231" spans="1:11" ht="19" customHeight="1">
      <c r="A231" s="1"/>
      <c r="B231" s="1"/>
      <c r="C231" s="1"/>
      <c r="D231" s="1"/>
      <c r="E231" s="1"/>
      <c r="F231" s="3"/>
      <c r="G231" s="3"/>
      <c r="H231" s="3"/>
      <c r="I231" s="3"/>
      <c r="J231" s="1"/>
      <c r="K231" s="2"/>
    </row>
    <row r="232" spans="1:11" ht="19" customHeight="1">
      <c r="A232" s="1"/>
      <c r="B232" s="1"/>
      <c r="C232" s="1"/>
      <c r="D232" s="1"/>
      <c r="E232" s="1"/>
      <c r="F232" s="3"/>
      <c r="G232" s="3"/>
      <c r="H232" s="3"/>
      <c r="I232" s="3"/>
      <c r="J232" s="1"/>
      <c r="K232" s="2"/>
    </row>
    <row r="233" spans="1:11" ht="19" customHeight="1">
      <c r="A233" s="1"/>
      <c r="B233" s="1"/>
      <c r="C233" s="1"/>
      <c r="D233" s="1"/>
      <c r="E233" s="1"/>
      <c r="F233" s="3"/>
      <c r="G233" s="3"/>
      <c r="H233" s="3"/>
      <c r="I233" s="3"/>
      <c r="J233" s="1"/>
      <c r="K233" s="2"/>
    </row>
    <row r="234" spans="1:11" ht="19" customHeight="1">
      <c r="A234" s="1"/>
      <c r="B234" s="1"/>
      <c r="C234" s="1"/>
      <c r="D234" s="1"/>
      <c r="E234" s="1"/>
      <c r="F234" s="3"/>
      <c r="G234" s="3"/>
      <c r="H234" s="3"/>
      <c r="I234" s="3"/>
      <c r="J234" s="1"/>
      <c r="K234" s="2"/>
    </row>
    <row r="235" spans="1:11" ht="19" customHeight="1">
      <c r="A235" s="1"/>
      <c r="B235" s="1"/>
      <c r="C235" s="1"/>
      <c r="D235" s="1"/>
      <c r="E235" s="1"/>
      <c r="F235" s="3"/>
      <c r="G235" s="3"/>
      <c r="H235" s="3"/>
      <c r="I235" s="3"/>
      <c r="J235" s="1"/>
      <c r="K235" s="2"/>
    </row>
    <row r="236" spans="1:11" ht="19" customHeight="1">
      <c r="A236" s="1"/>
      <c r="B236" s="1"/>
      <c r="C236" s="1"/>
      <c r="D236" s="1"/>
      <c r="E236" s="1"/>
      <c r="F236" s="3"/>
      <c r="G236" s="3"/>
      <c r="H236" s="3"/>
      <c r="I236" s="3"/>
      <c r="J236" s="1"/>
      <c r="K236" s="2"/>
    </row>
    <row r="237" spans="1:11" ht="19" customHeight="1">
      <c r="A237" s="1"/>
      <c r="B237" s="1"/>
      <c r="C237" s="1"/>
      <c r="D237" s="1"/>
      <c r="E237" s="1"/>
      <c r="F237" s="3"/>
      <c r="G237" s="3"/>
      <c r="H237" s="3"/>
      <c r="I237" s="3"/>
      <c r="J237" s="1"/>
      <c r="K237" s="2"/>
    </row>
    <row r="238" spans="1:11" ht="19" customHeight="1">
      <c r="A238" s="1"/>
      <c r="B238" s="1"/>
      <c r="C238" s="1"/>
      <c r="D238" s="1"/>
      <c r="E238" s="1"/>
      <c r="F238" s="3"/>
      <c r="G238" s="3"/>
      <c r="H238" s="3"/>
      <c r="I238" s="3"/>
      <c r="J238" s="1"/>
      <c r="K238" s="2"/>
    </row>
    <row r="239" spans="1:11" ht="19" customHeight="1">
      <c r="A239" s="1"/>
      <c r="B239" s="1"/>
      <c r="C239" s="1"/>
      <c r="D239" s="1"/>
      <c r="E239" s="1"/>
      <c r="F239" s="3"/>
      <c r="G239" s="3"/>
      <c r="H239" s="3"/>
      <c r="I239" s="3"/>
      <c r="J239" s="1"/>
      <c r="K239" s="2"/>
    </row>
    <row r="240" spans="1:11" ht="19" customHeight="1">
      <c r="A240" s="1"/>
      <c r="B240" s="1"/>
      <c r="C240" s="1"/>
      <c r="D240" s="1"/>
      <c r="E240" s="1"/>
      <c r="F240" s="3"/>
      <c r="G240" s="3"/>
      <c r="H240" s="3"/>
      <c r="I240" s="3"/>
      <c r="J240" s="1"/>
      <c r="K240" s="2"/>
    </row>
    <row r="241" spans="1:11" ht="19" customHeight="1">
      <c r="A241" s="1"/>
      <c r="B241" s="1"/>
      <c r="C241" s="1"/>
      <c r="D241" s="1"/>
      <c r="E241" s="1"/>
      <c r="F241" s="3"/>
      <c r="G241" s="3"/>
      <c r="H241" s="3"/>
      <c r="I241" s="3"/>
      <c r="J241" s="1"/>
      <c r="K241" s="2"/>
    </row>
    <row r="242" spans="1:11" ht="19" customHeight="1">
      <c r="A242" s="1"/>
      <c r="B242" s="1"/>
      <c r="C242" s="1"/>
      <c r="D242" s="1"/>
      <c r="E242" s="1"/>
      <c r="F242" s="3"/>
      <c r="G242" s="3"/>
      <c r="H242" s="3"/>
      <c r="I242" s="3"/>
      <c r="J242" s="1"/>
      <c r="K242" s="2"/>
    </row>
    <row r="243" spans="1:11" ht="19" customHeight="1">
      <c r="A243" s="1"/>
      <c r="B243" s="1"/>
      <c r="C243" s="1"/>
      <c r="D243" s="1"/>
      <c r="E243" s="1"/>
      <c r="F243" s="3"/>
      <c r="G243" s="3"/>
      <c r="H243" s="3"/>
      <c r="I243" s="3"/>
      <c r="J243" s="1"/>
      <c r="K243" s="2"/>
    </row>
    <row r="244" spans="1:11" ht="19" customHeight="1">
      <c r="A244" s="1"/>
      <c r="B244" s="1"/>
      <c r="C244" s="1"/>
      <c r="D244" s="1"/>
      <c r="E244" s="1"/>
      <c r="F244" s="3"/>
      <c r="G244" s="3"/>
      <c r="H244" s="3"/>
      <c r="I244" s="3"/>
      <c r="J244" s="1"/>
      <c r="K244" s="2"/>
    </row>
    <row r="245" spans="1:11" ht="19" customHeight="1">
      <c r="A245" s="1"/>
      <c r="B245" s="1"/>
      <c r="C245" s="1"/>
      <c r="D245" s="1"/>
      <c r="E245" s="1"/>
      <c r="F245" s="3"/>
      <c r="G245" s="3"/>
      <c r="H245" s="3"/>
      <c r="I245" s="3"/>
      <c r="J245" s="1"/>
      <c r="K245" s="2"/>
    </row>
  </sheetData>
  <conditionalFormatting sqref="F9:I205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45"/>
  <sheetViews>
    <sheetView showGridLines="0" workbookViewId="0">
      <pane xSplit="4" ySplit="8" topLeftCell="E9" activePane="bottomRight" state="frozen"/>
      <selection pane="topRight"/>
      <selection pane="bottomLeft"/>
      <selection pane="bottomRight" activeCell="E9" sqref="E9"/>
    </sheetView>
  </sheetViews>
  <sheetFormatPr defaultRowHeight="14"/>
  <cols>
    <col min="1" max="2" width="2.1640625" customWidth="1"/>
    <col min="3" max="3" width="8" customWidth="1"/>
    <col min="4" max="4" width="49" customWidth="1"/>
    <col min="5" max="5" width="14" customWidth="1"/>
    <col min="6" max="7" width="10" customWidth="1"/>
    <col min="8" max="8" width="14" customWidth="1"/>
    <col min="9" max="9" width="18" customWidth="1"/>
    <col min="10" max="10" width="3" customWidth="1"/>
    <col min="11" max="11" width="100" customWidth="1"/>
  </cols>
  <sheetData>
    <row r="1" spans="1:11" ht="19" customHeight="1">
      <c r="A1" s="1"/>
      <c r="B1" s="1"/>
      <c r="C1" s="1"/>
      <c r="D1" s="1"/>
      <c r="E1" s="1"/>
      <c r="F1" s="3"/>
      <c r="G1" s="3"/>
      <c r="H1" s="3"/>
      <c r="I1" s="3"/>
      <c r="J1" s="1"/>
      <c r="K1" s="2"/>
    </row>
    <row r="2" spans="1:11" ht="29" customHeight="1">
      <c r="A2" s="1"/>
      <c r="B2" s="1"/>
      <c r="C2" s="4"/>
      <c r="D2" s="4" t="s">
        <v>614</v>
      </c>
      <c r="E2" s="1"/>
      <c r="F2" s="3"/>
      <c r="G2" s="3"/>
      <c r="H2" s="3"/>
      <c r="I2" s="3"/>
      <c r="J2" s="1"/>
      <c r="K2" s="1" t="s">
        <v>146</v>
      </c>
    </row>
    <row r="3" spans="1:11" ht="19" customHeight="1">
      <c r="A3" s="1"/>
      <c r="B3" s="1"/>
      <c r="C3" s="5"/>
      <c r="D3" s="5"/>
      <c r="E3" s="5"/>
      <c r="F3" s="6"/>
      <c r="G3" s="6"/>
      <c r="H3" s="6"/>
      <c r="I3" s="6"/>
      <c r="J3" s="1"/>
      <c r="K3" s="2"/>
    </row>
    <row r="4" spans="1:11" ht="19" customHeight="1">
      <c r="A4" s="1"/>
      <c r="B4" s="1"/>
      <c r="C4" s="27" t="s">
        <v>147</v>
      </c>
      <c r="D4" s="27"/>
      <c r="E4" s="27"/>
      <c r="F4" s="41"/>
      <c r="G4" s="41"/>
      <c r="H4" s="41"/>
      <c r="I4" s="42">
        <f>I199</f>
        <v>614803.02324000001</v>
      </c>
      <c r="J4" s="1"/>
      <c r="K4" s="1" t="s">
        <v>148</v>
      </c>
    </row>
    <row r="5" spans="1:11" ht="19" customHeight="1">
      <c r="A5" s="1"/>
      <c r="B5" s="1"/>
      <c r="C5" s="27" t="s">
        <v>149</v>
      </c>
      <c r="D5" s="27"/>
      <c r="E5" s="27"/>
      <c r="F5" s="41"/>
      <c r="G5" s="41"/>
      <c r="H5" s="41"/>
      <c r="I5" s="42">
        <f>I202</f>
        <v>624803.02324000001</v>
      </c>
      <c r="J5" s="1"/>
      <c r="K5" s="1" t="s">
        <v>150</v>
      </c>
    </row>
    <row r="6" spans="1:11" ht="19" customHeight="1">
      <c r="A6" s="1"/>
      <c r="B6" s="1"/>
      <c r="C6" s="1"/>
      <c r="D6" s="1"/>
      <c r="E6" s="1"/>
      <c r="F6" s="3"/>
      <c r="G6" s="3"/>
      <c r="H6" s="3"/>
      <c r="I6" s="3"/>
      <c r="J6" s="1"/>
      <c r="K6" s="2"/>
    </row>
    <row r="7" spans="1:11" ht="19" customHeight="1">
      <c r="A7" s="1"/>
      <c r="B7" s="1"/>
      <c r="C7" s="1"/>
      <c r="D7" s="1"/>
      <c r="E7" s="1"/>
      <c r="F7" s="3"/>
      <c r="G7" s="3"/>
      <c r="H7" s="3"/>
      <c r="I7" s="3"/>
      <c r="J7" s="1"/>
      <c r="K7" s="2"/>
    </row>
    <row r="8" spans="1:11" ht="25" customHeight="1">
      <c r="A8" s="1"/>
      <c r="B8" s="1"/>
      <c r="C8" s="12" t="s">
        <v>151</v>
      </c>
      <c r="D8" s="12" t="s">
        <v>152</v>
      </c>
      <c r="E8" s="12" t="s">
        <v>153</v>
      </c>
      <c r="F8" s="12" t="s">
        <v>154</v>
      </c>
      <c r="G8" s="12" t="s">
        <v>155</v>
      </c>
      <c r="H8" s="12" t="s">
        <v>156</v>
      </c>
      <c r="I8" s="12" t="s">
        <v>157</v>
      </c>
      <c r="J8" s="1"/>
      <c r="K8" s="27" t="s">
        <v>158</v>
      </c>
    </row>
    <row r="9" spans="1:11" ht="22" customHeight="1">
      <c r="A9" s="1"/>
      <c r="B9" s="1"/>
      <c r="C9" s="10" t="s">
        <v>159</v>
      </c>
      <c r="D9" s="10" t="s">
        <v>14</v>
      </c>
      <c r="E9" s="10"/>
      <c r="F9" s="11"/>
      <c r="G9" s="11"/>
      <c r="H9" s="11"/>
      <c r="I9" s="11"/>
      <c r="J9" s="1"/>
      <c r="K9" s="2"/>
    </row>
    <row r="10" spans="1:11" ht="19" customHeight="1">
      <c r="A10" s="1"/>
      <c r="B10" s="1"/>
      <c r="C10" s="14" t="s">
        <v>160</v>
      </c>
      <c r="D10" s="14" t="s">
        <v>161</v>
      </c>
      <c r="E10" s="14" t="s">
        <v>162</v>
      </c>
      <c r="F10" s="15">
        <v>1</v>
      </c>
      <c r="G10" s="15">
        <v>1</v>
      </c>
      <c r="H10" s="29">
        <v>6000</v>
      </c>
      <c r="I10" s="30">
        <f>F10*G10*H10</f>
        <v>6000</v>
      </c>
      <c r="J10" s="1"/>
      <c r="K10" s="2" t="s">
        <v>163</v>
      </c>
    </row>
    <row r="11" spans="1:11" ht="19" customHeight="1">
      <c r="A11" s="1"/>
      <c r="B11" s="1"/>
      <c r="C11" s="1" t="s">
        <v>164</v>
      </c>
      <c r="D11" s="1" t="s">
        <v>165</v>
      </c>
      <c r="E11" s="1" t="s">
        <v>162</v>
      </c>
      <c r="F11" s="13">
        <v>1</v>
      </c>
      <c r="G11" s="13">
        <v>1</v>
      </c>
      <c r="H11" s="16">
        <v>12000</v>
      </c>
      <c r="I11" s="28">
        <f>F11*G11*H11</f>
        <v>12000</v>
      </c>
      <c r="J11" s="1"/>
      <c r="K11" s="2" t="s">
        <v>166</v>
      </c>
    </row>
    <row r="12" spans="1:11" ht="19" customHeight="1">
      <c r="A12" s="1"/>
      <c r="B12" s="1"/>
      <c r="C12" s="14" t="s">
        <v>167</v>
      </c>
      <c r="D12" s="14" t="s">
        <v>168</v>
      </c>
      <c r="E12" s="14" t="s">
        <v>162</v>
      </c>
      <c r="F12" s="15">
        <v>1</v>
      </c>
      <c r="G12" s="15">
        <v>1</v>
      </c>
      <c r="H12" s="29">
        <v>10000</v>
      </c>
      <c r="I12" s="30">
        <f>F12*G12*H12</f>
        <v>10000</v>
      </c>
      <c r="J12" s="1"/>
      <c r="K12" s="2" t="s">
        <v>169</v>
      </c>
    </row>
    <row r="13" spans="1:11" ht="19" customHeight="1">
      <c r="A13" s="1"/>
      <c r="B13" s="1"/>
      <c r="C13" s="1" t="s">
        <v>170</v>
      </c>
      <c r="D13" s="1" t="s">
        <v>171</v>
      </c>
      <c r="E13" s="1" t="s">
        <v>162</v>
      </c>
      <c r="F13" s="13">
        <v>1</v>
      </c>
      <c r="G13" s="13">
        <v>1</v>
      </c>
      <c r="H13" s="16">
        <v>1500</v>
      </c>
      <c r="I13" s="28">
        <f>F13*G13*H13</f>
        <v>1500</v>
      </c>
      <c r="J13" s="1"/>
      <c r="K13" s="2" t="s">
        <v>172</v>
      </c>
    </row>
    <row r="14" spans="1:11" ht="19" customHeight="1">
      <c r="A14" s="1"/>
      <c r="B14" s="1"/>
      <c r="C14" s="14" t="s">
        <v>173</v>
      </c>
      <c r="D14" s="14" t="s">
        <v>174</v>
      </c>
      <c r="E14" s="14" t="s">
        <v>162</v>
      </c>
      <c r="F14" s="15">
        <v>1</v>
      </c>
      <c r="G14" s="15">
        <v>1</v>
      </c>
      <c r="H14" s="29">
        <v>1000</v>
      </c>
      <c r="I14" s="30">
        <f>F14*G14*H14</f>
        <v>1000</v>
      </c>
      <c r="J14" s="1"/>
      <c r="K14" s="2" t="s">
        <v>175</v>
      </c>
    </row>
    <row r="15" spans="1:11" ht="23" customHeight="1">
      <c r="A15" s="1"/>
      <c r="B15" s="1"/>
      <c r="C15" s="31"/>
      <c r="D15" s="31" t="s">
        <v>176</v>
      </c>
      <c r="E15" s="31"/>
      <c r="F15" s="32"/>
      <c r="G15" s="32"/>
      <c r="H15" s="32"/>
      <c r="I15" s="33">
        <f>SUM(I10:I14)</f>
        <v>30500</v>
      </c>
      <c r="J15" s="1"/>
      <c r="K15" s="2"/>
    </row>
    <row r="16" spans="1:11" ht="19" customHeight="1">
      <c r="A16" s="1"/>
      <c r="B16" s="1"/>
      <c r="C16" s="1"/>
      <c r="D16" s="1"/>
      <c r="E16" s="1"/>
      <c r="F16" s="3"/>
      <c r="G16" s="3"/>
      <c r="H16" s="3"/>
      <c r="I16" s="3"/>
      <c r="J16" s="1"/>
      <c r="K16" s="2"/>
    </row>
    <row r="17" spans="1:11" ht="22" customHeight="1">
      <c r="A17" s="1"/>
      <c r="B17" s="1"/>
      <c r="C17" s="10" t="s">
        <v>177</v>
      </c>
      <c r="D17" s="10" t="s">
        <v>15</v>
      </c>
      <c r="E17" s="10"/>
      <c r="F17" s="11"/>
      <c r="G17" s="11"/>
      <c r="H17" s="11"/>
      <c r="I17" s="11"/>
      <c r="J17" s="1"/>
      <c r="K17" s="2"/>
    </row>
    <row r="18" spans="1:11" ht="19" customHeight="1">
      <c r="A18" s="1"/>
      <c r="B18" s="1"/>
      <c r="C18" s="14" t="s">
        <v>178</v>
      </c>
      <c r="D18" s="14" t="s">
        <v>179</v>
      </c>
      <c r="E18" s="14" t="s">
        <v>180</v>
      </c>
      <c r="F18" s="15">
        <v>1</v>
      </c>
      <c r="G18" s="35">
        <f>Assumptions!E31</f>
        <v>20</v>
      </c>
      <c r="H18" s="29">
        <v>450</v>
      </c>
      <c r="I18" s="30">
        <f t="shared" ref="I18:I30" si="0">F18*G18*H18</f>
        <v>9000</v>
      </c>
      <c r="J18" s="1"/>
      <c r="K18" s="2" t="s">
        <v>181</v>
      </c>
    </row>
    <row r="19" spans="1:11" ht="19" customHeight="1">
      <c r="A19" s="1"/>
      <c r="B19" s="1"/>
      <c r="C19" s="1" t="s">
        <v>182</v>
      </c>
      <c r="D19" s="1" t="s">
        <v>183</v>
      </c>
      <c r="E19" s="1" t="s">
        <v>180</v>
      </c>
      <c r="F19" s="13">
        <v>1</v>
      </c>
      <c r="G19" s="34">
        <f>Assumptions!E31</f>
        <v>20</v>
      </c>
      <c r="H19" s="16">
        <v>450</v>
      </c>
      <c r="I19" s="28">
        <f t="shared" si="0"/>
        <v>9000</v>
      </c>
      <c r="J19" s="1"/>
      <c r="K19" s="2" t="s">
        <v>181</v>
      </c>
    </row>
    <row r="20" spans="1:11" ht="19" customHeight="1">
      <c r="A20" s="1"/>
      <c r="B20" s="1"/>
      <c r="C20" s="14" t="s">
        <v>184</v>
      </c>
      <c r="D20" s="14" t="s">
        <v>185</v>
      </c>
      <c r="E20" s="14" t="s">
        <v>180</v>
      </c>
      <c r="F20" s="15">
        <v>1</v>
      </c>
      <c r="G20" s="35">
        <f>Assumptions!E31</f>
        <v>20</v>
      </c>
      <c r="H20" s="29">
        <v>450</v>
      </c>
      <c r="I20" s="30">
        <f t="shared" si="0"/>
        <v>9000</v>
      </c>
      <c r="J20" s="1"/>
      <c r="K20" s="2" t="s">
        <v>181</v>
      </c>
    </row>
    <row r="21" spans="1:11" ht="19" customHeight="1">
      <c r="A21" s="1"/>
      <c r="B21" s="1"/>
      <c r="C21" s="1" t="s">
        <v>186</v>
      </c>
      <c r="D21" s="1" t="s">
        <v>187</v>
      </c>
      <c r="E21" s="1" t="s">
        <v>188</v>
      </c>
      <c r="F21" s="13">
        <v>1</v>
      </c>
      <c r="G21" s="13">
        <v>1</v>
      </c>
      <c r="H21" s="16">
        <v>2000</v>
      </c>
      <c r="I21" s="28">
        <f t="shared" si="0"/>
        <v>2000</v>
      </c>
      <c r="J21" s="1"/>
      <c r="K21" s="2" t="s">
        <v>189</v>
      </c>
    </row>
    <row r="22" spans="1:11" ht="19" customHeight="1">
      <c r="A22" s="1"/>
      <c r="B22" s="1"/>
      <c r="C22" s="14" t="s">
        <v>190</v>
      </c>
      <c r="D22" s="14" t="s">
        <v>191</v>
      </c>
      <c r="E22" s="14" t="s">
        <v>188</v>
      </c>
      <c r="F22" s="15">
        <v>1</v>
      </c>
      <c r="G22" s="15">
        <v>1</v>
      </c>
      <c r="H22" s="29">
        <v>1800</v>
      </c>
      <c r="I22" s="30">
        <f t="shared" si="0"/>
        <v>1800</v>
      </c>
      <c r="J22" s="1"/>
      <c r="K22" s="2" t="s">
        <v>189</v>
      </c>
    </row>
    <row r="23" spans="1:11" ht="19" customHeight="1">
      <c r="A23" s="1"/>
      <c r="B23" s="1"/>
      <c r="C23" s="1" t="s">
        <v>192</v>
      </c>
      <c r="D23" s="1" t="s">
        <v>193</v>
      </c>
      <c r="E23" s="1" t="s">
        <v>188</v>
      </c>
      <c r="F23" s="13">
        <v>1</v>
      </c>
      <c r="G23" s="13">
        <v>1</v>
      </c>
      <c r="H23" s="16">
        <v>600</v>
      </c>
      <c r="I23" s="28">
        <f t="shared" si="0"/>
        <v>600</v>
      </c>
      <c r="J23" s="1"/>
      <c r="K23" s="2" t="s">
        <v>189</v>
      </c>
    </row>
    <row r="24" spans="1:11" ht="19" customHeight="1">
      <c r="A24" s="1"/>
      <c r="B24" s="1"/>
      <c r="C24" s="14" t="s">
        <v>194</v>
      </c>
      <c r="D24" s="14" t="s">
        <v>195</v>
      </c>
      <c r="E24" s="14" t="s">
        <v>188</v>
      </c>
      <c r="F24" s="15">
        <v>1</v>
      </c>
      <c r="G24" s="15">
        <v>1</v>
      </c>
      <c r="H24" s="29">
        <v>500</v>
      </c>
      <c r="I24" s="30">
        <f t="shared" si="0"/>
        <v>500</v>
      </c>
      <c r="J24" s="1"/>
      <c r="K24" s="2" t="s">
        <v>189</v>
      </c>
    </row>
    <row r="25" spans="1:11" ht="19" customHeight="1">
      <c r="A25" s="1"/>
      <c r="B25" s="1"/>
      <c r="C25" s="1" t="s">
        <v>196</v>
      </c>
      <c r="D25" s="1" t="s">
        <v>197</v>
      </c>
      <c r="E25" s="1" t="s">
        <v>188</v>
      </c>
      <c r="F25" s="13">
        <v>1</v>
      </c>
      <c r="G25" s="13">
        <v>1</v>
      </c>
      <c r="H25" s="16">
        <v>400</v>
      </c>
      <c r="I25" s="28">
        <f t="shared" si="0"/>
        <v>400</v>
      </c>
      <c r="J25" s="1"/>
      <c r="K25" s="2" t="s">
        <v>189</v>
      </c>
    </row>
    <row r="26" spans="1:11" ht="19" customHeight="1">
      <c r="A26" s="1"/>
      <c r="B26" s="1"/>
      <c r="C26" s="14" t="s">
        <v>198</v>
      </c>
      <c r="D26" s="14" t="s">
        <v>199</v>
      </c>
      <c r="E26" s="14" t="s">
        <v>188</v>
      </c>
      <c r="F26" s="15">
        <v>1</v>
      </c>
      <c r="G26" s="15">
        <v>1</v>
      </c>
      <c r="H26" s="29">
        <v>500</v>
      </c>
      <c r="I26" s="30">
        <f t="shared" si="0"/>
        <v>500</v>
      </c>
      <c r="J26" s="1"/>
      <c r="K26" s="2" t="s">
        <v>189</v>
      </c>
    </row>
    <row r="27" spans="1:11" ht="19" customHeight="1">
      <c r="A27" s="1"/>
      <c r="B27" s="1"/>
      <c r="C27" s="1" t="s">
        <v>200</v>
      </c>
      <c r="D27" s="1" t="s">
        <v>201</v>
      </c>
      <c r="E27" s="1" t="s">
        <v>202</v>
      </c>
      <c r="F27" s="13">
        <v>1</v>
      </c>
      <c r="G27" s="13">
        <v>1</v>
      </c>
      <c r="H27" s="16">
        <v>150</v>
      </c>
      <c r="I27" s="28">
        <f t="shared" si="0"/>
        <v>150</v>
      </c>
      <c r="J27" s="1"/>
      <c r="K27" s="2" t="s">
        <v>203</v>
      </c>
    </row>
    <row r="28" spans="1:11" ht="19" customHeight="1">
      <c r="A28" s="1"/>
      <c r="B28" s="1"/>
      <c r="C28" s="14" t="s">
        <v>204</v>
      </c>
      <c r="D28" s="14" t="s">
        <v>205</v>
      </c>
      <c r="E28" s="14" t="s">
        <v>206</v>
      </c>
      <c r="F28" s="15">
        <v>1</v>
      </c>
      <c r="G28" s="15">
        <v>1</v>
      </c>
      <c r="H28" s="29">
        <v>1000</v>
      </c>
      <c r="I28" s="30">
        <f t="shared" si="0"/>
        <v>1000</v>
      </c>
      <c r="J28" s="1"/>
      <c r="K28" s="2" t="s">
        <v>207</v>
      </c>
    </row>
    <row r="29" spans="1:11" ht="19" customHeight="1">
      <c r="A29" s="1"/>
      <c r="B29" s="1"/>
      <c r="C29" s="1" t="s">
        <v>208</v>
      </c>
      <c r="D29" s="1" t="s">
        <v>209</v>
      </c>
      <c r="E29" s="1" t="s">
        <v>210</v>
      </c>
      <c r="F29" s="13">
        <v>1</v>
      </c>
      <c r="G29" s="13">
        <v>1</v>
      </c>
      <c r="H29" s="16">
        <v>250</v>
      </c>
      <c r="I29" s="28">
        <f t="shared" si="0"/>
        <v>250</v>
      </c>
      <c r="J29" s="1"/>
      <c r="K29" s="2" t="s">
        <v>211</v>
      </c>
    </row>
    <row r="30" spans="1:11" ht="19" customHeight="1">
      <c r="A30" s="1"/>
      <c r="B30" s="1"/>
      <c r="C30" s="14" t="s">
        <v>212</v>
      </c>
      <c r="D30" s="14" t="s">
        <v>213</v>
      </c>
      <c r="E30" s="14" t="s">
        <v>180</v>
      </c>
      <c r="F30" s="15">
        <v>3</v>
      </c>
      <c r="G30" s="15">
        <v>1</v>
      </c>
      <c r="H30" s="29">
        <v>450</v>
      </c>
      <c r="I30" s="30">
        <f t="shared" si="0"/>
        <v>1350</v>
      </c>
      <c r="J30" s="1"/>
      <c r="K30" s="2" t="s">
        <v>214</v>
      </c>
    </row>
    <row r="31" spans="1:11" ht="23" customHeight="1">
      <c r="A31" s="1"/>
      <c r="B31" s="1"/>
      <c r="C31" s="31"/>
      <c r="D31" s="31" t="s">
        <v>215</v>
      </c>
      <c r="E31" s="31"/>
      <c r="F31" s="32"/>
      <c r="G31" s="32"/>
      <c r="H31" s="32"/>
      <c r="I31" s="33">
        <f>SUM(I18:I30)</f>
        <v>35550</v>
      </c>
      <c r="J31" s="1"/>
      <c r="K31" s="2"/>
    </row>
    <row r="32" spans="1:11" ht="19" customHeight="1">
      <c r="A32" s="1"/>
      <c r="B32" s="1"/>
      <c r="C32" s="1"/>
      <c r="D32" s="1"/>
      <c r="E32" s="1"/>
      <c r="F32" s="3"/>
      <c r="G32" s="3"/>
      <c r="H32" s="3"/>
      <c r="I32" s="3"/>
      <c r="J32" s="1"/>
      <c r="K32" s="2"/>
    </row>
    <row r="33" spans="1:11" ht="22" customHeight="1">
      <c r="A33" s="1"/>
      <c r="B33" s="1"/>
      <c r="C33" s="10" t="s">
        <v>216</v>
      </c>
      <c r="D33" s="10" t="s">
        <v>16</v>
      </c>
      <c r="E33" s="10"/>
      <c r="F33" s="11"/>
      <c r="G33" s="11"/>
      <c r="H33" s="11"/>
      <c r="I33" s="11"/>
      <c r="J33" s="1"/>
      <c r="K33" s="2"/>
    </row>
    <row r="34" spans="1:11" ht="19" customHeight="1">
      <c r="A34" s="1"/>
      <c r="B34" s="1"/>
      <c r="C34" s="14" t="s">
        <v>217</v>
      </c>
      <c r="D34" s="14" t="s">
        <v>218</v>
      </c>
      <c r="E34" s="14" t="s">
        <v>219</v>
      </c>
      <c r="F34" s="15">
        <v>1</v>
      </c>
      <c r="G34" s="35">
        <f>Assumptions!E32</f>
        <v>27</v>
      </c>
      <c r="H34" s="29">
        <v>350</v>
      </c>
      <c r="I34" s="30">
        <f t="shared" ref="I34:I40" si="1">F34*G34*H34</f>
        <v>9450</v>
      </c>
      <c r="J34" s="1"/>
      <c r="K34" s="2" t="s">
        <v>220</v>
      </c>
    </row>
    <row r="35" spans="1:11" ht="19" customHeight="1">
      <c r="A35" s="1"/>
      <c r="B35" s="1"/>
      <c r="C35" s="1" t="s">
        <v>221</v>
      </c>
      <c r="D35" s="1" t="s">
        <v>222</v>
      </c>
      <c r="E35" s="1" t="s">
        <v>219</v>
      </c>
      <c r="F35" s="13">
        <v>1</v>
      </c>
      <c r="G35" s="34">
        <f>Assumptions!E32</f>
        <v>27</v>
      </c>
      <c r="H35" s="16">
        <v>250</v>
      </c>
      <c r="I35" s="28">
        <f t="shared" si="1"/>
        <v>6750</v>
      </c>
      <c r="J35" s="1"/>
      <c r="K35" s="2" t="s">
        <v>223</v>
      </c>
    </row>
    <row r="36" spans="1:11" ht="19" customHeight="1">
      <c r="A36" s="1"/>
      <c r="B36" s="1"/>
      <c r="C36" s="14" t="s">
        <v>224</v>
      </c>
      <c r="D36" s="14" t="s">
        <v>225</v>
      </c>
      <c r="E36" s="14" t="s">
        <v>219</v>
      </c>
      <c r="F36" s="15">
        <v>1</v>
      </c>
      <c r="G36" s="35">
        <f>Assumptions!E37</f>
        <v>20</v>
      </c>
      <c r="H36" s="29">
        <v>400</v>
      </c>
      <c r="I36" s="30">
        <f t="shared" si="1"/>
        <v>8000</v>
      </c>
      <c r="J36" s="1"/>
      <c r="K36" s="2" t="s">
        <v>226</v>
      </c>
    </row>
    <row r="37" spans="1:11" ht="19" customHeight="1">
      <c r="A37" s="1"/>
      <c r="B37" s="1"/>
      <c r="C37" s="1" t="s">
        <v>227</v>
      </c>
      <c r="D37" s="1" t="s">
        <v>228</v>
      </c>
      <c r="E37" s="1" t="s">
        <v>219</v>
      </c>
      <c r="F37" s="13">
        <v>0</v>
      </c>
      <c r="G37" s="34">
        <f>Assumptions!E6</f>
        <v>18</v>
      </c>
      <c r="H37" s="16">
        <v>250</v>
      </c>
      <c r="I37" s="28">
        <f t="shared" si="1"/>
        <v>0</v>
      </c>
      <c r="J37" s="1"/>
      <c r="K37" s="2" t="s">
        <v>229</v>
      </c>
    </row>
    <row r="38" spans="1:11" ht="19" customHeight="1">
      <c r="A38" s="1"/>
      <c r="B38" s="1"/>
      <c r="C38" s="14" t="s">
        <v>230</v>
      </c>
      <c r="D38" s="14" t="s">
        <v>231</v>
      </c>
      <c r="E38" s="14" t="s">
        <v>219</v>
      </c>
      <c r="F38" s="15">
        <v>1</v>
      </c>
      <c r="G38" s="35">
        <f>Assumptions!E36</f>
        <v>19</v>
      </c>
      <c r="H38" s="29">
        <v>300</v>
      </c>
      <c r="I38" s="30">
        <f t="shared" si="1"/>
        <v>5700</v>
      </c>
      <c r="J38" s="1"/>
      <c r="K38" s="2" t="s">
        <v>232</v>
      </c>
    </row>
    <row r="39" spans="1:11" ht="19" customHeight="1">
      <c r="A39" s="1"/>
      <c r="B39" s="1"/>
      <c r="C39" s="1" t="s">
        <v>233</v>
      </c>
      <c r="D39" s="1" t="s">
        <v>234</v>
      </c>
      <c r="E39" s="1" t="s">
        <v>219</v>
      </c>
      <c r="F39" s="13">
        <v>2</v>
      </c>
      <c r="G39" s="34">
        <f>Assumptions!E37</f>
        <v>20</v>
      </c>
      <c r="H39" s="16">
        <v>180</v>
      </c>
      <c r="I39" s="28">
        <f t="shared" si="1"/>
        <v>7200</v>
      </c>
      <c r="J39" s="1"/>
      <c r="K39" s="2" t="s">
        <v>235</v>
      </c>
    </row>
    <row r="40" spans="1:11" ht="19" customHeight="1">
      <c r="A40" s="1"/>
      <c r="B40" s="1"/>
      <c r="C40" s="14" t="s">
        <v>236</v>
      </c>
      <c r="D40" s="14" t="s">
        <v>237</v>
      </c>
      <c r="E40" s="14" t="s">
        <v>162</v>
      </c>
      <c r="F40" s="15">
        <v>1</v>
      </c>
      <c r="G40" s="15">
        <v>1</v>
      </c>
      <c r="H40" s="29">
        <v>1200</v>
      </c>
      <c r="I40" s="30">
        <f t="shared" si="1"/>
        <v>1200</v>
      </c>
      <c r="J40" s="1"/>
      <c r="K40" s="2" t="s">
        <v>238</v>
      </c>
    </row>
    <row r="41" spans="1:11" ht="23" customHeight="1">
      <c r="A41" s="1"/>
      <c r="B41" s="1"/>
      <c r="C41" s="31"/>
      <c r="D41" s="31" t="s">
        <v>239</v>
      </c>
      <c r="E41" s="31"/>
      <c r="F41" s="32"/>
      <c r="G41" s="32"/>
      <c r="H41" s="32"/>
      <c r="I41" s="33">
        <f>SUM(I34:I40)</f>
        <v>38300</v>
      </c>
      <c r="J41" s="1"/>
      <c r="K41" s="2"/>
    </row>
    <row r="42" spans="1:11" ht="19" customHeight="1">
      <c r="A42" s="1"/>
      <c r="B42" s="1"/>
      <c r="C42" s="1"/>
      <c r="D42" s="1"/>
      <c r="E42" s="1"/>
      <c r="F42" s="3"/>
      <c r="G42" s="3"/>
      <c r="H42" s="3"/>
      <c r="I42" s="3"/>
      <c r="J42" s="1"/>
      <c r="K42" s="2"/>
    </row>
    <row r="43" spans="1:11" ht="22" customHeight="1">
      <c r="A43" s="1"/>
      <c r="B43" s="1"/>
      <c r="C43" s="10" t="s">
        <v>240</v>
      </c>
      <c r="D43" s="10" t="s">
        <v>17</v>
      </c>
      <c r="E43" s="10"/>
      <c r="F43" s="11"/>
      <c r="G43" s="11"/>
      <c r="H43" s="11"/>
      <c r="I43" s="11"/>
      <c r="J43" s="1"/>
      <c r="K43" s="2"/>
    </row>
    <row r="44" spans="1:11" ht="19" customHeight="1">
      <c r="A44" s="1"/>
      <c r="B44" s="1"/>
      <c r="C44" s="14" t="s">
        <v>241</v>
      </c>
      <c r="D44" s="14" t="s">
        <v>242</v>
      </c>
      <c r="E44" s="14" t="s">
        <v>219</v>
      </c>
      <c r="F44" s="15">
        <v>1</v>
      </c>
      <c r="G44" s="35">
        <f>Assumptions!E38</f>
        <v>21</v>
      </c>
      <c r="H44" s="29">
        <v>550</v>
      </c>
      <c r="I44" s="30">
        <f t="shared" ref="I44:I52" si="2">F44*G44*H44</f>
        <v>11550</v>
      </c>
      <c r="J44" s="1"/>
      <c r="K44" s="2" t="s">
        <v>243</v>
      </c>
    </row>
    <row r="45" spans="1:11" ht="19" customHeight="1">
      <c r="A45" s="1"/>
      <c r="B45" s="1"/>
      <c r="C45" s="1" t="s">
        <v>244</v>
      </c>
      <c r="D45" s="1" t="s">
        <v>245</v>
      </c>
      <c r="E45" s="1" t="s">
        <v>219</v>
      </c>
      <c r="F45" s="13">
        <v>0</v>
      </c>
      <c r="G45" s="34">
        <f>Assumptions!E6</f>
        <v>18</v>
      </c>
      <c r="H45" s="16">
        <v>400</v>
      </c>
      <c r="I45" s="28">
        <f t="shared" si="2"/>
        <v>0</v>
      </c>
      <c r="J45" s="1"/>
      <c r="K45" s="2" t="s">
        <v>246</v>
      </c>
    </row>
    <row r="46" spans="1:11" ht="19" customHeight="1">
      <c r="A46" s="1"/>
      <c r="B46" s="1"/>
      <c r="C46" s="14" t="s">
        <v>247</v>
      </c>
      <c r="D46" s="14" t="s">
        <v>248</v>
      </c>
      <c r="E46" s="14" t="s">
        <v>219</v>
      </c>
      <c r="F46" s="15">
        <v>1</v>
      </c>
      <c r="G46" s="35">
        <f>Assumptions!E37</f>
        <v>20</v>
      </c>
      <c r="H46" s="29">
        <v>325</v>
      </c>
      <c r="I46" s="30">
        <f t="shared" si="2"/>
        <v>6500</v>
      </c>
      <c r="J46" s="1"/>
      <c r="K46" s="2" t="s">
        <v>249</v>
      </c>
    </row>
    <row r="47" spans="1:11" ht="19" customHeight="1">
      <c r="A47" s="1"/>
      <c r="B47" s="1"/>
      <c r="C47" s="1" t="s">
        <v>250</v>
      </c>
      <c r="D47" s="1" t="s">
        <v>251</v>
      </c>
      <c r="E47" s="1" t="s">
        <v>219</v>
      </c>
      <c r="F47" s="13">
        <v>0</v>
      </c>
      <c r="G47" s="34">
        <f>Assumptions!E6</f>
        <v>18</v>
      </c>
      <c r="H47" s="16">
        <v>250</v>
      </c>
      <c r="I47" s="28">
        <f t="shared" si="2"/>
        <v>0</v>
      </c>
      <c r="J47" s="1"/>
      <c r="K47" s="2" t="s">
        <v>252</v>
      </c>
    </row>
    <row r="48" spans="1:11" ht="19" customHeight="1">
      <c r="A48" s="1"/>
      <c r="B48" s="1"/>
      <c r="C48" s="14" t="s">
        <v>253</v>
      </c>
      <c r="D48" s="14" t="s">
        <v>254</v>
      </c>
      <c r="E48" s="14" t="s">
        <v>219</v>
      </c>
      <c r="F48" s="15">
        <v>1</v>
      </c>
      <c r="G48" s="35">
        <f>Assumptions!E37</f>
        <v>20</v>
      </c>
      <c r="H48" s="29">
        <v>350</v>
      </c>
      <c r="I48" s="30">
        <f t="shared" si="2"/>
        <v>7000</v>
      </c>
      <c r="J48" s="1"/>
      <c r="K48" s="2" t="s">
        <v>255</v>
      </c>
    </row>
    <row r="49" spans="1:11" ht="19" customHeight="1">
      <c r="A49" s="1"/>
      <c r="B49" s="1"/>
      <c r="C49" s="1" t="s">
        <v>256</v>
      </c>
      <c r="D49" s="1" t="s">
        <v>257</v>
      </c>
      <c r="E49" s="1" t="s">
        <v>219</v>
      </c>
      <c r="F49" s="13">
        <v>1</v>
      </c>
      <c r="G49" s="34">
        <f>Assumptions!E37</f>
        <v>20</v>
      </c>
      <c r="H49" s="16">
        <v>325</v>
      </c>
      <c r="I49" s="28">
        <f t="shared" si="2"/>
        <v>6500</v>
      </c>
      <c r="J49" s="1"/>
      <c r="K49" s="2" t="s">
        <v>258</v>
      </c>
    </row>
    <row r="50" spans="1:11" ht="19" customHeight="1">
      <c r="A50" s="1"/>
      <c r="B50" s="1"/>
      <c r="C50" s="14" t="s">
        <v>259</v>
      </c>
      <c r="D50" s="14" t="s">
        <v>260</v>
      </c>
      <c r="E50" s="14" t="s">
        <v>219</v>
      </c>
      <c r="F50" s="15">
        <v>2</v>
      </c>
      <c r="G50" s="35">
        <f>Assumptions!E36</f>
        <v>19</v>
      </c>
      <c r="H50" s="29">
        <v>240</v>
      </c>
      <c r="I50" s="30">
        <f t="shared" si="2"/>
        <v>9120</v>
      </c>
      <c r="J50" s="1"/>
      <c r="K50" s="2" t="s">
        <v>261</v>
      </c>
    </row>
    <row r="51" spans="1:11" ht="19" customHeight="1">
      <c r="A51" s="1"/>
      <c r="B51" s="1"/>
      <c r="C51" s="1" t="s">
        <v>262</v>
      </c>
      <c r="D51" s="1" t="s">
        <v>263</v>
      </c>
      <c r="E51" s="1" t="s">
        <v>219</v>
      </c>
      <c r="F51" s="13">
        <v>1</v>
      </c>
      <c r="G51" s="34">
        <f>Assumptions!E36</f>
        <v>19</v>
      </c>
      <c r="H51" s="16">
        <v>400</v>
      </c>
      <c r="I51" s="28">
        <f t="shared" si="2"/>
        <v>7600</v>
      </c>
      <c r="J51" s="1"/>
      <c r="K51" s="2" t="s">
        <v>264</v>
      </c>
    </row>
    <row r="52" spans="1:11" ht="19" customHeight="1">
      <c r="A52" s="1"/>
      <c r="B52" s="1"/>
      <c r="C52" s="14" t="s">
        <v>265</v>
      </c>
      <c r="D52" s="14" t="s">
        <v>266</v>
      </c>
      <c r="E52" s="14" t="s">
        <v>219</v>
      </c>
      <c r="F52" s="15">
        <v>1</v>
      </c>
      <c r="G52" s="35">
        <f>Assumptions!E6</f>
        <v>18</v>
      </c>
      <c r="H52" s="29">
        <v>225</v>
      </c>
      <c r="I52" s="30">
        <f t="shared" si="2"/>
        <v>4050</v>
      </c>
      <c r="J52" s="1"/>
      <c r="K52" s="2" t="s">
        <v>267</v>
      </c>
    </row>
    <row r="53" spans="1:11" ht="23" customHeight="1">
      <c r="A53" s="1"/>
      <c r="B53" s="1"/>
      <c r="C53" s="31"/>
      <c r="D53" s="31" t="s">
        <v>268</v>
      </c>
      <c r="E53" s="31"/>
      <c r="F53" s="32"/>
      <c r="G53" s="32"/>
      <c r="H53" s="32"/>
      <c r="I53" s="33">
        <f>SUM(I44:I52)</f>
        <v>52320</v>
      </c>
      <c r="J53" s="1"/>
      <c r="K53" s="2"/>
    </row>
    <row r="54" spans="1:11" ht="19" customHeight="1">
      <c r="A54" s="1"/>
      <c r="B54" s="1"/>
      <c r="C54" s="1"/>
      <c r="D54" s="1"/>
      <c r="E54" s="1"/>
      <c r="F54" s="3"/>
      <c r="G54" s="3"/>
      <c r="H54" s="3"/>
      <c r="I54" s="3"/>
      <c r="J54" s="1"/>
      <c r="K54" s="2"/>
    </row>
    <row r="55" spans="1:11" ht="22" customHeight="1">
      <c r="A55" s="1"/>
      <c r="B55" s="1"/>
      <c r="C55" s="10" t="s">
        <v>269</v>
      </c>
      <c r="D55" s="10" t="s">
        <v>18</v>
      </c>
      <c r="E55" s="10"/>
      <c r="F55" s="11"/>
      <c r="G55" s="11"/>
      <c r="H55" s="11"/>
      <c r="I55" s="11"/>
      <c r="J55" s="1"/>
      <c r="K55" s="2"/>
    </row>
    <row r="56" spans="1:11" ht="19" customHeight="1">
      <c r="A56" s="1"/>
      <c r="B56" s="1"/>
      <c r="C56" s="14" t="s">
        <v>270</v>
      </c>
      <c r="D56" s="14" t="s">
        <v>271</v>
      </c>
      <c r="E56" s="14" t="s">
        <v>219</v>
      </c>
      <c r="F56" s="15">
        <v>1</v>
      </c>
      <c r="G56" s="35">
        <f>Assumptions!E32</f>
        <v>27</v>
      </c>
      <c r="H56" s="29">
        <v>350</v>
      </c>
      <c r="I56" s="30">
        <f>F56*G56*H56</f>
        <v>9450</v>
      </c>
      <c r="J56" s="1"/>
      <c r="K56" s="2" t="s">
        <v>272</v>
      </c>
    </row>
    <row r="57" spans="1:11" ht="19" customHeight="1">
      <c r="A57" s="1"/>
      <c r="B57" s="1"/>
      <c r="C57" s="1" t="s">
        <v>273</v>
      </c>
      <c r="D57" s="1" t="s">
        <v>274</v>
      </c>
      <c r="E57" s="1" t="s">
        <v>219</v>
      </c>
      <c r="F57" s="13">
        <v>1</v>
      </c>
      <c r="G57" s="34">
        <f>Assumptions!E32</f>
        <v>27</v>
      </c>
      <c r="H57" s="16">
        <v>225</v>
      </c>
      <c r="I57" s="28">
        <f>F57*G57*H57</f>
        <v>6075</v>
      </c>
      <c r="J57" s="1"/>
      <c r="K57" s="2" t="s">
        <v>275</v>
      </c>
    </row>
    <row r="58" spans="1:11" ht="19" customHeight="1">
      <c r="A58" s="1"/>
      <c r="B58" s="1"/>
      <c r="C58" s="14" t="s">
        <v>276</v>
      </c>
      <c r="D58" s="14" t="s">
        <v>277</v>
      </c>
      <c r="E58" s="14" t="s">
        <v>219</v>
      </c>
      <c r="F58" s="15">
        <v>0</v>
      </c>
      <c r="G58" s="35">
        <f>Assumptions!E6</f>
        <v>18</v>
      </c>
      <c r="H58" s="29">
        <v>250</v>
      </c>
      <c r="I58" s="30">
        <f>F58*G58*H58</f>
        <v>0</v>
      </c>
      <c r="J58" s="1"/>
      <c r="K58" s="2" t="s">
        <v>278</v>
      </c>
    </row>
    <row r="59" spans="1:11" ht="19" customHeight="1">
      <c r="A59" s="1"/>
      <c r="B59" s="1"/>
      <c r="C59" s="1" t="s">
        <v>279</v>
      </c>
      <c r="D59" s="1" t="s">
        <v>280</v>
      </c>
      <c r="E59" s="1" t="s">
        <v>219</v>
      </c>
      <c r="F59" s="13">
        <v>1</v>
      </c>
      <c r="G59" s="34">
        <f>Assumptions!E36</f>
        <v>19</v>
      </c>
      <c r="H59" s="16">
        <v>275</v>
      </c>
      <c r="I59" s="28">
        <f>F59*G59*H59</f>
        <v>5225</v>
      </c>
      <c r="J59" s="1"/>
      <c r="K59" s="2" t="s">
        <v>281</v>
      </c>
    </row>
    <row r="60" spans="1:11" ht="23" customHeight="1">
      <c r="A60" s="1"/>
      <c r="B60" s="1"/>
      <c r="C60" s="31"/>
      <c r="D60" s="31" t="s">
        <v>282</v>
      </c>
      <c r="E60" s="31"/>
      <c r="F60" s="32"/>
      <c r="G60" s="32"/>
      <c r="H60" s="32"/>
      <c r="I60" s="33">
        <f>SUM(I56:I59)</f>
        <v>20750</v>
      </c>
      <c r="J60" s="1"/>
      <c r="K60" s="2"/>
    </row>
    <row r="61" spans="1:11" ht="19" customHeight="1">
      <c r="A61" s="1"/>
      <c r="B61" s="1"/>
      <c r="C61" s="1"/>
      <c r="D61" s="1"/>
      <c r="E61" s="1"/>
      <c r="F61" s="3"/>
      <c r="G61" s="3"/>
      <c r="H61" s="3"/>
      <c r="I61" s="3"/>
      <c r="J61" s="1"/>
      <c r="K61" s="2"/>
    </row>
    <row r="62" spans="1:11" ht="22" customHeight="1">
      <c r="A62" s="1"/>
      <c r="B62" s="1"/>
      <c r="C62" s="10" t="s">
        <v>283</v>
      </c>
      <c r="D62" s="10" t="s">
        <v>19</v>
      </c>
      <c r="E62" s="10"/>
      <c r="F62" s="11"/>
      <c r="G62" s="11"/>
      <c r="H62" s="11"/>
      <c r="I62" s="11"/>
      <c r="J62" s="1"/>
      <c r="K62" s="2"/>
    </row>
    <row r="63" spans="1:11" ht="19" customHeight="1">
      <c r="A63" s="1"/>
      <c r="B63" s="1"/>
      <c r="C63" s="1" t="s">
        <v>284</v>
      </c>
      <c r="D63" s="1" t="s">
        <v>285</v>
      </c>
      <c r="E63" s="1" t="s">
        <v>286</v>
      </c>
      <c r="F63" s="13">
        <v>1</v>
      </c>
      <c r="G63" s="34">
        <f>Assumptions!E33</f>
        <v>24</v>
      </c>
      <c r="H63" s="16">
        <v>650</v>
      </c>
      <c r="I63" s="28">
        <f t="shared" ref="I63:I74" si="3">F63*G63*H63</f>
        <v>15600</v>
      </c>
      <c r="J63" s="1"/>
      <c r="K63" s="2" t="s">
        <v>287</v>
      </c>
    </row>
    <row r="64" spans="1:11" ht="19" customHeight="1">
      <c r="A64" s="1"/>
      <c r="B64" s="1"/>
      <c r="C64" s="14" t="s">
        <v>288</v>
      </c>
      <c r="D64" s="14" t="s">
        <v>289</v>
      </c>
      <c r="E64" s="14" t="s">
        <v>290</v>
      </c>
      <c r="F64" s="15">
        <v>1</v>
      </c>
      <c r="G64" s="35">
        <f>Assumptions!E34</f>
        <v>8</v>
      </c>
      <c r="H64" s="29">
        <v>1000</v>
      </c>
      <c r="I64" s="30">
        <f t="shared" si="3"/>
        <v>8000</v>
      </c>
      <c r="J64" s="1"/>
      <c r="K64" s="2" t="s">
        <v>291</v>
      </c>
    </row>
    <row r="65" spans="1:11" ht="19" customHeight="1">
      <c r="A65" s="1"/>
      <c r="B65" s="1"/>
      <c r="C65" s="1" t="s">
        <v>292</v>
      </c>
      <c r="D65" s="1" t="s">
        <v>293</v>
      </c>
      <c r="E65" s="1" t="s">
        <v>294</v>
      </c>
      <c r="F65" s="13">
        <v>1</v>
      </c>
      <c r="G65" s="13">
        <v>1</v>
      </c>
      <c r="H65" s="16">
        <v>12000</v>
      </c>
      <c r="I65" s="28">
        <f t="shared" si="3"/>
        <v>12000</v>
      </c>
      <c r="J65" s="1"/>
      <c r="K65" s="2" t="s">
        <v>295</v>
      </c>
    </row>
    <row r="66" spans="1:11" ht="19" customHeight="1">
      <c r="A66" s="1"/>
      <c r="B66" s="1"/>
      <c r="C66" s="14" t="s">
        <v>296</v>
      </c>
      <c r="D66" s="14" t="s">
        <v>297</v>
      </c>
      <c r="E66" s="14" t="s">
        <v>294</v>
      </c>
      <c r="F66" s="15">
        <v>1</v>
      </c>
      <c r="G66" s="15">
        <v>1</v>
      </c>
      <c r="H66" s="29">
        <v>9000</v>
      </c>
      <c r="I66" s="30">
        <f t="shared" si="3"/>
        <v>9000</v>
      </c>
      <c r="J66" s="1"/>
      <c r="K66" s="2" t="s">
        <v>298</v>
      </c>
    </row>
    <row r="67" spans="1:11" ht="19" customHeight="1">
      <c r="A67" s="1"/>
      <c r="B67" s="1"/>
      <c r="C67" s="1" t="s">
        <v>299</v>
      </c>
      <c r="D67" s="1" t="s">
        <v>300</v>
      </c>
      <c r="E67" s="1" t="s">
        <v>294</v>
      </c>
      <c r="F67" s="13">
        <v>1</v>
      </c>
      <c r="G67" s="13">
        <v>1</v>
      </c>
      <c r="H67" s="16">
        <v>4500</v>
      </c>
      <c r="I67" s="28">
        <f t="shared" si="3"/>
        <v>4500</v>
      </c>
      <c r="J67" s="1"/>
      <c r="K67" s="2" t="s">
        <v>301</v>
      </c>
    </row>
    <row r="68" spans="1:11" ht="19" customHeight="1">
      <c r="A68" s="1"/>
      <c r="B68" s="1"/>
      <c r="C68" s="14" t="s">
        <v>302</v>
      </c>
      <c r="D68" s="14" t="s">
        <v>303</v>
      </c>
      <c r="E68" s="14" t="s">
        <v>294</v>
      </c>
      <c r="F68" s="15">
        <v>1</v>
      </c>
      <c r="G68" s="15">
        <v>1</v>
      </c>
      <c r="H68" s="29">
        <v>1800</v>
      </c>
      <c r="I68" s="30">
        <f t="shared" si="3"/>
        <v>1800</v>
      </c>
      <c r="J68" s="1"/>
      <c r="K68" s="2" t="s">
        <v>304</v>
      </c>
    </row>
    <row r="69" spans="1:11" ht="19" customHeight="1">
      <c r="A69" s="1"/>
      <c r="B69" s="1"/>
      <c r="C69" s="1" t="s">
        <v>305</v>
      </c>
      <c r="D69" s="1" t="s">
        <v>306</v>
      </c>
      <c r="E69" s="1" t="s">
        <v>162</v>
      </c>
      <c r="F69" s="13">
        <v>1</v>
      </c>
      <c r="G69" s="13">
        <v>1</v>
      </c>
      <c r="H69" s="16">
        <v>2500</v>
      </c>
      <c r="I69" s="28">
        <f t="shared" si="3"/>
        <v>2500</v>
      </c>
      <c r="J69" s="1"/>
      <c r="K69" s="2" t="s">
        <v>307</v>
      </c>
    </row>
    <row r="70" spans="1:11" ht="19" customHeight="1">
      <c r="A70" s="1"/>
      <c r="B70" s="1"/>
      <c r="C70" s="14" t="s">
        <v>308</v>
      </c>
      <c r="D70" s="14" t="s">
        <v>309</v>
      </c>
      <c r="E70" s="14" t="s">
        <v>162</v>
      </c>
      <c r="F70" s="15">
        <v>1</v>
      </c>
      <c r="G70" s="15">
        <v>1</v>
      </c>
      <c r="H70" s="29">
        <v>2500</v>
      </c>
      <c r="I70" s="30">
        <f t="shared" si="3"/>
        <v>2500</v>
      </c>
      <c r="J70" s="1"/>
      <c r="K70" s="2" t="s">
        <v>310</v>
      </c>
    </row>
    <row r="71" spans="1:11" ht="19" customHeight="1">
      <c r="A71" s="1"/>
      <c r="B71" s="1"/>
      <c r="C71" s="1" t="s">
        <v>311</v>
      </c>
      <c r="D71" s="1" t="s">
        <v>312</v>
      </c>
      <c r="E71" s="1" t="s">
        <v>162</v>
      </c>
      <c r="F71" s="13">
        <v>1</v>
      </c>
      <c r="G71" s="13">
        <v>1</v>
      </c>
      <c r="H71" s="16">
        <v>1200</v>
      </c>
      <c r="I71" s="28">
        <f t="shared" si="3"/>
        <v>1200</v>
      </c>
      <c r="J71" s="1"/>
      <c r="K71" s="2" t="s">
        <v>313</v>
      </c>
    </row>
    <row r="72" spans="1:11" ht="19" customHeight="1">
      <c r="A72" s="1"/>
      <c r="B72" s="1"/>
      <c r="C72" s="14" t="s">
        <v>314</v>
      </c>
      <c r="D72" s="14" t="s">
        <v>315</v>
      </c>
      <c r="E72" s="14" t="s">
        <v>316</v>
      </c>
      <c r="F72" s="15">
        <v>1</v>
      </c>
      <c r="G72" s="35">
        <f>Assumptions!E6</f>
        <v>18</v>
      </c>
      <c r="H72" s="29">
        <v>150</v>
      </c>
      <c r="I72" s="30">
        <f t="shared" si="3"/>
        <v>2700</v>
      </c>
      <c r="J72" s="1"/>
      <c r="K72" s="2" t="s">
        <v>317</v>
      </c>
    </row>
    <row r="73" spans="1:11" ht="19" customHeight="1">
      <c r="A73" s="1"/>
      <c r="B73" s="1"/>
      <c r="C73" s="1" t="s">
        <v>318</v>
      </c>
      <c r="D73" s="1" t="s">
        <v>319</v>
      </c>
      <c r="E73" s="1" t="s">
        <v>162</v>
      </c>
      <c r="F73" s="13">
        <v>1</v>
      </c>
      <c r="G73" s="13">
        <v>1</v>
      </c>
      <c r="H73" s="16">
        <v>1500</v>
      </c>
      <c r="I73" s="28">
        <f t="shared" si="3"/>
        <v>1500</v>
      </c>
      <c r="J73" s="1"/>
      <c r="K73" s="2" t="s">
        <v>320</v>
      </c>
    </row>
    <row r="74" spans="1:11" ht="19" customHeight="1">
      <c r="A74" s="1"/>
      <c r="B74" s="1"/>
      <c r="C74" s="14" t="s">
        <v>321</v>
      </c>
      <c r="D74" s="14" t="s">
        <v>322</v>
      </c>
      <c r="E74" s="14" t="s">
        <v>323</v>
      </c>
      <c r="F74" s="15">
        <v>1</v>
      </c>
      <c r="G74" s="15">
        <v>4</v>
      </c>
      <c r="H74" s="29">
        <v>250</v>
      </c>
      <c r="I74" s="30">
        <f t="shared" si="3"/>
        <v>1000</v>
      </c>
      <c r="J74" s="1"/>
      <c r="K74" s="2" t="s">
        <v>324</v>
      </c>
    </row>
    <row r="75" spans="1:11" ht="23" customHeight="1">
      <c r="A75" s="1"/>
      <c r="B75" s="1"/>
      <c r="C75" s="31"/>
      <c r="D75" s="31" t="s">
        <v>325</v>
      </c>
      <c r="E75" s="31"/>
      <c r="F75" s="32"/>
      <c r="G75" s="32"/>
      <c r="H75" s="32"/>
      <c r="I75" s="33">
        <f>SUM(I63:I74)</f>
        <v>62300</v>
      </c>
      <c r="J75" s="1"/>
      <c r="K75" s="2"/>
    </row>
    <row r="76" spans="1:11" ht="19" customHeight="1">
      <c r="A76" s="1"/>
      <c r="B76" s="1"/>
      <c r="C76" s="1"/>
      <c r="D76" s="1"/>
      <c r="E76" s="1"/>
      <c r="F76" s="3"/>
      <c r="G76" s="3"/>
      <c r="H76" s="3"/>
      <c r="I76" s="3"/>
      <c r="J76" s="1"/>
      <c r="K76" s="2"/>
    </row>
    <row r="77" spans="1:11" ht="22" customHeight="1">
      <c r="A77" s="1"/>
      <c r="B77" s="1"/>
      <c r="C77" s="10" t="s">
        <v>326</v>
      </c>
      <c r="D77" s="10" t="s">
        <v>20</v>
      </c>
      <c r="E77" s="10"/>
      <c r="F77" s="11"/>
      <c r="G77" s="11"/>
      <c r="H77" s="11"/>
      <c r="I77" s="11"/>
      <c r="J77" s="1"/>
      <c r="K77" s="2"/>
    </row>
    <row r="78" spans="1:11" ht="19" customHeight="1">
      <c r="A78" s="1"/>
      <c r="B78" s="1"/>
      <c r="C78" s="14" t="s">
        <v>327</v>
      </c>
      <c r="D78" s="14" t="s">
        <v>328</v>
      </c>
      <c r="E78" s="14" t="s">
        <v>329</v>
      </c>
      <c r="F78" s="15">
        <v>1</v>
      </c>
      <c r="G78" s="35">
        <f>Assumptions!E43</f>
        <v>4</v>
      </c>
      <c r="H78" s="29">
        <v>1600</v>
      </c>
      <c r="I78" s="30">
        <f t="shared" ref="I78:I87" si="4">F78*G78*H78</f>
        <v>6400</v>
      </c>
      <c r="J78" s="1"/>
      <c r="K78" s="2" t="s">
        <v>330</v>
      </c>
    </row>
    <row r="79" spans="1:11" ht="19" customHeight="1">
      <c r="A79" s="1"/>
      <c r="B79" s="1"/>
      <c r="C79" s="1" t="s">
        <v>331</v>
      </c>
      <c r="D79" s="1" t="s">
        <v>332</v>
      </c>
      <c r="E79" s="1" t="s">
        <v>329</v>
      </c>
      <c r="F79" s="13">
        <v>1</v>
      </c>
      <c r="G79" s="34">
        <f>Assumptions!E43</f>
        <v>4</v>
      </c>
      <c r="H79" s="16">
        <v>900</v>
      </c>
      <c r="I79" s="28">
        <f t="shared" si="4"/>
        <v>3600</v>
      </c>
      <c r="J79" s="1"/>
      <c r="K79" s="2" t="s">
        <v>330</v>
      </c>
    </row>
    <row r="80" spans="1:11" ht="19" customHeight="1">
      <c r="A80" s="1"/>
      <c r="B80" s="1"/>
      <c r="C80" s="14" t="s">
        <v>333</v>
      </c>
      <c r="D80" s="14" t="s">
        <v>334</v>
      </c>
      <c r="E80" s="14" t="s">
        <v>329</v>
      </c>
      <c r="F80" s="15">
        <v>1</v>
      </c>
      <c r="G80" s="35">
        <f>Assumptions!E43</f>
        <v>4</v>
      </c>
      <c r="H80" s="29">
        <v>1300</v>
      </c>
      <c r="I80" s="30">
        <f t="shared" si="4"/>
        <v>5200</v>
      </c>
      <c r="J80" s="1"/>
      <c r="K80" s="2" t="s">
        <v>330</v>
      </c>
    </row>
    <row r="81" spans="1:11" ht="19" customHeight="1">
      <c r="A81" s="1"/>
      <c r="B81" s="1"/>
      <c r="C81" s="1" t="s">
        <v>335</v>
      </c>
      <c r="D81" s="1" t="s">
        <v>336</v>
      </c>
      <c r="E81" s="1" t="s">
        <v>329</v>
      </c>
      <c r="F81" s="13">
        <v>1</v>
      </c>
      <c r="G81" s="34">
        <f>Assumptions!E43</f>
        <v>4</v>
      </c>
      <c r="H81" s="16">
        <v>1000</v>
      </c>
      <c r="I81" s="28">
        <f t="shared" si="4"/>
        <v>4000</v>
      </c>
      <c r="J81" s="1"/>
      <c r="K81" s="2" t="s">
        <v>330</v>
      </c>
    </row>
    <row r="82" spans="1:11" ht="19" customHeight="1">
      <c r="A82" s="1"/>
      <c r="B82" s="1"/>
      <c r="C82" s="14" t="s">
        <v>337</v>
      </c>
      <c r="D82" s="14" t="s">
        <v>338</v>
      </c>
      <c r="E82" s="14" t="s">
        <v>329</v>
      </c>
      <c r="F82" s="15">
        <v>1</v>
      </c>
      <c r="G82" s="35">
        <f>Assumptions!E43</f>
        <v>4</v>
      </c>
      <c r="H82" s="29">
        <v>400</v>
      </c>
      <c r="I82" s="30">
        <f t="shared" si="4"/>
        <v>1600</v>
      </c>
      <c r="J82" s="1"/>
      <c r="K82" s="2" t="s">
        <v>330</v>
      </c>
    </row>
    <row r="83" spans="1:11" ht="19" customHeight="1">
      <c r="A83" s="1"/>
      <c r="B83" s="1"/>
      <c r="C83" s="1" t="s">
        <v>339</v>
      </c>
      <c r="D83" s="1" t="s">
        <v>340</v>
      </c>
      <c r="E83" s="1" t="s">
        <v>329</v>
      </c>
      <c r="F83" s="13">
        <v>1</v>
      </c>
      <c r="G83" s="34">
        <f>Assumptions!E43</f>
        <v>4</v>
      </c>
      <c r="H83" s="16">
        <v>350</v>
      </c>
      <c r="I83" s="28">
        <f t="shared" si="4"/>
        <v>1400</v>
      </c>
      <c r="J83" s="1"/>
      <c r="K83" s="2" t="s">
        <v>330</v>
      </c>
    </row>
    <row r="84" spans="1:11" ht="19" customHeight="1">
      <c r="A84" s="1"/>
      <c r="B84" s="1"/>
      <c r="C84" s="14" t="s">
        <v>341</v>
      </c>
      <c r="D84" s="14" t="s">
        <v>342</v>
      </c>
      <c r="E84" s="14" t="s">
        <v>329</v>
      </c>
      <c r="F84" s="15">
        <v>1</v>
      </c>
      <c r="G84" s="35">
        <f>Assumptions!E43</f>
        <v>4</v>
      </c>
      <c r="H84" s="29">
        <v>600</v>
      </c>
      <c r="I84" s="30">
        <f t="shared" si="4"/>
        <v>2400</v>
      </c>
      <c r="J84" s="1"/>
      <c r="K84" s="2" t="s">
        <v>330</v>
      </c>
    </row>
    <row r="85" spans="1:11" ht="19" customHeight="1">
      <c r="A85" s="1"/>
      <c r="B85" s="1"/>
      <c r="C85" s="1" t="s">
        <v>343</v>
      </c>
      <c r="D85" s="1" t="s">
        <v>344</v>
      </c>
      <c r="E85" s="1" t="s">
        <v>345</v>
      </c>
      <c r="F85" s="13">
        <v>3</v>
      </c>
      <c r="G85" s="13">
        <v>1</v>
      </c>
      <c r="H85" s="16">
        <v>300</v>
      </c>
      <c r="I85" s="28">
        <f t="shared" si="4"/>
        <v>900</v>
      </c>
      <c r="J85" s="1"/>
      <c r="K85" s="2" t="s">
        <v>346</v>
      </c>
    </row>
    <row r="86" spans="1:11" ht="19" customHeight="1">
      <c r="A86" s="1"/>
      <c r="B86" s="1"/>
      <c r="C86" s="14" t="s">
        <v>347</v>
      </c>
      <c r="D86" s="14" t="s">
        <v>348</v>
      </c>
      <c r="E86" s="14" t="s">
        <v>349</v>
      </c>
      <c r="F86" s="15">
        <v>3</v>
      </c>
      <c r="G86" s="15">
        <v>1</v>
      </c>
      <c r="H86" s="29">
        <v>350</v>
      </c>
      <c r="I86" s="30">
        <f t="shared" si="4"/>
        <v>1050</v>
      </c>
      <c r="J86" s="1"/>
      <c r="K86" s="2" t="s">
        <v>350</v>
      </c>
    </row>
    <row r="87" spans="1:11" ht="19" customHeight="1">
      <c r="A87" s="1"/>
      <c r="B87" s="1"/>
      <c r="C87" s="1" t="s">
        <v>351</v>
      </c>
      <c r="D87" s="1" t="s">
        <v>352</v>
      </c>
      <c r="E87" s="1" t="s">
        <v>353</v>
      </c>
      <c r="F87" s="13">
        <v>1</v>
      </c>
      <c r="G87" s="13">
        <v>1</v>
      </c>
      <c r="H87" s="16">
        <v>500</v>
      </c>
      <c r="I87" s="28">
        <f t="shared" si="4"/>
        <v>500</v>
      </c>
      <c r="J87" s="1"/>
      <c r="K87" s="2" t="s">
        <v>354</v>
      </c>
    </row>
    <row r="88" spans="1:11" ht="23" customHeight="1">
      <c r="A88" s="1"/>
      <c r="B88" s="1"/>
      <c r="C88" s="31"/>
      <c r="D88" s="31" t="s">
        <v>355</v>
      </c>
      <c r="E88" s="31"/>
      <c r="F88" s="32"/>
      <c r="G88" s="32"/>
      <c r="H88" s="32"/>
      <c r="I88" s="33">
        <f>SUM(I78:I87)</f>
        <v>27050</v>
      </c>
      <c r="J88" s="1"/>
      <c r="K88" s="2"/>
    </row>
    <row r="89" spans="1:11" ht="19" customHeight="1">
      <c r="A89" s="1"/>
      <c r="B89" s="1"/>
      <c r="C89" s="1"/>
      <c r="D89" s="1"/>
      <c r="E89" s="1"/>
      <c r="F89" s="3"/>
      <c r="G89" s="3"/>
      <c r="H89" s="3"/>
      <c r="I89" s="3"/>
      <c r="J89" s="1"/>
      <c r="K89" s="2"/>
    </row>
    <row r="90" spans="1:11" ht="22" customHeight="1">
      <c r="A90" s="1"/>
      <c r="B90" s="1"/>
      <c r="C90" s="10" t="s">
        <v>356</v>
      </c>
      <c r="D90" s="10" t="s">
        <v>21</v>
      </c>
      <c r="E90" s="10"/>
      <c r="F90" s="11"/>
      <c r="G90" s="11"/>
      <c r="H90" s="11"/>
      <c r="I90" s="11"/>
      <c r="J90" s="1"/>
      <c r="K90" s="2"/>
    </row>
    <row r="91" spans="1:11" ht="19" customHeight="1">
      <c r="A91" s="1"/>
      <c r="B91" s="1"/>
      <c r="C91" s="1" t="s">
        <v>357</v>
      </c>
      <c r="D91" s="1" t="s">
        <v>358</v>
      </c>
      <c r="E91" s="1" t="s">
        <v>359</v>
      </c>
      <c r="F91" s="13">
        <v>2</v>
      </c>
      <c r="G91" s="13">
        <v>1</v>
      </c>
      <c r="H91" s="16">
        <v>100</v>
      </c>
      <c r="I91" s="28">
        <f t="shared" ref="I91:I116" si="5">F91*G91*H91</f>
        <v>200</v>
      </c>
      <c r="J91" s="1"/>
      <c r="K91" s="2" t="s">
        <v>360</v>
      </c>
    </row>
    <row r="92" spans="1:11" ht="19" customHeight="1">
      <c r="A92" s="1"/>
      <c r="B92" s="1"/>
      <c r="C92" s="14" t="s">
        <v>361</v>
      </c>
      <c r="D92" s="14" t="s">
        <v>362</v>
      </c>
      <c r="E92" s="14" t="s">
        <v>359</v>
      </c>
      <c r="F92" s="15">
        <v>4</v>
      </c>
      <c r="G92" s="15">
        <v>1</v>
      </c>
      <c r="H92" s="29">
        <v>80</v>
      </c>
      <c r="I92" s="30">
        <f t="shared" si="5"/>
        <v>320</v>
      </c>
      <c r="J92" s="1"/>
      <c r="K92" s="2" t="s">
        <v>363</v>
      </c>
    </row>
    <row r="93" spans="1:11" ht="19" customHeight="1">
      <c r="A93" s="1"/>
      <c r="B93" s="1"/>
      <c r="C93" s="1" t="s">
        <v>364</v>
      </c>
      <c r="D93" s="1" t="s">
        <v>365</v>
      </c>
      <c r="E93" s="1" t="s">
        <v>359</v>
      </c>
      <c r="F93" s="13">
        <v>4</v>
      </c>
      <c r="G93" s="13">
        <v>1</v>
      </c>
      <c r="H93" s="16">
        <v>40</v>
      </c>
      <c r="I93" s="28">
        <f t="shared" si="5"/>
        <v>160</v>
      </c>
      <c r="J93" s="1"/>
      <c r="K93" s="2" t="s">
        <v>366</v>
      </c>
    </row>
    <row r="94" spans="1:11" ht="19" customHeight="1">
      <c r="A94" s="1"/>
      <c r="B94" s="1"/>
      <c r="C94" s="14" t="s">
        <v>367</v>
      </c>
      <c r="D94" s="14" t="s">
        <v>368</v>
      </c>
      <c r="E94" s="14" t="s">
        <v>359</v>
      </c>
      <c r="F94" s="15">
        <v>6</v>
      </c>
      <c r="G94" s="15">
        <v>1</v>
      </c>
      <c r="H94" s="29">
        <v>160</v>
      </c>
      <c r="I94" s="30">
        <f t="shared" si="5"/>
        <v>960</v>
      </c>
      <c r="J94" s="1"/>
      <c r="K94" s="2" t="s">
        <v>369</v>
      </c>
    </row>
    <row r="95" spans="1:11" ht="19" customHeight="1">
      <c r="A95" s="1"/>
      <c r="B95" s="1"/>
      <c r="C95" s="1" t="s">
        <v>370</v>
      </c>
      <c r="D95" s="1" t="s">
        <v>371</v>
      </c>
      <c r="E95" s="1" t="s">
        <v>359</v>
      </c>
      <c r="F95" s="13">
        <v>3</v>
      </c>
      <c r="G95" s="13">
        <v>1</v>
      </c>
      <c r="H95" s="16">
        <v>450</v>
      </c>
      <c r="I95" s="28">
        <f t="shared" si="5"/>
        <v>1350</v>
      </c>
      <c r="J95" s="1"/>
      <c r="K95" s="2" t="s">
        <v>372</v>
      </c>
    </row>
    <row r="96" spans="1:11" ht="19" customHeight="1">
      <c r="A96" s="1"/>
      <c r="B96" s="1"/>
      <c r="C96" s="14" t="s">
        <v>373</v>
      </c>
      <c r="D96" s="14" t="s">
        <v>374</v>
      </c>
      <c r="E96" s="14" t="s">
        <v>359</v>
      </c>
      <c r="F96" s="15">
        <v>2</v>
      </c>
      <c r="G96" s="15">
        <v>1</v>
      </c>
      <c r="H96" s="29">
        <v>80</v>
      </c>
      <c r="I96" s="30">
        <f t="shared" si="5"/>
        <v>160</v>
      </c>
      <c r="J96" s="1"/>
      <c r="K96" s="2" t="s">
        <v>375</v>
      </c>
    </row>
    <row r="97" spans="1:11" ht="19" customHeight="1">
      <c r="A97" s="1"/>
      <c r="B97" s="1"/>
      <c r="C97" s="1" t="s">
        <v>376</v>
      </c>
      <c r="D97" s="1" t="s">
        <v>377</v>
      </c>
      <c r="E97" s="1" t="s">
        <v>359</v>
      </c>
      <c r="F97" s="13">
        <v>1</v>
      </c>
      <c r="G97" s="13">
        <v>1</v>
      </c>
      <c r="H97" s="16">
        <v>1000</v>
      </c>
      <c r="I97" s="28">
        <f t="shared" si="5"/>
        <v>1000</v>
      </c>
      <c r="J97" s="1"/>
      <c r="K97" s="2" t="s">
        <v>378</v>
      </c>
    </row>
    <row r="98" spans="1:11" ht="19" customHeight="1">
      <c r="A98" s="1"/>
      <c r="B98" s="1"/>
      <c r="C98" s="14" t="s">
        <v>379</v>
      </c>
      <c r="D98" s="14" t="s">
        <v>380</v>
      </c>
      <c r="E98" s="14" t="s">
        <v>359</v>
      </c>
      <c r="F98" s="15">
        <v>1</v>
      </c>
      <c r="G98" s="15">
        <v>1</v>
      </c>
      <c r="H98" s="29">
        <v>600</v>
      </c>
      <c r="I98" s="30">
        <f t="shared" si="5"/>
        <v>600</v>
      </c>
      <c r="J98" s="1"/>
      <c r="K98" s="2" t="s">
        <v>381</v>
      </c>
    </row>
    <row r="99" spans="1:11" ht="19" customHeight="1">
      <c r="A99" s="1"/>
      <c r="B99" s="1"/>
      <c r="C99" s="1" t="s">
        <v>382</v>
      </c>
      <c r="D99" s="1" t="s">
        <v>383</v>
      </c>
      <c r="E99" s="1" t="s">
        <v>359</v>
      </c>
      <c r="F99" s="13">
        <v>2</v>
      </c>
      <c r="G99" s="13">
        <v>1</v>
      </c>
      <c r="H99" s="16">
        <v>75</v>
      </c>
      <c r="I99" s="28">
        <f t="shared" si="5"/>
        <v>150</v>
      </c>
      <c r="J99" s="1"/>
      <c r="K99" s="2" t="s">
        <v>384</v>
      </c>
    </row>
    <row r="100" spans="1:11" ht="19" customHeight="1">
      <c r="A100" s="1"/>
      <c r="B100" s="1"/>
      <c r="C100" s="14" t="s">
        <v>385</v>
      </c>
      <c r="D100" s="14" t="s">
        <v>386</v>
      </c>
      <c r="E100" s="14" t="s">
        <v>359</v>
      </c>
      <c r="F100" s="15">
        <v>3</v>
      </c>
      <c r="G100" s="15">
        <v>1</v>
      </c>
      <c r="H100" s="29">
        <v>100</v>
      </c>
      <c r="I100" s="30">
        <f t="shared" si="5"/>
        <v>300</v>
      </c>
      <c r="J100" s="1"/>
      <c r="K100" s="2" t="s">
        <v>387</v>
      </c>
    </row>
    <row r="101" spans="1:11" ht="19" customHeight="1">
      <c r="A101" s="1"/>
      <c r="B101" s="1"/>
      <c r="C101" s="1" t="s">
        <v>388</v>
      </c>
      <c r="D101" s="1" t="s">
        <v>389</v>
      </c>
      <c r="E101" s="1" t="s">
        <v>359</v>
      </c>
      <c r="F101" s="13">
        <v>8</v>
      </c>
      <c r="G101" s="13">
        <v>1</v>
      </c>
      <c r="H101" s="16">
        <v>25</v>
      </c>
      <c r="I101" s="28">
        <f t="shared" si="5"/>
        <v>200</v>
      </c>
      <c r="J101" s="1"/>
      <c r="K101" s="2" t="s">
        <v>390</v>
      </c>
    </row>
    <row r="102" spans="1:11" ht="19" customHeight="1">
      <c r="A102" s="1"/>
      <c r="B102" s="1"/>
      <c r="C102" s="14" t="s">
        <v>391</v>
      </c>
      <c r="D102" s="14" t="s">
        <v>392</v>
      </c>
      <c r="E102" s="14" t="s">
        <v>359</v>
      </c>
      <c r="F102" s="15">
        <v>1</v>
      </c>
      <c r="G102" s="15">
        <v>1</v>
      </c>
      <c r="H102" s="29">
        <v>300</v>
      </c>
      <c r="I102" s="30">
        <f t="shared" si="5"/>
        <v>300</v>
      </c>
      <c r="J102" s="1"/>
      <c r="K102" s="2" t="s">
        <v>393</v>
      </c>
    </row>
    <row r="103" spans="1:11" ht="19" customHeight="1">
      <c r="A103" s="1"/>
      <c r="B103" s="1"/>
      <c r="C103" s="1" t="s">
        <v>394</v>
      </c>
      <c r="D103" s="1" t="s">
        <v>395</v>
      </c>
      <c r="E103" s="1" t="s">
        <v>359</v>
      </c>
      <c r="F103" s="13">
        <v>6</v>
      </c>
      <c r="G103" s="13">
        <v>1</v>
      </c>
      <c r="H103" s="16">
        <v>125</v>
      </c>
      <c r="I103" s="28">
        <f t="shared" si="5"/>
        <v>750</v>
      </c>
      <c r="J103" s="1"/>
      <c r="K103" s="2" t="s">
        <v>396</v>
      </c>
    </row>
    <row r="104" spans="1:11" ht="19" customHeight="1">
      <c r="A104" s="1"/>
      <c r="B104" s="1"/>
      <c r="C104" s="14" t="s">
        <v>397</v>
      </c>
      <c r="D104" s="14" t="s">
        <v>398</v>
      </c>
      <c r="E104" s="14" t="s">
        <v>359</v>
      </c>
      <c r="F104" s="15">
        <v>18</v>
      </c>
      <c r="G104" s="15">
        <v>1</v>
      </c>
      <c r="H104" s="29">
        <v>25</v>
      </c>
      <c r="I104" s="30">
        <f t="shared" si="5"/>
        <v>450</v>
      </c>
      <c r="J104" s="1"/>
      <c r="K104" s="2" t="s">
        <v>399</v>
      </c>
    </row>
    <row r="105" spans="1:11" ht="19" customHeight="1">
      <c r="A105" s="1"/>
      <c r="B105" s="1"/>
      <c r="C105" s="1" t="s">
        <v>400</v>
      </c>
      <c r="D105" s="1" t="s">
        <v>401</v>
      </c>
      <c r="E105" s="1" t="s">
        <v>359</v>
      </c>
      <c r="F105" s="13">
        <v>6</v>
      </c>
      <c r="G105" s="13">
        <v>1</v>
      </c>
      <c r="H105" s="16">
        <v>40</v>
      </c>
      <c r="I105" s="28">
        <f t="shared" si="5"/>
        <v>240</v>
      </c>
      <c r="J105" s="1"/>
      <c r="K105" s="2" t="s">
        <v>402</v>
      </c>
    </row>
    <row r="106" spans="1:11" ht="19" customHeight="1">
      <c r="A106" s="1"/>
      <c r="B106" s="1"/>
      <c r="C106" s="14" t="s">
        <v>403</v>
      </c>
      <c r="D106" s="14" t="s">
        <v>404</v>
      </c>
      <c r="E106" s="14" t="s">
        <v>359</v>
      </c>
      <c r="F106" s="15">
        <v>2</v>
      </c>
      <c r="G106" s="15">
        <v>1</v>
      </c>
      <c r="H106" s="29">
        <v>250</v>
      </c>
      <c r="I106" s="30">
        <f t="shared" si="5"/>
        <v>500</v>
      </c>
      <c r="J106" s="1"/>
      <c r="K106" s="2" t="s">
        <v>405</v>
      </c>
    </row>
    <row r="107" spans="1:11" ht="19" customHeight="1">
      <c r="A107" s="1"/>
      <c r="B107" s="1"/>
      <c r="C107" s="1" t="s">
        <v>406</v>
      </c>
      <c r="D107" s="1" t="s">
        <v>407</v>
      </c>
      <c r="E107" s="1" t="s">
        <v>359</v>
      </c>
      <c r="F107" s="13">
        <v>2</v>
      </c>
      <c r="G107" s="13">
        <v>1</v>
      </c>
      <c r="H107" s="16">
        <v>200</v>
      </c>
      <c r="I107" s="28">
        <f t="shared" si="5"/>
        <v>400</v>
      </c>
      <c r="J107" s="1"/>
      <c r="K107" s="2" t="s">
        <v>408</v>
      </c>
    </row>
    <row r="108" spans="1:11" ht="19" customHeight="1">
      <c r="A108" s="1"/>
      <c r="B108" s="1"/>
      <c r="C108" s="14" t="s">
        <v>409</v>
      </c>
      <c r="D108" s="14" t="s">
        <v>410</v>
      </c>
      <c r="E108" s="14" t="s">
        <v>359</v>
      </c>
      <c r="F108" s="15">
        <v>1</v>
      </c>
      <c r="G108" s="15">
        <v>1</v>
      </c>
      <c r="H108" s="29">
        <v>500</v>
      </c>
      <c r="I108" s="30">
        <f t="shared" si="5"/>
        <v>500</v>
      </c>
      <c r="J108" s="1"/>
      <c r="K108" s="2" t="s">
        <v>411</v>
      </c>
    </row>
    <row r="109" spans="1:11" ht="19" customHeight="1">
      <c r="A109" s="1"/>
      <c r="B109" s="1"/>
      <c r="C109" s="1" t="s">
        <v>412</v>
      </c>
      <c r="D109" s="1" t="s">
        <v>413</v>
      </c>
      <c r="E109" s="1" t="s">
        <v>359</v>
      </c>
      <c r="F109" s="13">
        <v>1</v>
      </c>
      <c r="G109" s="13">
        <v>1</v>
      </c>
      <c r="H109" s="16">
        <v>700</v>
      </c>
      <c r="I109" s="28">
        <f t="shared" si="5"/>
        <v>700</v>
      </c>
      <c r="J109" s="1"/>
      <c r="K109" s="2" t="s">
        <v>414</v>
      </c>
    </row>
    <row r="110" spans="1:11" ht="19" customHeight="1">
      <c r="A110" s="1"/>
      <c r="B110" s="1"/>
      <c r="C110" s="14" t="s">
        <v>415</v>
      </c>
      <c r="D110" s="14" t="s">
        <v>416</v>
      </c>
      <c r="E110" s="14" t="s">
        <v>359</v>
      </c>
      <c r="F110" s="15">
        <v>1</v>
      </c>
      <c r="G110" s="15">
        <v>1</v>
      </c>
      <c r="H110" s="29">
        <v>600</v>
      </c>
      <c r="I110" s="30">
        <f t="shared" si="5"/>
        <v>600</v>
      </c>
      <c r="J110" s="1"/>
      <c r="K110" s="2" t="s">
        <v>417</v>
      </c>
    </row>
    <row r="111" spans="1:11" ht="19" customHeight="1">
      <c r="A111" s="1"/>
      <c r="B111" s="1"/>
      <c r="C111" s="1" t="s">
        <v>418</v>
      </c>
      <c r="D111" s="1" t="s">
        <v>419</v>
      </c>
      <c r="E111" s="1" t="s">
        <v>359</v>
      </c>
      <c r="F111" s="13">
        <v>4</v>
      </c>
      <c r="G111" s="13">
        <v>1</v>
      </c>
      <c r="H111" s="16">
        <v>25</v>
      </c>
      <c r="I111" s="28">
        <f t="shared" si="5"/>
        <v>100</v>
      </c>
      <c r="J111" s="1"/>
      <c r="K111" s="2" t="s">
        <v>420</v>
      </c>
    </row>
    <row r="112" spans="1:11" ht="19" customHeight="1">
      <c r="A112" s="1"/>
      <c r="B112" s="1"/>
      <c r="C112" s="14" t="s">
        <v>421</v>
      </c>
      <c r="D112" s="14" t="s">
        <v>422</v>
      </c>
      <c r="E112" s="14" t="s">
        <v>359</v>
      </c>
      <c r="F112" s="15">
        <v>1</v>
      </c>
      <c r="G112" s="15">
        <v>1</v>
      </c>
      <c r="H112" s="29">
        <v>350</v>
      </c>
      <c r="I112" s="30">
        <f t="shared" si="5"/>
        <v>350</v>
      </c>
      <c r="J112" s="1"/>
      <c r="K112" s="2" t="s">
        <v>423</v>
      </c>
    </row>
    <row r="113" spans="1:11" ht="19" customHeight="1">
      <c r="A113" s="1"/>
      <c r="B113" s="1"/>
      <c r="C113" s="1" t="s">
        <v>424</v>
      </c>
      <c r="D113" s="1" t="s">
        <v>425</v>
      </c>
      <c r="E113" s="1" t="s">
        <v>359</v>
      </c>
      <c r="F113" s="13">
        <v>1</v>
      </c>
      <c r="G113" s="13">
        <v>1</v>
      </c>
      <c r="H113" s="16">
        <v>250</v>
      </c>
      <c r="I113" s="28">
        <f t="shared" si="5"/>
        <v>250</v>
      </c>
      <c r="J113" s="1"/>
      <c r="K113" s="2" t="s">
        <v>426</v>
      </c>
    </row>
    <row r="114" spans="1:11" ht="19" customHeight="1">
      <c r="A114" s="1"/>
      <c r="B114" s="1"/>
      <c r="C114" s="14" t="s">
        <v>427</v>
      </c>
      <c r="D114" s="14" t="s">
        <v>428</v>
      </c>
      <c r="E114" s="14" t="s">
        <v>359</v>
      </c>
      <c r="F114" s="15">
        <v>1</v>
      </c>
      <c r="G114" s="15">
        <v>1</v>
      </c>
      <c r="H114" s="29">
        <v>200</v>
      </c>
      <c r="I114" s="30">
        <f t="shared" si="5"/>
        <v>200</v>
      </c>
      <c r="J114" s="1"/>
      <c r="K114" s="2" t="s">
        <v>429</v>
      </c>
    </row>
    <row r="115" spans="1:11" ht="19" customHeight="1">
      <c r="A115" s="1"/>
      <c r="B115" s="1"/>
      <c r="C115" s="1" t="s">
        <v>430</v>
      </c>
      <c r="D115" s="1" t="s">
        <v>431</v>
      </c>
      <c r="E115" s="1" t="s">
        <v>359</v>
      </c>
      <c r="F115" s="13">
        <v>1</v>
      </c>
      <c r="G115" s="13">
        <v>1</v>
      </c>
      <c r="H115" s="16">
        <v>900</v>
      </c>
      <c r="I115" s="28">
        <f t="shared" si="5"/>
        <v>900</v>
      </c>
      <c r="J115" s="1"/>
      <c r="K115" s="2" t="s">
        <v>432</v>
      </c>
    </row>
    <row r="116" spans="1:11" ht="19" customHeight="1">
      <c r="A116" s="1"/>
      <c r="B116" s="1"/>
      <c r="C116" s="14" t="s">
        <v>433</v>
      </c>
      <c r="D116" s="14" t="s">
        <v>434</v>
      </c>
      <c r="E116" s="14" t="s">
        <v>359</v>
      </c>
      <c r="F116" s="15">
        <v>3</v>
      </c>
      <c r="G116" s="15">
        <v>1</v>
      </c>
      <c r="H116" s="29">
        <v>400</v>
      </c>
      <c r="I116" s="30">
        <f t="shared" si="5"/>
        <v>1200</v>
      </c>
      <c r="J116" s="1"/>
      <c r="K116" s="2" t="s">
        <v>435</v>
      </c>
    </row>
    <row r="117" spans="1:11" ht="23" customHeight="1">
      <c r="A117" s="1"/>
      <c r="B117" s="1"/>
      <c r="C117" s="31"/>
      <c r="D117" s="31" t="s">
        <v>436</v>
      </c>
      <c r="E117" s="31"/>
      <c r="F117" s="32"/>
      <c r="G117" s="32"/>
      <c r="H117" s="32"/>
      <c r="I117" s="33">
        <f>SUM(I91:I116)</f>
        <v>12840</v>
      </c>
      <c r="J117" s="1"/>
      <c r="K117" s="2"/>
    </row>
    <row r="118" spans="1:11" ht="19" customHeight="1">
      <c r="A118" s="1"/>
      <c r="B118" s="1"/>
      <c r="C118" s="1"/>
      <c r="D118" s="1"/>
      <c r="E118" s="1"/>
      <c r="F118" s="3"/>
      <c r="G118" s="3"/>
      <c r="H118" s="3"/>
      <c r="I118" s="3"/>
      <c r="J118" s="1"/>
      <c r="K118" s="2"/>
    </row>
    <row r="119" spans="1:11" ht="22" customHeight="1">
      <c r="A119" s="1"/>
      <c r="B119" s="1"/>
      <c r="C119" s="10" t="s">
        <v>437</v>
      </c>
      <c r="D119" s="10" t="s">
        <v>22</v>
      </c>
      <c r="E119" s="10"/>
      <c r="F119" s="11"/>
      <c r="G119" s="11"/>
      <c r="H119" s="11"/>
      <c r="I119" s="11"/>
      <c r="J119" s="1"/>
      <c r="K119" s="2"/>
    </row>
    <row r="120" spans="1:11" ht="19" customHeight="1">
      <c r="A120" s="1"/>
      <c r="B120" s="1"/>
      <c r="C120" s="14" t="s">
        <v>438</v>
      </c>
      <c r="D120" s="14" t="s">
        <v>439</v>
      </c>
      <c r="E120" s="14" t="s">
        <v>219</v>
      </c>
      <c r="F120" s="15">
        <v>1</v>
      </c>
      <c r="G120" s="35">
        <f>Assumptions!E40</f>
        <v>8</v>
      </c>
      <c r="H120" s="29">
        <v>650</v>
      </c>
      <c r="I120" s="30">
        <f t="shared" ref="I120:I130" si="6">F120*G120*H120</f>
        <v>5200</v>
      </c>
      <c r="J120" s="1"/>
      <c r="K120" s="2" t="s">
        <v>440</v>
      </c>
    </row>
    <row r="121" spans="1:11" ht="19" customHeight="1">
      <c r="A121" s="1"/>
      <c r="B121" s="1"/>
      <c r="C121" s="1" t="s">
        <v>441</v>
      </c>
      <c r="D121" s="1" t="s">
        <v>442</v>
      </c>
      <c r="E121" s="1" t="s">
        <v>219</v>
      </c>
      <c r="F121" s="13">
        <v>2</v>
      </c>
      <c r="G121" s="34">
        <f>Assumptions!E39</f>
        <v>7</v>
      </c>
      <c r="H121" s="16">
        <v>350</v>
      </c>
      <c r="I121" s="28">
        <f t="shared" si="6"/>
        <v>4900</v>
      </c>
      <c r="J121" s="1"/>
      <c r="K121" s="2" t="s">
        <v>443</v>
      </c>
    </row>
    <row r="122" spans="1:11" ht="19" customHeight="1">
      <c r="A122" s="1"/>
      <c r="B122" s="1"/>
      <c r="C122" s="14" t="s">
        <v>444</v>
      </c>
      <c r="D122" s="14" t="s">
        <v>445</v>
      </c>
      <c r="E122" s="14" t="s">
        <v>219</v>
      </c>
      <c r="F122" s="15">
        <v>1</v>
      </c>
      <c r="G122" s="35">
        <f>Assumptions!E41</f>
        <v>4</v>
      </c>
      <c r="H122" s="29">
        <v>850</v>
      </c>
      <c r="I122" s="30">
        <f t="shared" si="6"/>
        <v>3400</v>
      </c>
      <c r="J122" s="1"/>
      <c r="K122" s="2" t="s">
        <v>446</v>
      </c>
    </row>
    <row r="123" spans="1:11" ht="19" customHeight="1">
      <c r="A123" s="1"/>
      <c r="B123" s="1"/>
      <c r="C123" s="1" t="s">
        <v>447</v>
      </c>
      <c r="D123" s="1" t="s">
        <v>448</v>
      </c>
      <c r="E123" s="1" t="s">
        <v>449</v>
      </c>
      <c r="F123" s="13">
        <v>3</v>
      </c>
      <c r="G123" s="34">
        <f>Assumptions!E12</f>
        <v>2</v>
      </c>
      <c r="H123" s="16">
        <v>550</v>
      </c>
      <c r="I123" s="28">
        <f t="shared" si="6"/>
        <v>3300</v>
      </c>
      <c r="J123" s="1"/>
      <c r="K123" s="2" t="s">
        <v>450</v>
      </c>
    </row>
    <row r="124" spans="1:11" ht="19" customHeight="1">
      <c r="A124" s="1"/>
      <c r="B124" s="1"/>
      <c r="C124" s="14" t="s">
        <v>451</v>
      </c>
      <c r="D124" s="14" t="s">
        <v>452</v>
      </c>
      <c r="E124" s="14" t="s">
        <v>219</v>
      </c>
      <c r="F124" s="15">
        <v>1</v>
      </c>
      <c r="G124" s="35">
        <f>Assumptions!E42</f>
        <v>6</v>
      </c>
      <c r="H124" s="29">
        <v>650</v>
      </c>
      <c r="I124" s="30">
        <f t="shared" si="6"/>
        <v>3900</v>
      </c>
      <c r="J124" s="1"/>
      <c r="K124" s="2" t="s">
        <v>453</v>
      </c>
    </row>
    <row r="125" spans="1:11" ht="19" customHeight="1">
      <c r="A125" s="1"/>
      <c r="B125" s="1"/>
      <c r="C125" s="1" t="s">
        <v>454</v>
      </c>
      <c r="D125" s="1" t="s">
        <v>455</v>
      </c>
      <c r="E125" s="1" t="s">
        <v>219</v>
      </c>
      <c r="F125" s="13">
        <v>1</v>
      </c>
      <c r="G125" s="34">
        <f>Assumptions!E6</f>
        <v>18</v>
      </c>
      <c r="H125" s="16">
        <v>400</v>
      </c>
      <c r="I125" s="28">
        <f t="shared" si="6"/>
        <v>7200</v>
      </c>
      <c r="J125" s="1"/>
      <c r="K125" s="2" t="s">
        <v>456</v>
      </c>
    </row>
    <row r="126" spans="1:11" ht="19" customHeight="1">
      <c r="A126" s="1"/>
      <c r="B126" s="1"/>
      <c r="C126" s="14" t="s">
        <v>457</v>
      </c>
      <c r="D126" s="14" t="s">
        <v>458</v>
      </c>
      <c r="E126" s="14" t="s">
        <v>219</v>
      </c>
      <c r="F126" s="15">
        <v>2</v>
      </c>
      <c r="G126" s="35">
        <f>Assumptions!E10</f>
        <v>5</v>
      </c>
      <c r="H126" s="29">
        <v>450</v>
      </c>
      <c r="I126" s="30">
        <f t="shared" si="6"/>
        <v>4500</v>
      </c>
      <c r="J126" s="1"/>
      <c r="K126" s="2" t="s">
        <v>459</v>
      </c>
    </row>
    <row r="127" spans="1:11" ht="19" customHeight="1">
      <c r="A127" s="1"/>
      <c r="B127" s="1"/>
      <c r="C127" s="1" t="s">
        <v>460</v>
      </c>
      <c r="D127" s="1" t="s">
        <v>461</v>
      </c>
      <c r="E127" s="1" t="s">
        <v>462</v>
      </c>
      <c r="F127" s="13">
        <v>1</v>
      </c>
      <c r="G127" s="13">
        <v>1</v>
      </c>
      <c r="H127" s="16">
        <v>5000</v>
      </c>
      <c r="I127" s="28">
        <f t="shared" si="6"/>
        <v>5000</v>
      </c>
      <c r="J127" s="1"/>
      <c r="K127" s="2" t="s">
        <v>463</v>
      </c>
    </row>
    <row r="128" spans="1:11" ht="19" customHeight="1">
      <c r="A128" s="1"/>
      <c r="B128" s="1"/>
      <c r="C128" s="14" t="s">
        <v>464</v>
      </c>
      <c r="D128" s="14" t="s">
        <v>465</v>
      </c>
      <c r="E128" s="14" t="s">
        <v>462</v>
      </c>
      <c r="F128" s="15">
        <v>1</v>
      </c>
      <c r="G128" s="15">
        <v>1</v>
      </c>
      <c r="H128" s="29">
        <v>3000</v>
      </c>
      <c r="I128" s="30">
        <f t="shared" si="6"/>
        <v>3000</v>
      </c>
      <c r="J128" s="1"/>
      <c r="K128" s="2" t="s">
        <v>466</v>
      </c>
    </row>
    <row r="129" spans="1:11" ht="19" customHeight="1">
      <c r="A129" s="1"/>
      <c r="B129" s="1"/>
      <c r="C129" s="1" t="s">
        <v>467</v>
      </c>
      <c r="D129" s="1" t="s">
        <v>468</v>
      </c>
      <c r="E129" s="1" t="s">
        <v>353</v>
      </c>
      <c r="F129" s="13">
        <v>1</v>
      </c>
      <c r="G129" s="13">
        <v>1</v>
      </c>
      <c r="H129" s="16">
        <v>1500</v>
      </c>
      <c r="I129" s="28">
        <f t="shared" si="6"/>
        <v>1500</v>
      </c>
      <c r="J129" s="1"/>
      <c r="K129" s="2" t="s">
        <v>469</v>
      </c>
    </row>
    <row r="130" spans="1:11" ht="19" customHeight="1">
      <c r="A130" s="1"/>
      <c r="B130" s="1"/>
      <c r="C130" s="14" t="s">
        <v>470</v>
      </c>
      <c r="D130" s="14" t="s">
        <v>471</v>
      </c>
      <c r="E130" s="14" t="s">
        <v>353</v>
      </c>
      <c r="F130" s="15">
        <v>1</v>
      </c>
      <c r="G130" s="15">
        <v>1</v>
      </c>
      <c r="H130" s="29">
        <v>1000</v>
      </c>
      <c r="I130" s="30">
        <f t="shared" si="6"/>
        <v>1000</v>
      </c>
      <c r="J130" s="1"/>
      <c r="K130" s="2" t="s">
        <v>472</v>
      </c>
    </row>
    <row r="131" spans="1:11" ht="23" customHeight="1">
      <c r="A131" s="1"/>
      <c r="B131" s="1"/>
      <c r="C131" s="31"/>
      <c r="D131" s="31" t="s">
        <v>473</v>
      </c>
      <c r="E131" s="31"/>
      <c r="F131" s="32"/>
      <c r="G131" s="32"/>
      <c r="H131" s="32"/>
      <c r="I131" s="33">
        <f>SUM(I120:I130)</f>
        <v>42900</v>
      </c>
      <c r="J131" s="1"/>
      <c r="K131" s="2"/>
    </row>
    <row r="132" spans="1:11" ht="19" customHeight="1">
      <c r="A132" s="1"/>
      <c r="B132" s="1"/>
      <c r="C132" s="1"/>
      <c r="D132" s="1"/>
      <c r="E132" s="1"/>
      <c r="F132" s="3"/>
      <c r="G132" s="3"/>
      <c r="H132" s="3"/>
      <c r="I132" s="3"/>
      <c r="J132" s="1"/>
      <c r="K132" s="2"/>
    </row>
    <row r="133" spans="1:11" ht="22" customHeight="1">
      <c r="A133" s="1"/>
      <c r="B133" s="1"/>
      <c r="C133" s="10" t="s">
        <v>474</v>
      </c>
      <c r="D133" s="10" t="s">
        <v>23</v>
      </c>
      <c r="E133" s="10"/>
      <c r="F133" s="11"/>
      <c r="G133" s="11"/>
      <c r="H133" s="11"/>
      <c r="I133" s="11"/>
      <c r="J133" s="1"/>
      <c r="K133" s="2"/>
    </row>
    <row r="134" spans="1:11" ht="19" customHeight="1">
      <c r="A134" s="1"/>
      <c r="B134" s="1"/>
      <c r="C134" s="14" t="s">
        <v>475</v>
      </c>
      <c r="D134" s="14" t="s">
        <v>476</v>
      </c>
      <c r="E134" s="14" t="s">
        <v>329</v>
      </c>
      <c r="F134" s="15">
        <v>1</v>
      </c>
      <c r="G134" s="35">
        <f>Assumptions!E43</f>
        <v>4</v>
      </c>
      <c r="H134" s="29">
        <v>600</v>
      </c>
      <c r="I134" s="30">
        <f t="shared" ref="I134:I141" si="7">F134*G134*H134</f>
        <v>2400</v>
      </c>
      <c r="J134" s="1"/>
      <c r="K134" s="2" t="s">
        <v>477</v>
      </c>
    </row>
    <row r="135" spans="1:11" ht="19" customHeight="1">
      <c r="A135" s="1"/>
      <c r="B135" s="1"/>
      <c r="C135" s="1" t="s">
        <v>478</v>
      </c>
      <c r="D135" s="1" t="s">
        <v>479</v>
      </c>
      <c r="E135" s="1" t="s">
        <v>316</v>
      </c>
      <c r="F135" s="13">
        <v>1</v>
      </c>
      <c r="G135" s="34">
        <f>Assumptions!E6</f>
        <v>18</v>
      </c>
      <c r="H135" s="16">
        <v>125</v>
      </c>
      <c r="I135" s="28">
        <f t="shared" si="7"/>
        <v>2250</v>
      </c>
      <c r="J135" s="1"/>
      <c r="K135" s="2" t="s">
        <v>480</v>
      </c>
    </row>
    <row r="136" spans="1:11" ht="19" customHeight="1">
      <c r="A136" s="1"/>
      <c r="B136" s="1"/>
      <c r="C136" s="14" t="s">
        <v>481</v>
      </c>
      <c r="D136" s="14" t="s">
        <v>482</v>
      </c>
      <c r="E136" s="14" t="s">
        <v>483</v>
      </c>
      <c r="F136" s="35">
        <f>Assumptions!E13</f>
        <v>3</v>
      </c>
      <c r="G136" s="35">
        <f>Assumptions!E14</f>
        <v>8</v>
      </c>
      <c r="H136" s="29">
        <v>130</v>
      </c>
      <c r="I136" s="30">
        <f t="shared" si="7"/>
        <v>3120</v>
      </c>
      <c r="J136" s="1"/>
      <c r="K136" s="2" t="s">
        <v>484</v>
      </c>
    </row>
    <row r="137" spans="1:11" ht="19" customHeight="1">
      <c r="A137" s="1"/>
      <c r="B137" s="1"/>
      <c r="C137" s="1" t="s">
        <v>485</v>
      </c>
      <c r="D137" s="1" t="s">
        <v>486</v>
      </c>
      <c r="E137" s="1" t="s">
        <v>487</v>
      </c>
      <c r="F137" s="34">
        <f>Assumptions!E15</f>
        <v>28</v>
      </c>
      <c r="G137" s="34">
        <f>Assumptions!E6</f>
        <v>18</v>
      </c>
      <c r="H137" s="16">
        <v>25</v>
      </c>
      <c r="I137" s="28">
        <f t="shared" si="7"/>
        <v>12600</v>
      </c>
      <c r="J137" s="1"/>
      <c r="K137" s="2" t="s">
        <v>488</v>
      </c>
    </row>
    <row r="138" spans="1:11" ht="19" customHeight="1">
      <c r="A138" s="1"/>
      <c r="B138" s="1"/>
      <c r="C138" s="14" t="s">
        <v>489</v>
      </c>
      <c r="D138" s="14" t="s">
        <v>490</v>
      </c>
      <c r="E138" s="14" t="s">
        <v>219</v>
      </c>
      <c r="F138" s="35">
        <f>Assumptions!E15</f>
        <v>28</v>
      </c>
      <c r="G138" s="35">
        <f>Assumptions!E6</f>
        <v>18</v>
      </c>
      <c r="H138" s="29">
        <v>8</v>
      </c>
      <c r="I138" s="30">
        <f t="shared" si="7"/>
        <v>4032</v>
      </c>
      <c r="J138" s="1"/>
      <c r="K138" s="2" t="s">
        <v>491</v>
      </c>
    </row>
    <row r="139" spans="1:11" ht="19" customHeight="1">
      <c r="A139" s="1"/>
      <c r="B139" s="1"/>
      <c r="C139" s="1" t="s">
        <v>492</v>
      </c>
      <c r="D139" s="1" t="s">
        <v>493</v>
      </c>
      <c r="E139" s="1" t="s">
        <v>219</v>
      </c>
      <c r="F139" s="13">
        <v>10</v>
      </c>
      <c r="G139" s="34">
        <f>Assumptions!E35</f>
        <v>9</v>
      </c>
      <c r="H139" s="16">
        <v>25</v>
      </c>
      <c r="I139" s="28">
        <f t="shared" si="7"/>
        <v>2250</v>
      </c>
      <c r="J139" s="1"/>
      <c r="K139" s="2" t="s">
        <v>494</v>
      </c>
    </row>
    <row r="140" spans="1:11" ht="19" customHeight="1">
      <c r="A140" s="1"/>
      <c r="B140" s="1"/>
      <c r="C140" s="14" t="s">
        <v>495</v>
      </c>
      <c r="D140" s="14" t="s">
        <v>496</v>
      </c>
      <c r="E140" s="14" t="s">
        <v>219</v>
      </c>
      <c r="F140" s="35">
        <f>Assumptions!E13</f>
        <v>3</v>
      </c>
      <c r="G140" s="35">
        <f>Assumptions!E14</f>
        <v>8</v>
      </c>
      <c r="H140" s="29">
        <v>55</v>
      </c>
      <c r="I140" s="30">
        <f t="shared" si="7"/>
        <v>1320</v>
      </c>
      <c r="J140" s="1"/>
      <c r="K140" s="2" t="s">
        <v>497</v>
      </c>
    </row>
    <row r="141" spans="1:11" ht="19" customHeight="1">
      <c r="A141" s="1"/>
      <c r="B141" s="1"/>
      <c r="C141" s="1" t="s">
        <v>498</v>
      </c>
      <c r="D141" s="1" t="s">
        <v>499</v>
      </c>
      <c r="E141" s="1" t="s">
        <v>500</v>
      </c>
      <c r="F141" s="13">
        <v>4</v>
      </c>
      <c r="G141" s="13">
        <v>1</v>
      </c>
      <c r="H141" s="16">
        <v>450</v>
      </c>
      <c r="I141" s="28">
        <f t="shared" si="7"/>
        <v>1800</v>
      </c>
      <c r="J141" s="1"/>
      <c r="K141" s="2" t="s">
        <v>501</v>
      </c>
    </row>
    <row r="142" spans="1:11" ht="23" customHeight="1">
      <c r="A142" s="1"/>
      <c r="B142" s="1"/>
      <c r="C142" s="31"/>
      <c r="D142" s="31" t="s">
        <v>502</v>
      </c>
      <c r="E142" s="31"/>
      <c r="F142" s="32"/>
      <c r="G142" s="32"/>
      <c r="H142" s="32"/>
      <c r="I142" s="33">
        <f>SUM(I134:I141)</f>
        <v>29772</v>
      </c>
      <c r="J142" s="1"/>
      <c r="K142" s="2"/>
    </row>
    <row r="143" spans="1:11" ht="19" customHeight="1">
      <c r="A143" s="1"/>
      <c r="B143" s="1"/>
      <c r="C143" s="1"/>
      <c r="D143" s="1"/>
      <c r="E143" s="1"/>
      <c r="F143" s="3"/>
      <c r="G143" s="3"/>
      <c r="H143" s="3"/>
      <c r="I143" s="3"/>
      <c r="J143" s="1"/>
      <c r="K143" s="2"/>
    </row>
    <row r="144" spans="1:11" ht="22" customHeight="1">
      <c r="A144" s="1"/>
      <c r="B144" s="1"/>
      <c r="C144" s="10" t="s">
        <v>503</v>
      </c>
      <c r="D144" s="10" t="s">
        <v>24</v>
      </c>
      <c r="E144" s="10"/>
      <c r="F144" s="11"/>
      <c r="G144" s="11"/>
      <c r="H144" s="11"/>
      <c r="I144" s="11"/>
      <c r="J144" s="1"/>
      <c r="K144" s="2"/>
    </row>
    <row r="145" spans="1:11" ht="19" customHeight="1">
      <c r="A145" s="1"/>
      <c r="B145" s="1"/>
      <c r="C145" s="1" t="s">
        <v>504</v>
      </c>
      <c r="D145" s="1" t="s">
        <v>505</v>
      </c>
      <c r="E145" s="1" t="s">
        <v>506</v>
      </c>
      <c r="F145" s="13">
        <v>1</v>
      </c>
      <c r="G145" s="13">
        <v>35</v>
      </c>
      <c r="H145" s="16">
        <v>350</v>
      </c>
      <c r="I145" s="28">
        <f t="shared" ref="I145:I154" si="8">F145*G145*H145</f>
        <v>12250</v>
      </c>
      <c r="J145" s="1"/>
      <c r="K145" s="2" t="s">
        <v>507</v>
      </c>
    </row>
    <row r="146" spans="1:11" ht="19" customHeight="1">
      <c r="A146" s="1"/>
      <c r="B146" s="1"/>
      <c r="C146" s="14" t="s">
        <v>508</v>
      </c>
      <c r="D146" s="14" t="s">
        <v>509</v>
      </c>
      <c r="E146" s="14" t="s">
        <v>162</v>
      </c>
      <c r="F146" s="15">
        <v>1</v>
      </c>
      <c r="G146" s="15">
        <v>1</v>
      </c>
      <c r="H146" s="29">
        <v>3500</v>
      </c>
      <c r="I146" s="30">
        <f t="shared" si="8"/>
        <v>3500</v>
      </c>
      <c r="J146" s="1"/>
      <c r="K146" s="2" t="s">
        <v>510</v>
      </c>
    </row>
    <row r="147" spans="1:11" ht="19" customHeight="1">
      <c r="A147" s="1"/>
      <c r="B147" s="1"/>
      <c r="C147" s="1" t="s">
        <v>511</v>
      </c>
      <c r="D147" s="1" t="s">
        <v>512</v>
      </c>
      <c r="E147" s="1" t="s">
        <v>513</v>
      </c>
      <c r="F147" s="13">
        <v>1</v>
      </c>
      <c r="G147" s="13">
        <v>5</v>
      </c>
      <c r="H147" s="16">
        <v>600</v>
      </c>
      <c r="I147" s="28">
        <f t="shared" si="8"/>
        <v>3000</v>
      </c>
      <c r="J147" s="1"/>
      <c r="K147" s="2" t="s">
        <v>514</v>
      </c>
    </row>
    <row r="148" spans="1:11" ht="19" customHeight="1">
      <c r="A148" s="1"/>
      <c r="B148" s="1"/>
      <c r="C148" s="14" t="s">
        <v>515</v>
      </c>
      <c r="D148" s="14" t="s">
        <v>516</v>
      </c>
      <c r="E148" s="14" t="s">
        <v>506</v>
      </c>
      <c r="F148" s="15">
        <v>1</v>
      </c>
      <c r="G148" s="15">
        <v>10</v>
      </c>
      <c r="H148" s="29">
        <v>350</v>
      </c>
      <c r="I148" s="30">
        <f t="shared" si="8"/>
        <v>3500</v>
      </c>
      <c r="J148" s="1"/>
      <c r="K148" s="2" t="s">
        <v>517</v>
      </c>
    </row>
    <row r="149" spans="1:11" ht="19" customHeight="1">
      <c r="A149" s="1"/>
      <c r="B149" s="1"/>
      <c r="C149" s="1" t="s">
        <v>518</v>
      </c>
      <c r="D149" s="1" t="s">
        <v>519</v>
      </c>
      <c r="E149" s="1" t="s">
        <v>506</v>
      </c>
      <c r="F149" s="13">
        <v>1</v>
      </c>
      <c r="G149" s="13">
        <v>15</v>
      </c>
      <c r="H149" s="16">
        <v>450</v>
      </c>
      <c r="I149" s="28">
        <f t="shared" si="8"/>
        <v>6750</v>
      </c>
      <c r="J149" s="1"/>
      <c r="K149" s="2" t="s">
        <v>520</v>
      </c>
    </row>
    <row r="150" spans="1:11" ht="19" customHeight="1">
      <c r="A150" s="1"/>
      <c r="B150" s="1"/>
      <c r="C150" s="14" t="s">
        <v>521</v>
      </c>
      <c r="D150" s="14" t="s">
        <v>522</v>
      </c>
      <c r="E150" s="14" t="s">
        <v>513</v>
      </c>
      <c r="F150" s="15">
        <v>1</v>
      </c>
      <c r="G150" s="15">
        <v>4</v>
      </c>
      <c r="H150" s="29">
        <v>650</v>
      </c>
      <c r="I150" s="30">
        <f t="shared" si="8"/>
        <v>2600</v>
      </c>
      <c r="J150" s="1"/>
      <c r="K150" s="2" t="s">
        <v>523</v>
      </c>
    </row>
    <row r="151" spans="1:11" ht="19" customHeight="1">
      <c r="A151" s="1"/>
      <c r="B151" s="1"/>
      <c r="C151" s="1" t="s">
        <v>524</v>
      </c>
      <c r="D151" s="1" t="s">
        <v>525</v>
      </c>
      <c r="E151" s="1" t="s">
        <v>162</v>
      </c>
      <c r="F151" s="13">
        <v>1</v>
      </c>
      <c r="G151" s="13">
        <v>1</v>
      </c>
      <c r="H151" s="16">
        <v>5000</v>
      </c>
      <c r="I151" s="28">
        <f t="shared" si="8"/>
        <v>5000</v>
      </c>
      <c r="J151" s="1"/>
      <c r="K151" s="2" t="s">
        <v>526</v>
      </c>
    </row>
    <row r="152" spans="1:11" ht="19" customHeight="1">
      <c r="A152" s="1"/>
      <c r="B152" s="1"/>
      <c r="C152" s="14" t="s">
        <v>527</v>
      </c>
      <c r="D152" s="14" t="s">
        <v>528</v>
      </c>
      <c r="E152" s="14" t="s">
        <v>529</v>
      </c>
      <c r="F152" s="15">
        <v>1</v>
      </c>
      <c r="G152" s="15">
        <v>1</v>
      </c>
      <c r="H152" s="29">
        <v>750</v>
      </c>
      <c r="I152" s="30">
        <f t="shared" si="8"/>
        <v>750</v>
      </c>
      <c r="J152" s="1"/>
      <c r="K152" s="2" t="s">
        <v>530</v>
      </c>
    </row>
    <row r="153" spans="1:11" ht="19" customHeight="1">
      <c r="A153" s="1"/>
      <c r="B153" s="1"/>
      <c r="C153" s="1" t="s">
        <v>531</v>
      </c>
      <c r="D153" s="1" t="s">
        <v>532</v>
      </c>
      <c r="E153" s="1" t="s">
        <v>202</v>
      </c>
      <c r="F153" s="13">
        <v>1</v>
      </c>
      <c r="G153" s="13">
        <v>1</v>
      </c>
      <c r="H153" s="16">
        <v>500</v>
      </c>
      <c r="I153" s="28">
        <f t="shared" si="8"/>
        <v>500</v>
      </c>
      <c r="J153" s="1"/>
      <c r="K153" s="2" t="s">
        <v>533</v>
      </c>
    </row>
    <row r="154" spans="1:11" ht="19" customHeight="1">
      <c r="A154" s="1"/>
      <c r="B154" s="1"/>
      <c r="C154" s="14" t="s">
        <v>534</v>
      </c>
      <c r="D154" s="14" t="s">
        <v>535</v>
      </c>
      <c r="E154" s="14" t="s">
        <v>162</v>
      </c>
      <c r="F154" s="15">
        <v>1</v>
      </c>
      <c r="G154" s="15">
        <v>1</v>
      </c>
      <c r="H154" s="29">
        <v>600</v>
      </c>
      <c r="I154" s="30">
        <f t="shared" si="8"/>
        <v>600</v>
      </c>
      <c r="J154" s="1"/>
      <c r="K154" s="2" t="s">
        <v>536</v>
      </c>
    </row>
    <row r="155" spans="1:11" ht="23" customHeight="1">
      <c r="A155" s="1"/>
      <c r="B155" s="1"/>
      <c r="C155" s="31"/>
      <c r="D155" s="31" t="s">
        <v>537</v>
      </c>
      <c r="E155" s="31"/>
      <c r="F155" s="32"/>
      <c r="G155" s="32"/>
      <c r="H155" s="32"/>
      <c r="I155" s="33">
        <f>SUM(I145:I154)</f>
        <v>38450</v>
      </c>
      <c r="J155" s="1"/>
      <c r="K155" s="2"/>
    </row>
    <row r="156" spans="1:11" ht="19" customHeight="1">
      <c r="A156" s="1"/>
      <c r="B156" s="1"/>
      <c r="C156" s="1"/>
      <c r="D156" s="1"/>
      <c r="E156" s="1"/>
      <c r="F156" s="3"/>
      <c r="G156" s="3"/>
      <c r="H156" s="3"/>
      <c r="I156" s="3"/>
      <c r="J156" s="1"/>
      <c r="K156" s="2"/>
    </row>
    <row r="157" spans="1:11" ht="22" customHeight="1">
      <c r="A157" s="1"/>
      <c r="B157" s="1"/>
      <c r="C157" s="10" t="s">
        <v>538</v>
      </c>
      <c r="D157" s="10" t="s">
        <v>25</v>
      </c>
      <c r="E157" s="10"/>
      <c r="F157" s="11"/>
      <c r="G157" s="11"/>
      <c r="H157" s="11"/>
      <c r="I157" s="11"/>
      <c r="J157" s="1"/>
      <c r="K157" s="2"/>
    </row>
    <row r="158" spans="1:11" ht="19" customHeight="1">
      <c r="A158" s="1"/>
      <c r="B158" s="1"/>
      <c r="C158" s="14" t="s">
        <v>539</v>
      </c>
      <c r="D158" s="14" t="s">
        <v>540</v>
      </c>
      <c r="E158" s="14" t="s">
        <v>541</v>
      </c>
      <c r="F158" s="15">
        <v>40</v>
      </c>
      <c r="G158" s="15">
        <v>1</v>
      </c>
      <c r="H158" s="29">
        <v>300</v>
      </c>
      <c r="I158" s="30">
        <f t="shared" ref="I158:I163" si="9">F158*G158*H158</f>
        <v>12000</v>
      </c>
      <c r="J158" s="1"/>
      <c r="K158" s="2" t="s">
        <v>542</v>
      </c>
    </row>
    <row r="159" spans="1:11" ht="19" customHeight="1">
      <c r="A159" s="1"/>
      <c r="B159" s="1"/>
      <c r="C159" s="1" t="s">
        <v>543</v>
      </c>
      <c r="D159" s="1" t="s">
        <v>544</v>
      </c>
      <c r="E159" s="1" t="s">
        <v>541</v>
      </c>
      <c r="F159" s="13">
        <v>12</v>
      </c>
      <c r="G159" s="13">
        <v>1</v>
      </c>
      <c r="H159" s="16">
        <v>1200</v>
      </c>
      <c r="I159" s="28">
        <f t="shared" si="9"/>
        <v>14400</v>
      </c>
      <c r="J159" s="1"/>
      <c r="K159" s="2" t="s">
        <v>545</v>
      </c>
    </row>
    <row r="160" spans="1:11" ht="19" customHeight="1">
      <c r="A160" s="1"/>
      <c r="B160" s="1"/>
      <c r="C160" s="14" t="s">
        <v>546</v>
      </c>
      <c r="D160" s="14" t="s">
        <v>547</v>
      </c>
      <c r="E160" s="14" t="s">
        <v>541</v>
      </c>
      <c r="F160" s="15">
        <v>3</v>
      </c>
      <c r="G160" s="15">
        <v>1</v>
      </c>
      <c r="H160" s="29">
        <v>2500</v>
      </c>
      <c r="I160" s="30">
        <f t="shared" si="9"/>
        <v>7500</v>
      </c>
      <c r="J160" s="1"/>
      <c r="K160" s="2" t="s">
        <v>548</v>
      </c>
    </row>
    <row r="161" spans="1:11" ht="19" customHeight="1">
      <c r="A161" s="1"/>
      <c r="B161" s="1"/>
      <c r="C161" s="1" t="s">
        <v>549</v>
      </c>
      <c r="D161" s="1" t="s">
        <v>550</v>
      </c>
      <c r="E161" s="1" t="s">
        <v>551</v>
      </c>
      <c r="F161" s="13">
        <v>1</v>
      </c>
      <c r="G161" s="13">
        <v>1</v>
      </c>
      <c r="H161" s="16">
        <v>900</v>
      </c>
      <c r="I161" s="28">
        <f t="shared" si="9"/>
        <v>900</v>
      </c>
      <c r="J161" s="1"/>
      <c r="K161" s="2" t="s">
        <v>552</v>
      </c>
    </row>
    <row r="162" spans="1:11" ht="19" customHeight="1">
      <c r="A162" s="1"/>
      <c r="B162" s="1"/>
      <c r="C162" s="14" t="s">
        <v>553</v>
      </c>
      <c r="D162" s="14" t="s">
        <v>554</v>
      </c>
      <c r="E162" s="14" t="s">
        <v>555</v>
      </c>
      <c r="F162" s="15">
        <v>1</v>
      </c>
      <c r="G162" s="15">
        <v>1</v>
      </c>
      <c r="H162" s="29">
        <v>2500</v>
      </c>
      <c r="I162" s="30">
        <f t="shared" si="9"/>
        <v>2500</v>
      </c>
      <c r="J162" s="1"/>
      <c r="K162" s="2" t="s">
        <v>556</v>
      </c>
    </row>
    <row r="163" spans="1:11" ht="19" customHeight="1">
      <c r="A163" s="1"/>
      <c r="B163" s="1"/>
      <c r="C163" s="1" t="s">
        <v>557</v>
      </c>
      <c r="D163" s="1" t="s">
        <v>558</v>
      </c>
      <c r="E163" s="1" t="s">
        <v>162</v>
      </c>
      <c r="F163" s="13">
        <v>1</v>
      </c>
      <c r="G163" s="13">
        <v>1</v>
      </c>
      <c r="H163" s="16">
        <v>1500</v>
      </c>
      <c r="I163" s="28">
        <f t="shared" si="9"/>
        <v>1500</v>
      </c>
      <c r="J163" s="1"/>
      <c r="K163" s="2" t="s">
        <v>559</v>
      </c>
    </row>
    <row r="164" spans="1:11" ht="23" customHeight="1">
      <c r="A164" s="1"/>
      <c r="B164" s="1"/>
      <c r="C164" s="31"/>
      <c r="D164" s="31" t="s">
        <v>560</v>
      </c>
      <c r="E164" s="31"/>
      <c r="F164" s="32"/>
      <c r="G164" s="32"/>
      <c r="H164" s="32"/>
      <c r="I164" s="33">
        <f>SUM(I158:I163)</f>
        <v>38800</v>
      </c>
      <c r="J164" s="1"/>
      <c r="K164" s="2"/>
    </row>
    <row r="165" spans="1:11" ht="19" customHeight="1">
      <c r="A165" s="1"/>
      <c r="B165" s="1"/>
      <c r="C165" s="1"/>
      <c r="D165" s="1"/>
      <c r="E165" s="1"/>
      <c r="F165" s="3"/>
      <c r="G165" s="3"/>
      <c r="H165" s="3"/>
      <c r="I165" s="3"/>
      <c r="J165" s="1"/>
      <c r="K165" s="2"/>
    </row>
    <row r="166" spans="1:11" ht="22" customHeight="1">
      <c r="A166" s="1"/>
      <c r="B166" s="1"/>
      <c r="C166" s="10" t="s">
        <v>561</v>
      </c>
      <c r="D166" s="10" t="s">
        <v>26</v>
      </c>
      <c r="E166" s="10"/>
      <c r="F166" s="11"/>
      <c r="G166" s="11"/>
      <c r="H166" s="11"/>
      <c r="I166" s="11"/>
      <c r="J166" s="1"/>
      <c r="K166" s="2"/>
    </row>
    <row r="167" spans="1:11" ht="19" customHeight="1">
      <c r="A167" s="1"/>
      <c r="B167" s="1"/>
      <c r="C167" s="1" t="s">
        <v>562</v>
      </c>
      <c r="D167" s="1" t="s">
        <v>563</v>
      </c>
      <c r="E167" s="1" t="s">
        <v>564</v>
      </c>
      <c r="F167" s="13">
        <v>1</v>
      </c>
      <c r="G167" s="13">
        <v>1</v>
      </c>
      <c r="H167" s="16">
        <v>3500</v>
      </c>
      <c r="I167" s="28">
        <f t="shared" ref="I167:I172" si="10">F167*G167*H167</f>
        <v>3500</v>
      </c>
      <c r="J167" s="1"/>
      <c r="K167" s="2" t="s">
        <v>565</v>
      </c>
    </row>
    <row r="168" spans="1:11" ht="19" customHeight="1">
      <c r="A168" s="1"/>
      <c r="B168" s="1"/>
      <c r="C168" s="14" t="s">
        <v>566</v>
      </c>
      <c r="D168" s="14" t="s">
        <v>567</v>
      </c>
      <c r="E168" s="14" t="s">
        <v>564</v>
      </c>
      <c r="F168" s="15">
        <v>1</v>
      </c>
      <c r="G168" s="15">
        <v>1</v>
      </c>
      <c r="H168" s="29">
        <v>3000</v>
      </c>
      <c r="I168" s="30">
        <f t="shared" si="10"/>
        <v>3000</v>
      </c>
      <c r="J168" s="1"/>
      <c r="K168" s="2" t="s">
        <v>568</v>
      </c>
    </row>
    <row r="169" spans="1:11" ht="19" customHeight="1">
      <c r="A169" s="1"/>
      <c r="B169" s="1"/>
      <c r="C169" s="1" t="s">
        <v>569</v>
      </c>
      <c r="D169" s="1" t="s">
        <v>570</v>
      </c>
      <c r="E169" s="1" t="s">
        <v>564</v>
      </c>
      <c r="F169" s="13">
        <v>1</v>
      </c>
      <c r="G169" s="13">
        <v>1</v>
      </c>
      <c r="H169" s="16">
        <v>2500</v>
      </c>
      <c r="I169" s="28">
        <f t="shared" si="10"/>
        <v>2500</v>
      </c>
      <c r="J169" s="1"/>
      <c r="K169" s="2" t="s">
        <v>571</v>
      </c>
    </row>
    <row r="170" spans="1:11" ht="19" customHeight="1">
      <c r="A170" s="1"/>
      <c r="B170" s="1"/>
      <c r="C170" s="14" t="s">
        <v>572</v>
      </c>
      <c r="D170" s="14" t="s">
        <v>573</v>
      </c>
      <c r="E170" s="14" t="s">
        <v>162</v>
      </c>
      <c r="F170" s="15">
        <v>1</v>
      </c>
      <c r="G170" s="15">
        <v>1</v>
      </c>
      <c r="H170" s="29">
        <v>3000</v>
      </c>
      <c r="I170" s="30">
        <f t="shared" si="10"/>
        <v>3000</v>
      </c>
      <c r="J170" s="1"/>
      <c r="K170" s="2" t="s">
        <v>574</v>
      </c>
    </row>
    <row r="171" spans="1:11" ht="19" customHeight="1">
      <c r="A171" s="1"/>
      <c r="B171" s="1"/>
      <c r="C171" s="1" t="s">
        <v>575</v>
      </c>
      <c r="D171" s="1" t="s">
        <v>576</v>
      </c>
      <c r="E171" s="1" t="s">
        <v>162</v>
      </c>
      <c r="F171" s="13">
        <v>1</v>
      </c>
      <c r="G171" s="13">
        <v>1</v>
      </c>
      <c r="H171" s="16">
        <v>1500</v>
      </c>
      <c r="I171" s="28">
        <f t="shared" si="10"/>
        <v>1500</v>
      </c>
      <c r="J171" s="1"/>
      <c r="K171" s="2" t="s">
        <v>577</v>
      </c>
    </row>
    <row r="172" spans="1:11" ht="19" customHeight="1">
      <c r="A172" s="1"/>
      <c r="B172" s="1"/>
      <c r="C172" s="14" t="s">
        <v>578</v>
      </c>
      <c r="D172" s="14" t="s">
        <v>579</v>
      </c>
      <c r="E172" s="14" t="s">
        <v>162</v>
      </c>
      <c r="F172" s="15">
        <v>1</v>
      </c>
      <c r="G172" s="15">
        <v>1</v>
      </c>
      <c r="H172" s="29">
        <v>500</v>
      </c>
      <c r="I172" s="30">
        <f t="shared" si="10"/>
        <v>500</v>
      </c>
      <c r="J172" s="1"/>
      <c r="K172" s="2" t="s">
        <v>580</v>
      </c>
    </row>
    <row r="173" spans="1:11" ht="23" customHeight="1">
      <c r="A173" s="1"/>
      <c r="B173" s="1"/>
      <c r="C173" s="31"/>
      <c r="D173" s="31" t="s">
        <v>581</v>
      </c>
      <c r="E173" s="31"/>
      <c r="F173" s="32"/>
      <c r="G173" s="32"/>
      <c r="H173" s="32"/>
      <c r="I173" s="33">
        <f>SUM(I167:I172)</f>
        <v>14000</v>
      </c>
      <c r="J173" s="1"/>
      <c r="K173" s="2"/>
    </row>
    <row r="174" spans="1:11" ht="19" customHeight="1">
      <c r="A174" s="1"/>
      <c r="B174" s="1"/>
      <c r="C174" s="1"/>
      <c r="D174" s="1"/>
      <c r="E174" s="1"/>
      <c r="F174" s="3"/>
      <c r="G174" s="3"/>
      <c r="H174" s="3"/>
      <c r="I174" s="3"/>
      <c r="J174" s="1"/>
      <c r="K174" s="2"/>
    </row>
    <row r="175" spans="1:11" ht="22" customHeight="1">
      <c r="A175" s="1"/>
      <c r="B175" s="1"/>
      <c r="C175" s="10" t="s">
        <v>582</v>
      </c>
      <c r="D175" s="10" t="s">
        <v>27</v>
      </c>
      <c r="E175" s="10"/>
      <c r="F175" s="11"/>
      <c r="G175" s="11"/>
      <c r="H175" s="11"/>
      <c r="I175" s="11"/>
      <c r="J175" s="1"/>
      <c r="K175" s="2"/>
    </row>
    <row r="176" spans="1:11" ht="19" customHeight="1">
      <c r="A176" s="1"/>
      <c r="B176" s="1"/>
      <c r="C176" s="14" t="s">
        <v>583</v>
      </c>
      <c r="D176" s="14" t="s">
        <v>584</v>
      </c>
      <c r="E176" s="14" t="s">
        <v>585</v>
      </c>
      <c r="F176" s="15">
        <v>1</v>
      </c>
      <c r="G176" s="35">
        <f>Assumptions!E24</f>
        <v>50</v>
      </c>
      <c r="H176" s="29">
        <v>75</v>
      </c>
      <c r="I176" s="30">
        <f>F176*G176*H176</f>
        <v>3750</v>
      </c>
      <c r="J176" s="1"/>
      <c r="K176" s="2" t="s">
        <v>586</v>
      </c>
    </row>
    <row r="177" spans="1:11" ht="19" customHeight="1">
      <c r="A177" s="1"/>
      <c r="B177" s="1"/>
      <c r="C177" s="1" t="s">
        <v>587</v>
      </c>
      <c r="D177" s="1" t="s">
        <v>588</v>
      </c>
      <c r="E177" s="1" t="s">
        <v>589</v>
      </c>
      <c r="F177" s="13">
        <v>1</v>
      </c>
      <c r="G177" s="34">
        <f>Assumptions!E25</f>
        <v>100</v>
      </c>
      <c r="H177" s="16">
        <v>5</v>
      </c>
      <c r="I177" s="28">
        <f>F177*G177*H177</f>
        <v>500</v>
      </c>
      <c r="J177" s="1"/>
      <c r="K177" s="2" t="s">
        <v>590</v>
      </c>
    </row>
    <row r="178" spans="1:11" ht="19" customHeight="1">
      <c r="A178" s="1"/>
      <c r="B178" s="1"/>
      <c r="C178" s="14" t="s">
        <v>591</v>
      </c>
      <c r="D178" s="14" t="s">
        <v>592</v>
      </c>
      <c r="E178" s="14" t="s">
        <v>555</v>
      </c>
      <c r="F178" s="15">
        <v>1</v>
      </c>
      <c r="G178" s="15">
        <v>1</v>
      </c>
      <c r="H178" s="29">
        <v>1500</v>
      </c>
      <c r="I178" s="30">
        <f>F178*G178*H178</f>
        <v>1500</v>
      </c>
      <c r="J178" s="1"/>
      <c r="K178" s="2" t="s">
        <v>593</v>
      </c>
    </row>
    <row r="179" spans="1:11" ht="19" customHeight="1">
      <c r="A179" s="1"/>
      <c r="B179" s="1"/>
      <c r="C179" s="1" t="s">
        <v>594</v>
      </c>
      <c r="D179" s="1" t="s">
        <v>595</v>
      </c>
      <c r="E179" s="1" t="s">
        <v>555</v>
      </c>
      <c r="F179" s="13">
        <v>1</v>
      </c>
      <c r="G179" s="13">
        <v>1</v>
      </c>
      <c r="H179" s="16">
        <v>1000</v>
      </c>
      <c r="I179" s="28">
        <f>F179*G179*H179</f>
        <v>1000</v>
      </c>
      <c r="J179" s="1"/>
      <c r="K179" s="2" t="s">
        <v>596</v>
      </c>
    </row>
    <row r="180" spans="1:11" ht="19" customHeight="1">
      <c r="A180" s="1"/>
      <c r="B180" s="1"/>
      <c r="C180" s="14" t="s">
        <v>597</v>
      </c>
      <c r="D180" s="14" t="s">
        <v>598</v>
      </c>
      <c r="E180" s="14" t="s">
        <v>353</v>
      </c>
      <c r="F180" s="15">
        <v>1</v>
      </c>
      <c r="G180" s="15">
        <v>1</v>
      </c>
      <c r="H180" s="29">
        <v>750</v>
      </c>
      <c r="I180" s="30">
        <f>F180*G180*H180</f>
        <v>750</v>
      </c>
      <c r="J180" s="1"/>
      <c r="K180" s="2" t="s">
        <v>599</v>
      </c>
    </row>
    <row r="181" spans="1:11" ht="23" customHeight="1">
      <c r="A181" s="1"/>
      <c r="B181" s="1"/>
      <c r="C181" s="31"/>
      <c r="D181" s="31" t="s">
        <v>600</v>
      </c>
      <c r="E181" s="31"/>
      <c r="F181" s="32"/>
      <c r="G181" s="32"/>
      <c r="H181" s="32"/>
      <c r="I181" s="33">
        <f>SUM(I176:I180)</f>
        <v>7500</v>
      </c>
      <c r="J181" s="1"/>
      <c r="K181" s="2"/>
    </row>
    <row r="182" spans="1:11" ht="19" customHeight="1">
      <c r="A182" s="1"/>
      <c r="B182" s="1"/>
      <c r="C182" s="1"/>
      <c r="D182" s="1"/>
      <c r="E182" s="1"/>
      <c r="F182" s="3"/>
      <c r="G182" s="3"/>
      <c r="H182" s="3"/>
      <c r="I182" s="3"/>
      <c r="J182" s="1"/>
      <c r="K182" s="2"/>
    </row>
    <row r="183" spans="1:11" ht="23" customHeight="1">
      <c r="A183" s="1"/>
      <c r="B183" s="1"/>
      <c r="C183" s="36"/>
      <c r="D183" s="36" t="s">
        <v>28</v>
      </c>
      <c r="E183" s="36"/>
      <c r="F183" s="37"/>
      <c r="G183" s="37"/>
      <c r="H183" s="37"/>
      <c r="I183" s="38">
        <f>SUM(I15,I31,I41,I53,I60,I75,I88,I117,I131,I142,I155,I164,I173,I181)</f>
        <v>451032</v>
      </c>
      <c r="J183" s="1"/>
      <c r="K183" s="2"/>
    </row>
    <row r="184" spans="1:11" ht="19" customHeight="1">
      <c r="A184" s="1"/>
      <c r="B184" s="1"/>
      <c r="C184" s="1"/>
      <c r="D184" s="1"/>
      <c r="E184" s="1"/>
      <c r="F184" s="3"/>
      <c r="G184" s="3"/>
      <c r="H184" s="3"/>
      <c r="I184" s="3"/>
      <c r="J184" s="1"/>
      <c r="K184" s="2"/>
    </row>
    <row r="185" spans="1:11" ht="22" customHeight="1">
      <c r="A185" s="1"/>
      <c r="B185" s="1"/>
      <c r="C185" s="10"/>
      <c r="D185" s="10" t="s">
        <v>601</v>
      </c>
      <c r="E185" s="10"/>
      <c r="F185" s="11"/>
      <c r="G185" s="11"/>
      <c r="H185" s="11"/>
      <c r="I185" s="11"/>
      <c r="J185" s="1"/>
      <c r="K185" s="2"/>
    </row>
    <row r="186" spans="1:11" ht="19" customHeight="1">
      <c r="A186" s="1"/>
      <c r="B186" s="1"/>
      <c r="C186" s="1"/>
      <c r="D186" s="1" t="s">
        <v>602</v>
      </c>
      <c r="E186" s="1"/>
      <c r="F186" s="3"/>
      <c r="G186" s="3"/>
      <c r="H186" s="3"/>
      <c r="I186" s="28">
        <f>SUM(I18,I19,I20,I21,I22,I23,I24,I25,I26,I30,I123)</f>
        <v>37450</v>
      </c>
      <c r="J186" s="1"/>
      <c r="K186" s="2"/>
    </row>
    <row r="187" spans="1:11" ht="19" customHeight="1">
      <c r="A187" s="1"/>
      <c r="B187" s="1"/>
      <c r="C187" s="1"/>
      <c r="D187" s="1" t="s">
        <v>603</v>
      </c>
      <c r="E187" s="1"/>
      <c r="F187" s="3"/>
      <c r="G187" s="3"/>
      <c r="H187" s="3"/>
      <c r="I187" s="28">
        <f>SUM(I34,I35,I36,I37,I38,I39,I44,I45,I46,I47,I48,I49,I50,I51,I52,I56,I57,I58,I59,I120,I121,I122,I124,I125,I126)</f>
        <v>139270</v>
      </c>
      <c r="J187" s="1"/>
      <c r="K187" s="2"/>
    </row>
    <row r="188" spans="1:11" ht="19" customHeight="1">
      <c r="A188" s="1"/>
      <c r="B188" s="1"/>
      <c r="C188" s="1"/>
      <c r="D188" s="1" t="s">
        <v>604</v>
      </c>
      <c r="E188" s="1"/>
      <c r="F188" s="3"/>
      <c r="G188" s="3"/>
      <c r="H188" s="3"/>
      <c r="I188" s="28">
        <f>SUM(I65,I66,I67,I68,I69,I78,I79,I80,I81,I82,I83,I84,I85,I87,I91,I92,I93,I94,I95,I96,I97,I98,I99,I100,I101,I102,I103,I104,I105,I106,I107,I108,I109,I110,I111,I112,I113,I114,I115,I116,I127,I128,I129,I134)</f>
        <v>80540</v>
      </c>
      <c r="J188" s="1"/>
      <c r="K188" s="2"/>
    </row>
    <row r="189" spans="1:11" ht="19" customHeight="1">
      <c r="A189" s="1"/>
      <c r="B189" s="1"/>
      <c r="C189" s="1"/>
      <c r="D189" s="1"/>
      <c r="E189" s="1"/>
      <c r="F189" s="3"/>
      <c r="G189" s="3"/>
      <c r="H189" s="3"/>
      <c r="I189" s="3"/>
      <c r="J189" s="1"/>
      <c r="K189" s="2"/>
    </row>
    <row r="190" spans="1:11" ht="22" customHeight="1">
      <c r="A190" s="1"/>
      <c r="B190" s="1"/>
      <c r="C190" s="10"/>
      <c r="D190" s="10" t="s">
        <v>605</v>
      </c>
      <c r="E190" s="10"/>
      <c r="F190" s="11"/>
      <c r="G190" s="11"/>
      <c r="H190" s="11"/>
      <c r="I190" s="11"/>
      <c r="J190" s="1"/>
      <c r="K190" s="2"/>
    </row>
    <row r="191" spans="1:11" ht="19" customHeight="1">
      <c r="A191" s="1"/>
      <c r="B191" s="1"/>
      <c r="C191" s="1"/>
      <c r="D191" s="1" t="s">
        <v>65</v>
      </c>
      <c r="E191" s="1"/>
      <c r="F191" s="3"/>
      <c r="G191" s="3"/>
      <c r="H191" s="39">
        <f>Assumptions!E16</f>
        <v>0.1875</v>
      </c>
      <c r="I191" s="28">
        <f>(I186+I187)*H191</f>
        <v>33135</v>
      </c>
      <c r="J191" s="1"/>
      <c r="K191" s="1" t="s">
        <v>606</v>
      </c>
    </row>
    <row r="192" spans="1:11" ht="19" customHeight="1">
      <c r="A192" s="1"/>
      <c r="B192" s="1"/>
      <c r="C192" s="1"/>
      <c r="D192" s="1" t="s">
        <v>30</v>
      </c>
      <c r="E192" s="1"/>
      <c r="F192" s="3"/>
      <c r="G192" s="3"/>
      <c r="H192" s="39">
        <f>Assumptions!E17</f>
        <v>0.18</v>
      </c>
      <c r="I192" s="28">
        <f>SUM(I186,I187,I191)*H192</f>
        <v>37773.9</v>
      </c>
      <c r="J192" s="1"/>
      <c r="K192" s="1" t="s">
        <v>607</v>
      </c>
    </row>
    <row r="193" spans="1:11" ht="19" customHeight="1">
      <c r="A193" s="1"/>
      <c r="B193" s="1"/>
      <c r="C193" s="1"/>
      <c r="D193" s="1" t="s">
        <v>31</v>
      </c>
      <c r="E193" s="1"/>
      <c r="F193" s="3"/>
      <c r="G193" s="3"/>
      <c r="H193" s="39">
        <f>Assumptions!E18</f>
        <v>0.22</v>
      </c>
      <c r="I193" s="28">
        <f>I186*(1+Assumptions!E16)*H193</f>
        <v>9783.8125</v>
      </c>
      <c r="J193" s="1"/>
      <c r="K193" s="1" t="s">
        <v>608</v>
      </c>
    </row>
    <row r="194" spans="1:11" ht="19" customHeight="1">
      <c r="A194" s="1"/>
      <c r="B194" s="1"/>
      <c r="C194" s="1"/>
      <c r="D194" s="1" t="s">
        <v>32</v>
      </c>
      <c r="E194" s="1"/>
      <c r="F194" s="3"/>
      <c r="G194" s="3"/>
      <c r="H194" s="39">
        <f>Assumptions!E19</f>
        <v>0</v>
      </c>
      <c r="I194" s="28">
        <f>I187*(1+Assumptions!E16)*H194</f>
        <v>0</v>
      </c>
      <c r="J194" s="1"/>
      <c r="K194" s="1" t="s">
        <v>609</v>
      </c>
    </row>
    <row r="195" spans="1:11" ht="19" customHeight="1">
      <c r="A195" s="1"/>
      <c r="B195" s="1"/>
      <c r="C195" s="1"/>
      <c r="D195" s="1" t="s">
        <v>33</v>
      </c>
      <c r="E195" s="1"/>
      <c r="F195" s="3"/>
      <c r="G195" s="3"/>
      <c r="H195" s="39">
        <f>Assumptions!E20</f>
        <v>0.08</v>
      </c>
      <c r="I195" s="28">
        <f>I188*H195</f>
        <v>6443.2</v>
      </c>
      <c r="J195" s="1"/>
      <c r="K195" s="1" t="s">
        <v>610</v>
      </c>
    </row>
    <row r="196" spans="1:11" ht="23" customHeight="1">
      <c r="A196" s="1"/>
      <c r="B196" s="1"/>
      <c r="C196" s="36"/>
      <c r="D196" s="36" t="s">
        <v>34</v>
      </c>
      <c r="E196" s="36"/>
      <c r="F196" s="37"/>
      <c r="G196" s="37"/>
      <c r="H196" s="37"/>
      <c r="I196" s="38">
        <f>SUM(I183,I191,I192,I193,I194,I195)</f>
        <v>538167.91249999998</v>
      </c>
      <c r="J196" s="1"/>
      <c r="K196" s="2"/>
    </row>
    <row r="197" spans="1:11" ht="19" customHeight="1">
      <c r="A197" s="1"/>
      <c r="B197" s="1"/>
      <c r="C197" s="1"/>
      <c r="D197" s="1" t="s">
        <v>35</v>
      </c>
      <c r="E197" s="1"/>
      <c r="F197" s="3"/>
      <c r="G197" s="3"/>
      <c r="H197" s="39">
        <f>Assumptions!E21</f>
        <v>0.02</v>
      </c>
      <c r="I197" s="28">
        <f>I196*H197</f>
        <v>10763.358249999999</v>
      </c>
      <c r="J197" s="1"/>
      <c r="K197" s="2"/>
    </row>
    <row r="198" spans="1:11" ht="19" customHeight="1">
      <c r="A198" s="1"/>
      <c r="B198" s="1"/>
      <c r="C198" s="1"/>
      <c r="D198" s="1" t="s">
        <v>36</v>
      </c>
      <c r="E198" s="1"/>
      <c r="F198" s="3"/>
      <c r="G198" s="3"/>
      <c r="H198" s="39">
        <f>Assumptions!E22</f>
        <v>0.12</v>
      </c>
      <c r="I198" s="28">
        <f>SUM(I196,I197)*H198</f>
        <v>65871.752489999999</v>
      </c>
      <c r="J198" s="1"/>
      <c r="K198" s="2"/>
    </row>
    <row r="199" spans="1:11" ht="23" customHeight="1">
      <c r="A199" s="1"/>
      <c r="B199" s="1"/>
      <c r="C199" s="36"/>
      <c r="D199" s="36" t="s">
        <v>37</v>
      </c>
      <c r="E199" s="36"/>
      <c r="F199" s="37"/>
      <c r="G199" s="37"/>
      <c r="H199" s="37"/>
      <c r="I199" s="38">
        <f>SUM(I196,I197,I198)</f>
        <v>614803.02324000001</v>
      </c>
      <c r="J199" s="1"/>
      <c r="K199" s="2"/>
    </row>
    <row r="200" spans="1:11" ht="19" customHeight="1">
      <c r="A200" s="1"/>
      <c r="B200" s="1"/>
      <c r="C200" s="1"/>
      <c r="D200" s="1"/>
      <c r="E200" s="1"/>
      <c r="F200" s="3"/>
      <c r="G200" s="3"/>
      <c r="H200" s="3"/>
      <c r="I200" s="3"/>
      <c r="J200" s="1"/>
      <c r="K200" s="2"/>
    </row>
    <row r="201" spans="1:11" ht="19" customHeight="1">
      <c r="A201" s="1"/>
      <c r="B201" s="1"/>
      <c r="C201" s="1"/>
      <c r="D201" s="1" t="s">
        <v>38</v>
      </c>
      <c r="E201" s="1"/>
      <c r="F201" s="3"/>
      <c r="G201" s="3"/>
      <c r="H201" s="3"/>
      <c r="I201" s="40">
        <f>Assumptions!E23</f>
        <v>10000</v>
      </c>
      <c r="J201" s="1"/>
      <c r="K201" s="1" t="s">
        <v>611</v>
      </c>
    </row>
    <row r="202" spans="1:11" ht="23" customHeight="1">
      <c r="A202" s="1"/>
      <c r="B202" s="1"/>
      <c r="C202" s="36"/>
      <c r="D202" s="36" t="s">
        <v>39</v>
      </c>
      <c r="E202" s="36"/>
      <c r="F202" s="37"/>
      <c r="G202" s="37"/>
      <c r="H202" s="37"/>
      <c r="I202" s="38">
        <f>SUM(I199,I201)</f>
        <v>624803.02324000001</v>
      </c>
      <c r="J202" s="1"/>
      <c r="K202" s="2"/>
    </row>
    <row r="203" spans="1:11" ht="19" customHeight="1">
      <c r="A203" s="1"/>
      <c r="B203" s="1"/>
      <c r="C203" s="1"/>
      <c r="D203" s="1" t="s">
        <v>612</v>
      </c>
      <c r="E203" s="1"/>
      <c r="F203" s="3"/>
      <c r="G203" s="3"/>
      <c r="H203" s="3"/>
      <c r="I203" s="28">
        <f>I199/Assumptions!E24</f>
        <v>12296.060464800001</v>
      </c>
      <c r="J203" s="1"/>
      <c r="K203" s="2"/>
    </row>
    <row r="204" spans="1:11" ht="19" customHeight="1">
      <c r="A204" s="1"/>
      <c r="B204" s="1"/>
      <c r="C204" s="1"/>
      <c r="D204" s="1" t="s">
        <v>613</v>
      </c>
      <c r="E204" s="1"/>
      <c r="F204" s="3"/>
      <c r="G204" s="3"/>
      <c r="H204" s="3"/>
      <c r="I204" s="28">
        <f>I199/Assumptions!E25</f>
        <v>6148.0302324000004</v>
      </c>
      <c r="J204" s="1"/>
      <c r="K204" s="2"/>
    </row>
    <row r="205" spans="1:11" ht="19" customHeight="1">
      <c r="A205" s="1"/>
      <c r="B205" s="1"/>
      <c r="C205" s="1"/>
      <c r="D205" s="1"/>
      <c r="E205" s="1"/>
      <c r="F205" s="3"/>
      <c r="G205" s="3"/>
      <c r="H205" s="3"/>
      <c r="I205" s="3"/>
      <c r="J205" s="1"/>
      <c r="K205" s="2"/>
    </row>
    <row r="206" spans="1:11" ht="19" customHeight="1">
      <c r="A206" s="1"/>
      <c r="B206" s="1"/>
      <c r="C206" s="1"/>
      <c r="D206" s="1"/>
      <c r="E206" s="1"/>
      <c r="F206" s="3"/>
      <c r="G206" s="3"/>
      <c r="H206" s="3"/>
      <c r="I206" s="3"/>
      <c r="J206" s="1"/>
      <c r="K206" s="2"/>
    </row>
    <row r="207" spans="1:11" ht="19" customHeight="1">
      <c r="A207" s="1"/>
      <c r="B207" s="1"/>
      <c r="C207" s="1"/>
      <c r="D207" s="1"/>
      <c r="E207" s="1"/>
      <c r="F207" s="3"/>
      <c r="G207" s="3"/>
      <c r="H207" s="3"/>
      <c r="I207" s="3"/>
      <c r="J207" s="1"/>
      <c r="K207" s="2"/>
    </row>
    <row r="208" spans="1:11" ht="19" customHeight="1">
      <c r="A208" s="1"/>
      <c r="B208" s="1"/>
      <c r="C208" s="1"/>
      <c r="D208" s="1"/>
      <c r="E208" s="1"/>
      <c r="F208" s="3"/>
      <c r="G208" s="3"/>
      <c r="H208" s="3"/>
      <c r="I208" s="3"/>
      <c r="J208" s="1"/>
      <c r="K208" s="2"/>
    </row>
    <row r="209" spans="1:11" ht="19" customHeight="1">
      <c r="A209" s="1"/>
      <c r="B209" s="1"/>
      <c r="C209" s="1"/>
      <c r="D209" s="1"/>
      <c r="E209" s="1"/>
      <c r="F209" s="3"/>
      <c r="G209" s="3"/>
      <c r="H209" s="3"/>
      <c r="I209" s="3"/>
      <c r="J209" s="1"/>
      <c r="K209" s="2"/>
    </row>
    <row r="210" spans="1:11" ht="19" customHeight="1">
      <c r="A210" s="1"/>
      <c r="B210" s="1"/>
      <c r="C210" s="1"/>
      <c r="D210" s="1"/>
      <c r="E210" s="1"/>
      <c r="F210" s="3"/>
      <c r="G210" s="3"/>
      <c r="H210" s="3"/>
      <c r="I210" s="3"/>
      <c r="J210" s="1"/>
      <c r="K210" s="2"/>
    </row>
    <row r="211" spans="1:11" ht="19" customHeight="1">
      <c r="A211" s="1"/>
      <c r="B211" s="1"/>
      <c r="C211" s="1"/>
      <c r="D211" s="1"/>
      <c r="E211" s="1"/>
      <c r="F211" s="3"/>
      <c r="G211" s="3"/>
      <c r="H211" s="3"/>
      <c r="I211" s="3"/>
      <c r="J211" s="1"/>
      <c r="K211" s="2"/>
    </row>
    <row r="212" spans="1:11" ht="19" customHeight="1">
      <c r="A212" s="1"/>
      <c r="B212" s="1"/>
      <c r="C212" s="1"/>
      <c r="D212" s="1"/>
      <c r="E212" s="1"/>
      <c r="F212" s="3"/>
      <c r="G212" s="3"/>
      <c r="H212" s="3"/>
      <c r="I212" s="3"/>
      <c r="J212" s="1"/>
      <c r="K212" s="2"/>
    </row>
    <row r="213" spans="1:11" ht="19" customHeight="1">
      <c r="A213" s="1"/>
      <c r="B213" s="1"/>
      <c r="C213" s="1"/>
      <c r="D213" s="1"/>
      <c r="E213" s="1"/>
      <c r="F213" s="3"/>
      <c r="G213" s="3"/>
      <c r="H213" s="3"/>
      <c r="I213" s="3"/>
      <c r="J213" s="1"/>
      <c r="K213" s="2"/>
    </row>
    <row r="214" spans="1:11" ht="19" customHeight="1">
      <c r="A214" s="1"/>
      <c r="B214" s="1"/>
      <c r="C214" s="1"/>
      <c r="D214" s="1"/>
      <c r="E214" s="1"/>
      <c r="F214" s="3"/>
      <c r="G214" s="3"/>
      <c r="H214" s="3"/>
      <c r="I214" s="3"/>
      <c r="J214" s="1"/>
      <c r="K214" s="2"/>
    </row>
    <row r="215" spans="1:11" ht="19" customHeight="1">
      <c r="A215" s="1"/>
      <c r="B215" s="1"/>
      <c r="C215" s="1"/>
      <c r="D215" s="1"/>
      <c r="E215" s="1"/>
      <c r="F215" s="3"/>
      <c r="G215" s="3"/>
      <c r="H215" s="3"/>
      <c r="I215" s="3"/>
      <c r="J215" s="1"/>
      <c r="K215" s="2"/>
    </row>
    <row r="216" spans="1:11" ht="19" customHeight="1">
      <c r="A216" s="1"/>
      <c r="B216" s="1"/>
      <c r="C216" s="1"/>
      <c r="D216" s="1"/>
      <c r="E216" s="1"/>
      <c r="F216" s="3"/>
      <c r="G216" s="3"/>
      <c r="H216" s="3"/>
      <c r="I216" s="3"/>
      <c r="J216" s="1"/>
      <c r="K216" s="2"/>
    </row>
    <row r="217" spans="1:11" ht="19" customHeight="1">
      <c r="A217" s="1"/>
      <c r="B217" s="1"/>
      <c r="C217" s="1"/>
      <c r="D217" s="1"/>
      <c r="E217" s="1"/>
      <c r="F217" s="3"/>
      <c r="G217" s="3"/>
      <c r="H217" s="3"/>
      <c r="I217" s="3"/>
      <c r="J217" s="1"/>
      <c r="K217" s="2"/>
    </row>
    <row r="218" spans="1:11" ht="19" customHeight="1">
      <c r="A218" s="1"/>
      <c r="B218" s="1"/>
      <c r="C218" s="1"/>
      <c r="D218" s="1"/>
      <c r="E218" s="1"/>
      <c r="F218" s="3"/>
      <c r="G218" s="3"/>
      <c r="H218" s="3"/>
      <c r="I218" s="3"/>
      <c r="J218" s="1"/>
      <c r="K218" s="2"/>
    </row>
    <row r="219" spans="1:11" ht="19" customHeight="1">
      <c r="A219" s="1"/>
      <c r="B219" s="1"/>
      <c r="C219" s="1"/>
      <c r="D219" s="1"/>
      <c r="E219" s="1"/>
      <c r="F219" s="3"/>
      <c r="G219" s="3"/>
      <c r="H219" s="3"/>
      <c r="I219" s="3"/>
      <c r="J219" s="1"/>
      <c r="K219" s="2"/>
    </row>
    <row r="220" spans="1:11" ht="19" customHeight="1">
      <c r="A220" s="1"/>
      <c r="B220" s="1"/>
      <c r="C220" s="1"/>
      <c r="D220" s="1"/>
      <c r="E220" s="1"/>
      <c r="F220" s="3"/>
      <c r="G220" s="3"/>
      <c r="H220" s="3"/>
      <c r="I220" s="3"/>
      <c r="J220" s="1"/>
      <c r="K220" s="2"/>
    </row>
    <row r="221" spans="1:11" ht="19" customHeight="1">
      <c r="A221" s="1"/>
      <c r="B221" s="1"/>
      <c r="C221" s="1"/>
      <c r="D221" s="1"/>
      <c r="E221" s="1"/>
      <c r="F221" s="3"/>
      <c r="G221" s="3"/>
      <c r="H221" s="3"/>
      <c r="I221" s="3"/>
      <c r="J221" s="1"/>
      <c r="K221" s="2"/>
    </row>
    <row r="222" spans="1:11" ht="19" customHeight="1">
      <c r="A222" s="1"/>
      <c r="B222" s="1"/>
      <c r="C222" s="1"/>
      <c r="D222" s="1"/>
      <c r="E222" s="1"/>
      <c r="F222" s="3"/>
      <c r="G222" s="3"/>
      <c r="H222" s="3"/>
      <c r="I222" s="3"/>
      <c r="J222" s="1"/>
      <c r="K222" s="2"/>
    </row>
    <row r="223" spans="1:11" ht="19" customHeight="1">
      <c r="A223" s="1"/>
      <c r="B223" s="1"/>
      <c r="C223" s="1"/>
      <c r="D223" s="1"/>
      <c r="E223" s="1"/>
      <c r="F223" s="3"/>
      <c r="G223" s="3"/>
      <c r="H223" s="3"/>
      <c r="I223" s="3"/>
      <c r="J223" s="1"/>
      <c r="K223" s="2"/>
    </row>
    <row r="224" spans="1:11" ht="19" customHeight="1">
      <c r="A224" s="1"/>
      <c r="B224" s="1"/>
      <c r="C224" s="1"/>
      <c r="D224" s="1"/>
      <c r="E224" s="1"/>
      <c r="F224" s="3"/>
      <c r="G224" s="3"/>
      <c r="H224" s="3"/>
      <c r="I224" s="3"/>
      <c r="J224" s="1"/>
      <c r="K224" s="2"/>
    </row>
    <row r="225" spans="1:11" ht="19" customHeight="1">
      <c r="A225" s="1"/>
      <c r="B225" s="1"/>
      <c r="C225" s="1"/>
      <c r="D225" s="1"/>
      <c r="E225" s="1"/>
      <c r="F225" s="3"/>
      <c r="G225" s="3"/>
      <c r="H225" s="3"/>
      <c r="I225" s="3"/>
      <c r="J225" s="1"/>
      <c r="K225" s="2"/>
    </row>
    <row r="226" spans="1:11" ht="19" customHeight="1">
      <c r="A226" s="1"/>
      <c r="B226" s="1"/>
      <c r="C226" s="1"/>
      <c r="D226" s="1"/>
      <c r="E226" s="1"/>
      <c r="F226" s="3"/>
      <c r="G226" s="3"/>
      <c r="H226" s="3"/>
      <c r="I226" s="3"/>
      <c r="J226" s="1"/>
      <c r="K226" s="2"/>
    </row>
    <row r="227" spans="1:11" ht="19" customHeight="1">
      <c r="A227" s="1"/>
      <c r="B227" s="1"/>
      <c r="C227" s="1"/>
      <c r="D227" s="1"/>
      <c r="E227" s="1"/>
      <c r="F227" s="3"/>
      <c r="G227" s="3"/>
      <c r="H227" s="3"/>
      <c r="I227" s="3"/>
      <c r="J227" s="1"/>
      <c r="K227" s="2"/>
    </row>
    <row r="228" spans="1:11" ht="19" customHeight="1">
      <c r="A228" s="1"/>
      <c r="B228" s="1"/>
      <c r="C228" s="1"/>
      <c r="D228" s="1"/>
      <c r="E228" s="1"/>
      <c r="F228" s="3"/>
      <c r="G228" s="3"/>
      <c r="H228" s="3"/>
      <c r="I228" s="3"/>
      <c r="J228" s="1"/>
      <c r="K228" s="2"/>
    </row>
    <row r="229" spans="1:11" ht="19" customHeight="1">
      <c r="A229" s="1"/>
      <c r="B229" s="1"/>
      <c r="C229" s="1"/>
      <c r="D229" s="1"/>
      <c r="E229" s="1"/>
      <c r="F229" s="3"/>
      <c r="G229" s="3"/>
      <c r="H229" s="3"/>
      <c r="I229" s="3"/>
      <c r="J229" s="1"/>
      <c r="K229" s="2"/>
    </row>
    <row r="230" spans="1:11" ht="19" customHeight="1">
      <c r="A230" s="1"/>
      <c r="B230" s="1"/>
      <c r="C230" s="1"/>
      <c r="D230" s="1"/>
      <c r="E230" s="1"/>
      <c r="F230" s="3"/>
      <c r="G230" s="3"/>
      <c r="H230" s="3"/>
      <c r="I230" s="3"/>
      <c r="J230" s="1"/>
      <c r="K230" s="2"/>
    </row>
    <row r="231" spans="1:11" ht="19" customHeight="1">
      <c r="A231" s="1"/>
      <c r="B231" s="1"/>
      <c r="C231" s="1"/>
      <c r="D231" s="1"/>
      <c r="E231" s="1"/>
      <c r="F231" s="3"/>
      <c r="G231" s="3"/>
      <c r="H231" s="3"/>
      <c r="I231" s="3"/>
      <c r="J231" s="1"/>
      <c r="K231" s="2"/>
    </row>
    <row r="232" spans="1:11" ht="19" customHeight="1">
      <c r="A232" s="1"/>
      <c r="B232" s="1"/>
      <c r="C232" s="1"/>
      <c r="D232" s="1"/>
      <c r="E232" s="1"/>
      <c r="F232" s="3"/>
      <c r="G232" s="3"/>
      <c r="H232" s="3"/>
      <c r="I232" s="3"/>
      <c r="J232" s="1"/>
      <c r="K232" s="2"/>
    </row>
    <row r="233" spans="1:11" ht="19" customHeight="1">
      <c r="A233" s="1"/>
      <c r="B233" s="1"/>
      <c r="C233" s="1"/>
      <c r="D233" s="1"/>
      <c r="E233" s="1"/>
      <c r="F233" s="3"/>
      <c r="G233" s="3"/>
      <c r="H233" s="3"/>
      <c r="I233" s="3"/>
      <c r="J233" s="1"/>
      <c r="K233" s="2"/>
    </row>
    <row r="234" spans="1:11" ht="19" customHeight="1">
      <c r="A234" s="1"/>
      <c r="B234" s="1"/>
      <c r="C234" s="1"/>
      <c r="D234" s="1"/>
      <c r="E234" s="1"/>
      <c r="F234" s="3"/>
      <c r="G234" s="3"/>
      <c r="H234" s="3"/>
      <c r="I234" s="3"/>
      <c r="J234" s="1"/>
      <c r="K234" s="2"/>
    </row>
    <row r="235" spans="1:11" ht="19" customHeight="1">
      <c r="A235" s="1"/>
      <c r="B235" s="1"/>
      <c r="C235" s="1"/>
      <c r="D235" s="1"/>
      <c r="E235" s="1"/>
      <c r="F235" s="3"/>
      <c r="G235" s="3"/>
      <c r="H235" s="3"/>
      <c r="I235" s="3"/>
      <c r="J235" s="1"/>
      <c r="K235" s="2"/>
    </row>
    <row r="236" spans="1:11" ht="19" customHeight="1">
      <c r="A236" s="1"/>
      <c r="B236" s="1"/>
      <c r="C236" s="1"/>
      <c r="D236" s="1"/>
      <c r="E236" s="1"/>
      <c r="F236" s="3"/>
      <c r="G236" s="3"/>
      <c r="H236" s="3"/>
      <c r="I236" s="3"/>
      <c r="J236" s="1"/>
      <c r="K236" s="2"/>
    </row>
    <row r="237" spans="1:11" ht="19" customHeight="1">
      <c r="A237" s="1"/>
      <c r="B237" s="1"/>
      <c r="C237" s="1"/>
      <c r="D237" s="1"/>
      <c r="E237" s="1"/>
      <c r="F237" s="3"/>
      <c r="G237" s="3"/>
      <c r="H237" s="3"/>
      <c r="I237" s="3"/>
      <c r="J237" s="1"/>
      <c r="K237" s="2"/>
    </row>
    <row r="238" spans="1:11" ht="19" customHeight="1">
      <c r="A238" s="1"/>
      <c r="B238" s="1"/>
      <c r="C238" s="1"/>
      <c r="D238" s="1"/>
      <c r="E238" s="1"/>
      <c r="F238" s="3"/>
      <c r="G238" s="3"/>
      <c r="H238" s="3"/>
      <c r="I238" s="3"/>
      <c r="J238" s="1"/>
      <c r="K238" s="2"/>
    </row>
    <row r="239" spans="1:11" ht="19" customHeight="1">
      <c r="A239" s="1"/>
      <c r="B239" s="1"/>
      <c r="C239" s="1"/>
      <c r="D239" s="1"/>
      <c r="E239" s="1"/>
      <c r="F239" s="3"/>
      <c r="G239" s="3"/>
      <c r="H239" s="3"/>
      <c r="I239" s="3"/>
      <c r="J239" s="1"/>
      <c r="K239" s="2"/>
    </row>
    <row r="240" spans="1:11" ht="19" customHeight="1">
      <c r="A240" s="1"/>
      <c r="B240" s="1"/>
      <c r="C240" s="1"/>
      <c r="D240" s="1"/>
      <c r="E240" s="1"/>
      <c r="F240" s="3"/>
      <c r="G240" s="3"/>
      <c r="H240" s="3"/>
      <c r="I240" s="3"/>
      <c r="J240" s="1"/>
      <c r="K240" s="2"/>
    </row>
    <row r="241" spans="1:11" ht="19" customHeight="1">
      <c r="A241" s="1"/>
      <c r="B241" s="1"/>
      <c r="C241" s="1"/>
      <c r="D241" s="1"/>
      <c r="E241" s="1"/>
      <c r="F241" s="3"/>
      <c r="G241" s="3"/>
      <c r="H241" s="3"/>
      <c r="I241" s="3"/>
      <c r="J241" s="1"/>
      <c r="K241" s="2"/>
    </row>
    <row r="242" spans="1:11" ht="19" customHeight="1">
      <c r="A242" s="1"/>
      <c r="B242" s="1"/>
      <c r="C242" s="1"/>
      <c r="D242" s="1"/>
      <c r="E242" s="1"/>
      <c r="F242" s="3"/>
      <c r="G242" s="3"/>
      <c r="H242" s="3"/>
      <c r="I242" s="3"/>
      <c r="J242" s="1"/>
      <c r="K242" s="2"/>
    </row>
    <row r="243" spans="1:11" ht="19" customHeight="1">
      <c r="A243" s="1"/>
      <c r="B243" s="1"/>
      <c r="C243" s="1"/>
      <c r="D243" s="1"/>
      <c r="E243" s="1"/>
      <c r="F243" s="3"/>
      <c r="G243" s="3"/>
      <c r="H243" s="3"/>
      <c r="I243" s="3"/>
      <c r="J243" s="1"/>
      <c r="K243" s="2"/>
    </row>
    <row r="244" spans="1:11" ht="19" customHeight="1">
      <c r="A244" s="1"/>
      <c r="B244" s="1"/>
      <c r="C244" s="1"/>
      <c r="D244" s="1"/>
      <c r="E244" s="1"/>
      <c r="F244" s="3"/>
      <c r="G244" s="3"/>
      <c r="H244" s="3"/>
      <c r="I244" s="3"/>
      <c r="J244" s="1"/>
      <c r="K244" s="2"/>
    </row>
    <row r="245" spans="1:11" ht="19" customHeight="1">
      <c r="A245" s="1"/>
      <c r="B245" s="1"/>
      <c r="C245" s="1"/>
      <c r="D245" s="1"/>
      <c r="E245" s="1"/>
      <c r="F245" s="3"/>
      <c r="G245" s="3"/>
      <c r="H245" s="3"/>
      <c r="I245" s="3"/>
      <c r="J245" s="1"/>
      <c r="K245" s="2"/>
    </row>
  </sheetData>
  <conditionalFormatting sqref="F9:I205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5"/>
  <sheetViews>
    <sheetView showGridLines="0" workbookViewId="0">
      <pane xSplit="4" ySplit="8" topLeftCell="E9" activePane="bottomRight" state="frozen"/>
      <selection pane="topRight"/>
      <selection pane="bottomLeft"/>
      <selection pane="bottomRight" activeCell="E9" sqref="E9"/>
    </sheetView>
  </sheetViews>
  <sheetFormatPr defaultRowHeight="14"/>
  <cols>
    <col min="1" max="2" width="2.1640625" customWidth="1"/>
    <col min="3" max="3" width="8" customWidth="1"/>
    <col min="4" max="4" width="49" customWidth="1"/>
    <col min="5" max="5" width="14" customWidth="1"/>
    <col min="6" max="7" width="10" customWidth="1"/>
    <col min="8" max="8" width="14" customWidth="1"/>
    <col min="9" max="9" width="18" customWidth="1"/>
    <col min="10" max="10" width="3" customWidth="1"/>
    <col min="11" max="11" width="100" customWidth="1"/>
  </cols>
  <sheetData>
    <row r="1" spans="1:11" ht="19" customHeight="1">
      <c r="A1" s="1"/>
      <c r="B1" s="1"/>
      <c r="C1" s="1"/>
      <c r="D1" s="1"/>
      <c r="E1" s="1"/>
      <c r="F1" s="3"/>
      <c r="G1" s="3"/>
      <c r="H1" s="3"/>
      <c r="I1" s="3"/>
      <c r="J1" s="1"/>
      <c r="K1" s="2"/>
    </row>
    <row r="2" spans="1:11" ht="29" customHeight="1">
      <c r="A2" s="1"/>
      <c r="B2" s="1"/>
      <c r="C2" s="4"/>
      <c r="D2" s="4" t="s">
        <v>615</v>
      </c>
      <c r="E2" s="1"/>
      <c r="F2" s="3"/>
      <c r="G2" s="3"/>
      <c r="H2" s="3"/>
      <c r="I2" s="3"/>
      <c r="J2" s="1"/>
      <c r="K2" s="1" t="s">
        <v>146</v>
      </c>
    </row>
    <row r="3" spans="1:11" ht="19" customHeight="1">
      <c r="A3" s="1"/>
      <c r="B3" s="1"/>
      <c r="C3" s="5"/>
      <c r="D3" s="5"/>
      <c r="E3" s="5"/>
      <c r="F3" s="6"/>
      <c r="G3" s="6"/>
      <c r="H3" s="6"/>
      <c r="I3" s="6"/>
      <c r="J3" s="1"/>
      <c r="K3" s="2"/>
    </row>
    <row r="4" spans="1:11" ht="19" customHeight="1">
      <c r="A4" s="1"/>
      <c r="B4" s="1"/>
      <c r="C4" s="27" t="s">
        <v>147</v>
      </c>
      <c r="D4" s="27"/>
      <c r="E4" s="27"/>
      <c r="F4" s="41"/>
      <c r="G4" s="41"/>
      <c r="H4" s="41"/>
      <c r="I4" s="42">
        <f>I199</f>
        <v>1689197.0654999998</v>
      </c>
      <c r="J4" s="1"/>
      <c r="K4" s="1" t="s">
        <v>148</v>
      </c>
    </row>
    <row r="5" spans="1:11" ht="19" customHeight="1">
      <c r="A5" s="1"/>
      <c r="B5" s="1"/>
      <c r="C5" s="27" t="s">
        <v>149</v>
      </c>
      <c r="D5" s="27"/>
      <c r="E5" s="27"/>
      <c r="F5" s="41"/>
      <c r="G5" s="41"/>
      <c r="H5" s="41"/>
      <c r="I5" s="42">
        <f>I202</f>
        <v>1709197.0654999998</v>
      </c>
      <c r="J5" s="1"/>
      <c r="K5" s="1" t="s">
        <v>150</v>
      </c>
    </row>
    <row r="6" spans="1:11" ht="19" customHeight="1">
      <c r="A6" s="1"/>
      <c r="B6" s="1"/>
      <c r="C6" s="1"/>
      <c r="D6" s="1"/>
      <c r="E6" s="1"/>
      <c r="F6" s="3"/>
      <c r="G6" s="3"/>
      <c r="H6" s="3"/>
      <c r="I6" s="3"/>
      <c r="J6" s="1"/>
      <c r="K6" s="2"/>
    </row>
    <row r="7" spans="1:11" ht="19" customHeight="1">
      <c r="A7" s="1"/>
      <c r="B7" s="1"/>
      <c r="C7" s="1"/>
      <c r="D7" s="1"/>
      <c r="E7" s="1"/>
      <c r="F7" s="3"/>
      <c r="G7" s="3"/>
      <c r="H7" s="3"/>
      <c r="I7" s="3"/>
      <c r="J7" s="1"/>
      <c r="K7" s="2"/>
    </row>
    <row r="8" spans="1:11" ht="25" customHeight="1">
      <c r="A8" s="1"/>
      <c r="B8" s="1"/>
      <c r="C8" s="12" t="s">
        <v>151</v>
      </c>
      <c r="D8" s="12" t="s">
        <v>152</v>
      </c>
      <c r="E8" s="12" t="s">
        <v>153</v>
      </c>
      <c r="F8" s="12" t="s">
        <v>154</v>
      </c>
      <c r="G8" s="12" t="s">
        <v>155</v>
      </c>
      <c r="H8" s="12" t="s">
        <v>156</v>
      </c>
      <c r="I8" s="12" t="s">
        <v>157</v>
      </c>
      <c r="J8" s="1"/>
      <c r="K8" s="27" t="s">
        <v>158</v>
      </c>
    </row>
    <row r="9" spans="1:11" ht="22" customHeight="1">
      <c r="A9" s="1"/>
      <c r="B9" s="1"/>
      <c r="C9" s="10" t="s">
        <v>159</v>
      </c>
      <c r="D9" s="10" t="s">
        <v>14</v>
      </c>
      <c r="E9" s="10"/>
      <c r="F9" s="11"/>
      <c r="G9" s="11"/>
      <c r="H9" s="11"/>
      <c r="I9" s="11"/>
      <c r="J9" s="1"/>
      <c r="K9" s="2"/>
    </row>
    <row r="10" spans="1:11" ht="19" customHeight="1">
      <c r="A10" s="1"/>
      <c r="B10" s="1"/>
      <c r="C10" s="14" t="s">
        <v>160</v>
      </c>
      <c r="D10" s="14" t="s">
        <v>161</v>
      </c>
      <c r="E10" s="14" t="s">
        <v>162</v>
      </c>
      <c r="F10" s="15">
        <v>1</v>
      </c>
      <c r="G10" s="15">
        <v>1</v>
      </c>
      <c r="H10" s="29">
        <v>12000</v>
      </c>
      <c r="I10" s="30">
        <f>F10*G10*H10</f>
        <v>12000</v>
      </c>
      <c r="J10" s="1"/>
      <c r="K10" s="2" t="s">
        <v>163</v>
      </c>
    </row>
    <row r="11" spans="1:11" ht="19" customHeight="1">
      <c r="A11" s="1"/>
      <c r="B11" s="1"/>
      <c r="C11" s="1" t="s">
        <v>164</v>
      </c>
      <c r="D11" s="1" t="s">
        <v>165</v>
      </c>
      <c r="E11" s="1" t="s">
        <v>162</v>
      </c>
      <c r="F11" s="13">
        <v>1</v>
      </c>
      <c r="G11" s="13">
        <v>1</v>
      </c>
      <c r="H11" s="16">
        <v>25000</v>
      </c>
      <c r="I11" s="28">
        <f>F11*G11*H11</f>
        <v>25000</v>
      </c>
      <c r="J11" s="1"/>
      <c r="K11" s="2" t="s">
        <v>166</v>
      </c>
    </row>
    <row r="12" spans="1:11" ht="19" customHeight="1">
      <c r="A12" s="1"/>
      <c r="B12" s="1"/>
      <c r="C12" s="14" t="s">
        <v>167</v>
      </c>
      <c r="D12" s="14" t="s">
        <v>168</v>
      </c>
      <c r="E12" s="14" t="s">
        <v>162</v>
      </c>
      <c r="F12" s="15">
        <v>1</v>
      </c>
      <c r="G12" s="15">
        <v>1</v>
      </c>
      <c r="H12" s="29">
        <v>25000</v>
      </c>
      <c r="I12" s="30">
        <f>F12*G12*H12</f>
        <v>25000</v>
      </c>
      <c r="J12" s="1"/>
      <c r="K12" s="2" t="s">
        <v>169</v>
      </c>
    </row>
    <row r="13" spans="1:11" ht="19" customHeight="1">
      <c r="A13" s="1"/>
      <c r="B13" s="1"/>
      <c r="C13" s="1" t="s">
        <v>170</v>
      </c>
      <c r="D13" s="1" t="s">
        <v>171</v>
      </c>
      <c r="E13" s="1" t="s">
        <v>162</v>
      </c>
      <c r="F13" s="13">
        <v>1</v>
      </c>
      <c r="G13" s="13">
        <v>1</v>
      </c>
      <c r="H13" s="16">
        <v>4000</v>
      </c>
      <c r="I13" s="28">
        <f>F13*G13*H13</f>
        <v>4000</v>
      </c>
      <c r="J13" s="1"/>
      <c r="K13" s="2" t="s">
        <v>172</v>
      </c>
    </row>
    <row r="14" spans="1:11" ht="19" customHeight="1">
      <c r="A14" s="1"/>
      <c r="B14" s="1"/>
      <c r="C14" s="14" t="s">
        <v>173</v>
      </c>
      <c r="D14" s="14" t="s">
        <v>174</v>
      </c>
      <c r="E14" s="14" t="s">
        <v>162</v>
      </c>
      <c r="F14" s="15">
        <v>1</v>
      </c>
      <c r="G14" s="15">
        <v>1</v>
      </c>
      <c r="H14" s="29">
        <v>2500</v>
      </c>
      <c r="I14" s="30">
        <f>F14*G14*H14</f>
        <v>2500</v>
      </c>
      <c r="J14" s="1"/>
      <c r="K14" s="2" t="s">
        <v>175</v>
      </c>
    </row>
    <row r="15" spans="1:11" ht="23" customHeight="1">
      <c r="A15" s="1"/>
      <c r="B15" s="1"/>
      <c r="C15" s="31"/>
      <c r="D15" s="31" t="s">
        <v>176</v>
      </c>
      <c r="E15" s="31"/>
      <c r="F15" s="32"/>
      <c r="G15" s="32"/>
      <c r="H15" s="32"/>
      <c r="I15" s="33">
        <f>SUM(I10:I14)</f>
        <v>68500</v>
      </c>
      <c r="J15" s="1"/>
      <c r="K15" s="2"/>
    </row>
    <row r="16" spans="1:11" ht="19" customHeight="1">
      <c r="A16" s="1"/>
      <c r="B16" s="1"/>
      <c r="C16" s="1"/>
      <c r="D16" s="1"/>
      <c r="E16" s="1"/>
      <c r="F16" s="3"/>
      <c r="G16" s="3"/>
      <c r="H16" s="3"/>
      <c r="I16" s="3"/>
      <c r="J16" s="1"/>
      <c r="K16" s="2"/>
    </row>
    <row r="17" spans="1:11" ht="22" customHeight="1">
      <c r="A17" s="1"/>
      <c r="B17" s="1"/>
      <c r="C17" s="10" t="s">
        <v>177</v>
      </c>
      <c r="D17" s="10" t="s">
        <v>15</v>
      </c>
      <c r="E17" s="10"/>
      <c r="F17" s="11"/>
      <c r="G17" s="11"/>
      <c r="H17" s="11"/>
      <c r="I17" s="11"/>
      <c r="J17" s="1"/>
      <c r="K17" s="2"/>
    </row>
    <row r="18" spans="1:11" ht="19" customHeight="1">
      <c r="A18" s="1"/>
      <c r="B18" s="1"/>
      <c r="C18" s="14" t="s">
        <v>178</v>
      </c>
      <c r="D18" s="14" t="s">
        <v>179</v>
      </c>
      <c r="E18" s="14" t="s">
        <v>180</v>
      </c>
      <c r="F18" s="15">
        <v>1</v>
      </c>
      <c r="G18" s="35">
        <f>Assumptions!F31</f>
        <v>25</v>
      </c>
      <c r="H18" s="29">
        <v>850</v>
      </c>
      <c r="I18" s="30">
        <f t="shared" ref="I18:I30" si="0">F18*G18*H18</f>
        <v>21250</v>
      </c>
      <c r="J18" s="1"/>
      <c r="K18" s="2" t="s">
        <v>181</v>
      </c>
    </row>
    <row r="19" spans="1:11" ht="19" customHeight="1">
      <c r="A19" s="1"/>
      <c r="B19" s="1"/>
      <c r="C19" s="1" t="s">
        <v>182</v>
      </c>
      <c r="D19" s="1" t="s">
        <v>183</v>
      </c>
      <c r="E19" s="1" t="s">
        <v>180</v>
      </c>
      <c r="F19" s="13">
        <v>1</v>
      </c>
      <c r="G19" s="34">
        <f>Assumptions!F31</f>
        <v>25</v>
      </c>
      <c r="H19" s="16">
        <v>850</v>
      </c>
      <c r="I19" s="28">
        <f t="shared" si="0"/>
        <v>21250</v>
      </c>
      <c r="J19" s="1"/>
      <c r="K19" s="2" t="s">
        <v>181</v>
      </c>
    </row>
    <row r="20" spans="1:11" ht="19" customHeight="1">
      <c r="A20" s="1"/>
      <c r="B20" s="1"/>
      <c r="C20" s="14" t="s">
        <v>184</v>
      </c>
      <c r="D20" s="14" t="s">
        <v>185</v>
      </c>
      <c r="E20" s="14" t="s">
        <v>180</v>
      </c>
      <c r="F20" s="15">
        <v>1</v>
      </c>
      <c r="G20" s="35">
        <f>Assumptions!F31</f>
        <v>25</v>
      </c>
      <c r="H20" s="29">
        <v>850</v>
      </c>
      <c r="I20" s="30">
        <f t="shared" si="0"/>
        <v>21250</v>
      </c>
      <c r="J20" s="1"/>
      <c r="K20" s="2" t="s">
        <v>181</v>
      </c>
    </row>
    <row r="21" spans="1:11" ht="19" customHeight="1">
      <c r="A21" s="1"/>
      <c r="B21" s="1"/>
      <c r="C21" s="1" t="s">
        <v>186</v>
      </c>
      <c r="D21" s="1" t="s">
        <v>187</v>
      </c>
      <c r="E21" s="1" t="s">
        <v>188</v>
      </c>
      <c r="F21" s="13">
        <v>1</v>
      </c>
      <c r="G21" s="13">
        <v>1</v>
      </c>
      <c r="H21" s="16">
        <v>4500</v>
      </c>
      <c r="I21" s="28">
        <f t="shared" si="0"/>
        <v>4500</v>
      </c>
      <c r="J21" s="1"/>
      <c r="K21" s="2" t="s">
        <v>189</v>
      </c>
    </row>
    <row r="22" spans="1:11" ht="19" customHeight="1">
      <c r="A22" s="1"/>
      <c r="B22" s="1"/>
      <c r="C22" s="14" t="s">
        <v>190</v>
      </c>
      <c r="D22" s="14" t="s">
        <v>191</v>
      </c>
      <c r="E22" s="14" t="s">
        <v>188</v>
      </c>
      <c r="F22" s="15">
        <v>1</v>
      </c>
      <c r="G22" s="15">
        <v>1</v>
      </c>
      <c r="H22" s="29">
        <v>4000</v>
      </c>
      <c r="I22" s="30">
        <f t="shared" si="0"/>
        <v>4000</v>
      </c>
      <c r="J22" s="1"/>
      <c r="K22" s="2" t="s">
        <v>189</v>
      </c>
    </row>
    <row r="23" spans="1:11" ht="19" customHeight="1">
      <c r="A23" s="1"/>
      <c r="B23" s="1"/>
      <c r="C23" s="1" t="s">
        <v>192</v>
      </c>
      <c r="D23" s="1" t="s">
        <v>193</v>
      </c>
      <c r="E23" s="1" t="s">
        <v>188</v>
      </c>
      <c r="F23" s="13">
        <v>1</v>
      </c>
      <c r="G23" s="13">
        <v>1</v>
      </c>
      <c r="H23" s="16">
        <v>1200</v>
      </c>
      <c r="I23" s="28">
        <f t="shared" si="0"/>
        <v>1200</v>
      </c>
      <c r="J23" s="1"/>
      <c r="K23" s="2" t="s">
        <v>189</v>
      </c>
    </row>
    <row r="24" spans="1:11" ht="19" customHeight="1">
      <c r="A24" s="1"/>
      <c r="B24" s="1"/>
      <c r="C24" s="14" t="s">
        <v>194</v>
      </c>
      <c r="D24" s="14" t="s">
        <v>195</v>
      </c>
      <c r="E24" s="14" t="s">
        <v>188</v>
      </c>
      <c r="F24" s="15">
        <v>1</v>
      </c>
      <c r="G24" s="15">
        <v>1</v>
      </c>
      <c r="H24" s="29">
        <v>1000</v>
      </c>
      <c r="I24" s="30">
        <f t="shared" si="0"/>
        <v>1000</v>
      </c>
      <c r="J24" s="1"/>
      <c r="K24" s="2" t="s">
        <v>189</v>
      </c>
    </row>
    <row r="25" spans="1:11" ht="19" customHeight="1">
      <c r="A25" s="1"/>
      <c r="B25" s="1"/>
      <c r="C25" s="1" t="s">
        <v>196</v>
      </c>
      <c r="D25" s="1" t="s">
        <v>197</v>
      </c>
      <c r="E25" s="1" t="s">
        <v>188</v>
      </c>
      <c r="F25" s="13">
        <v>1</v>
      </c>
      <c r="G25" s="13">
        <v>1</v>
      </c>
      <c r="H25" s="16">
        <v>800</v>
      </c>
      <c r="I25" s="28">
        <f t="shared" si="0"/>
        <v>800</v>
      </c>
      <c r="J25" s="1"/>
      <c r="K25" s="2" t="s">
        <v>189</v>
      </c>
    </row>
    <row r="26" spans="1:11" ht="19" customHeight="1">
      <c r="A26" s="1"/>
      <c r="B26" s="1"/>
      <c r="C26" s="14" t="s">
        <v>198</v>
      </c>
      <c r="D26" s="14" t="s">
        <v>199</v>
      </c>
      <c r="E26" s="14" t="s">
        <v>188</v>
      </c>
      <c r="F26" s="15">
        <v>1</v>
      </c>
      <c r="G26" s="15">
        <v>1</v>
      </c>
      <c r="H26" s="29">
        <v>1000</v>
      </c>
      <c r="I26" s="30">
        <f t="shared" si="0"/>
        <v>1000</v>
      </c>
      <c r="J26" s="1"/>
      <c r="K26" s="2" t="s">
        <v>189</v>
      </c>
    </row>
    <row r="27" spans="1:11" ht="19" customHeight="1">
      <c r="A27" s="1"/>
      <c r="B27" s="1"/>
      <c r="C27" s="1" t="s">
        <v>200</v>
      </c>
      <c r="D27" s="1" t="s">
        <v>201</v>
      </c>
      <c r="E27" s="1" t="s">
        <v>202</v>
      </c>
      <c r="F27" s="13">
        <v>1</v>
      </c>
      <c r="G27" s="13">
        <v>1</v>
      </c>
      <c r="H27" s="16">
        <v>250</v>
      </c>
      <c r="I27" s="28">
        <f t="shared" si="0"/>
        <v>250</v>
      </c>
      <c r="J27" s="1"/>
      <c r="K27" s="2" t="s">
        <v>203</v>
      </c>
    </row>
    <row r="28" spans="1:11" ht="19" customHeight="1">
      <c r="A28" s="1"/>
      <c r="B28" s="1"/>
      <c r="C28" s="14" t="s">
        <v>204</v>
      </c>
      <c r="D28" s="14" t="s">
        <v>205</v>
      </c>
      <c r="E28" s="14" t="s">
        <v>206</v>
      </c>
      <c r="F28" s="15">
        <v>1</v>
      </c>
      <c r="G28" s="15">
        <v>1</v>
      </c>
      <c r="H28" s="29">
        <v>2500</v>
      </c>
      <c r="I28" s="30">
        <f t="shared" si="0"/>
        <v>2500</v>
      </c>
      <c r="J28" s="1"/>
      <c r="K28" s="2" t="s">
        <v>207</v>
      </c>
    </row>
    <row r="29" spans="1:11" ht="19" customHeight="1">
      <c r="A29" s="1"/>
      <c r="B29" s="1"/>
      <c r="C29" s="1" t="s">
        <v>208</v>
      </c>
      <c r="D29" s="1" t="s">
        <v>209</v>
      </c>
      <c r="E29" s="1" t="s">
        <v>210</v>
      </c>
      <c r="F29" s="13">
        <v>1</v>
      </c>
      <c r="G29" s="13">
        <v>1</v>
      </c>
      <c r="H29" s="16">
        <v>500</v>
      </c>
      <c r="I29" s="28">
        <f t="shared" si="0"/>
        <v>500</v>
      </c>
      <c r="J29" s="1"/>
      <c r="K29" s="2" t="s">
        <v>211</v>
      </c>
    </row>
    <row r="30" spans="1:11" ht="19" customHeight="1">
      <c r="A30" s="1"/>
      <c r="B30" s="1"/>
      <c r="C30" s="14" t="s">
        <v>212</v>
      </c>
      <c r="D30" s="14" t="s">
        <v>213</v>
      </c>
      <c r="E30" s="14" t="s">
        <v>180</v>
      </c>
      <c r="F30" s="15">
        <v>3</v>
      </c>
      <c r="G30" s="15">
        <v>1</v>
      </c>
      <c r="H30" s="29">
        <v>850</v>
      </c>
      <c r="I30" s="30">
        <f t="shared" si="0"/>
        <v>2550</v>
      </c>
      <c r="J30" s="1"/>
      <c r="K30" s="2" t="s">
        <v>214</v>
      </c>
    </row>
    <row r="31" spans="1:11" ht="23" customHeight="1">
      <c r="A31" s="1"/>
      <c r="B31" s="1"/>
      <c r="C31" s="31"/>
      <c r="D31" s="31" t="s">
        <v>215</v>
      </c>
      <c r="E31" s="31"/>
      <c r="F31" s="32"/>
      <c r="G31" s="32"/>
      <c r="H31" s="32"/>
      <c r="I31" s="33">
        <f>SUM(I18:I30)</f>
        <v>82050</v>
      </c>
      <c r="J31" s="1"/>
      <c r="K31" s="2"/>
    </row>
    <row r="32" spans="1:11" ht="19" customHeight="1">
      <c r="A32" s="1"/>
      <c r="B32" s="1"/>
      <c r="C32" s="1"/>
      <c r="D32" s="1"/>
      <c r="E32" s="1"/>
      <c r="F32" s="3"/>
      <c r="G32" s="3"/>
      <c r="H32" s="3"/>
      <c r="I32" s="3"/>
      <c r="J32" s="1"/>
      <c r="K32" s="2"/>
    </row>
    <row r="33" spans="1:11" ht="22" customHeight="1">
      <c r="A33" s="1"/>
      <c r="B33" s="1"/>
      <c r="C33" s="10" t="s">
        <v>216</v>
      </c>
      <c r="D33" s="10" t="s">
        <v>16</v>
      </c>
      <c r="E33" s="10"/>
      <c r="F33" s="11"/>
      <c r="G33" s="11"/>
      <c r="H33" s="11"/>
      <c r="I33" s="11"/>
      <c r="J33" s="1"/>
      <c r="K33" s="2"/>
    </row>
    <row r="34" spans="1:11" ht="19" customHeight="1">
      <c r="A34" s="1"/>
      <c r="B34" s="1"/>
      <c r="C34" s="14" t="s">
        <v>217</v>
      </c>
      <c r="D34" s="14" t="s">
        <v>218</v>
      </c>
      <c r="E34" s="14" t="s">
        <v>219</v>
      </c>
      <c r="F34" s="15">
        <v>1</v>
      </c>
      <c r="G34" s="35">
        <f>Assumptions!F32</f>
        <v>36</v>
      </c>
      <c r="H34" s="29">
        <v>500</v>
      </c>
      <c r="I34" s="30">
        <f t="shared" ref="I34:I40" si="1">F34*G34*H34</f>
        <v>18000</v>
      </c>
      <c r="J34" s="1"/>
      <c r="K34" s="2" t="s">
        <v>220</v>
      </c>
    </row>
    <row r="35" spans="1:11" ht="19" customHeight="1">
      <c r="A35" s="1"/>
      <c r="B35" s="1"/>
      <c r="C35" s="1" t="s">
        <v>221</v>
      </c>
      <c r="D35" s="1" t="s">
        <v>222</v>
      </c>
      <c r="E35" s="1" t="s">
        <v>219</v>
      </c>
      <c r="F35" s="13">
        <v>1</v>
      </c>
      <c r="G35" s="34">
        <f>Assumptions!F32</f>
        <v>36</v>
      </c>
      <c r="H35" s="16">
        <v>350</v>
      </c>
      <c r="I35" s="28">
        <f t="shared" si="1"/>
        <v>12600</v>
      </c>
      <c r="J35" s="1"/>
      <c r="K35" s="2" t="s">
        <v>223</v>
      </c>
    </row>
    <row r="36" spans="1:11" ht="19" customHeight="1">
      <c r="A36" s="1"/>
      <c r="B36" s="1"/>
      <c r="C36" s="14" t="s">
        <v>224</v>
      </c>
      <c r="D36" s="14" t="s">
        <v>225</v>
      </c>
      <c r="E36" s="14" t="s">
        <v>219</v>
      </c>
      <c r="F36" s="15">
        <v>1</v>
      </c>
      <c r="G36" s="35">
        <f>Assumptions!F37</f>
        <v>24</v>
      </c>
      <c r="H36" s="29">
        <v>550</v>
      </c>
      <c r="I36" s="30">
        <f t="shared" si="1"/>
        <v>13200</v>
      </c>
      <c r="J36" s="1"/>
      <c r="K36" s="2" t="s">
        <v>226</v>
      </c>
    </row>
    <row r="37" spans="1:11" ht="19" customHeight="1">
      <c r="A37" s="1"/>
      <c r="B37" s="1"/>
      <c r="C37" s="1" t="s">
        <v>227</v>
      </c>
      <c r="D37" s="1" t="s">
        <v>228</v>
      </c>
      <c r="E37" s="1" t="s">
        <v>219</v>
      </c>
      <c r="F37" s="13">
        <v>1</v>
      </c>
      <c r="G37" s="34">
        <f>Assumptions!F6</f>
        <v>22</v>
      </c>
      <c r="H37" s="16">
        <v>350</v>
      </c>
      <c r="I37" s="28">
        <f t="shared" si="1"/>
        <v>7700</v>
      </c>
      <c r="J37" s="1"/>
      <c r="K37" s="2" t="s">
        <v>229</v>
      </c>
    </row>
    <row r="38" spans="1:11" ht="19" customHeight="1">
      <c r="A38" s="1"/>
      <c r="B38" s="1"/>
      <c r="C38" s="14" t="s">
        <v>230</v>
      </c>
      <c r="D38" s="14" t="s">
        <v>231</v>
      </c>
      <c r="E38" s="14" t="s">
        <v>219</v>
      </c>
      <c r="F38" s="15">
        <v>1</v>
      </c>
      <c r="G38" s="35">
        <f>Assumptions!F36</f>
        <v>23</v>
      </c>
      <c r="H38" s="29">
        <v>450</v>
      </c>
      <c r="I38" s="30">
        <f t="shared" si="1"/>
        <v>10350</v>
      </c>
      <c r="J38" s="1"/>
      <c r="K38" s="2" t="s">
        <v>232</v>
      </c>
    </row>
    <row r="39" spans="1:11" ht="19" customHeight="1">
      <c r="A39" s="1"/>
      <c r="B39" s="1"/>
      <c r="C39" s="1" t="s">
        <v>233</v>
      </c>
      <c r="D39" s="1" t="s">
        <v>234</v>
      </c>
      <c r="E39" s="1" t="s">
        <v>219</v>
      </c>
      <c r="F39" s="13">
        <v>3</v>
      </c>
      <c r="G39" s="34">
        <f>Assumptions!F37</f>
        <v>24</v>
      </c>
      <c r="H39" s="16">
        <v>220</v>
      </c>
      <c r="I39" s="28">
        <f t="shared" si="1"/>
        <v>15840</v>
      </c>
      <c r="J39" s="1"/>
      <c r="K39" s="2" t="s">
        <v>235</v>
      </c>
    </row>
    <row r="40" spans="1:11" ht="19" customHeight="1">
      <c r="A40" s="1"/>
      <c r="B40" s="1"/>
      <c r="C40" s="14" t="s">
        <v>236</v>
      </c>
      <c r="D40" s="14" t="s">
        <v>237</v>
      </c>
      <c r="E40" s="14" t="s">
        <v>162</v>
      </c>
      <c r="F40" s="15">
        <v>1</v>
      </c>
      <c r="G40" s="15">
        <v>1</v>
      </c>
      <c r="H40" s="29">
        <v>3000</v>
      </c>
      <c r="I40" s="30">
        <f t="shared" si="1"/>
        <v>3000</v>
      </c>
      <c r="J40" s="1"/>
      <c r="K40" s="2" t="s">
        <v>238</v>
      </c>
    </row>
    <row r="41" spans="1:11" ht="23" customHeight="1">
      <c r="A41" s="1"/>
      <c r="B41" s="1"/>
      <c r="C41" s="31"/>
      <c r="D41" s="31" t="s">
        <v>239</v>
      </c>
      <c r="E41" s="31"/>
      <c r="F41" s="32"/>
      <c r="G41" s="32"/>
      <c r="H41" s="32"/>
      <c r="I41" s="33">
        <f>SUM(I34:I40)</f>
        <v>80690</v>
      </c>
      <c r="J41" s="1"/>
      <c r="K41" s="2"/>
    </row>
    <row r="42" spans="1:11" ht="19" customHeight="1">
      <c r="A42" s="1"/>
      <c r="B42" s="1"/>
      <c r="C42" s="1"/>
      <c r="D42" s="1"/>
      <c r="E42" s="1"/>
      <c r="F42" s="3"/>
      <c r="G42" s="3"/>
      <c r="H42" s="3"/>
      <c r="I42" s="3"/>
      <c r="J42" s="1"/>
      <c r="K42" s="2"/>
    </row>
    <row r="43" spans="1:11" ht="22" customHeight="1">
      <c r="A43" s="1"/>
      <c r="B43" s="1"/>
      <c r="C43" s="10" t="s">
        <v>240</v>
      </c>
      <c r="D43" s="10" t="s">
        <v>17</v>
      </c>
      <c r="E43" s="10"/>
      <c r="F43" s="11"/>
      <c r="G43" s="11"/>
      <c r="H43" s="11"/>
      <c r="I43" s="11"/>
      <c r="J43" s="1"/>
      <c r="K43" s="2"/>
    </row>
    <row r="44" spans="1:11" ht="19" customHeight="1">
      <c r="A44" s="1"/>
      <c r="B44" s="1"/>
      <c r="C44" s="14" t="s">
        <v>241</v>
      </c>
      <c r="D44" s="14" t="s">
        <v>242</v>
      </c>
      <c r="E44" s="14" t="s">
        <v>219</v>
      </c>
      <c r="F44" s="15">
        <v>1</v>
      </c>
      <c r="G44" s="35">
        <f>Assumptions!F38</f>
        <v>25</v>
      </c>
      <c r="H44" s="29">
        <v>850</v>
      </c>
      <c r="I44" s="30">
        <f t="shared" ref="I44:I52" si="2">F44*G44*H44</f>
        <v>21250</v>
      </c>
      <c r="J44" s="1"/>
      <c r="K44" s="2" t="s">
        <v>243</v>
      </c>
    </row>
    <row r="45" spans="1:11" ht="19" customHeight="1">
      <c r="A45" s="1"/>
      <c r="B45" s="1"/>
      <c r="C45" s="1" t="s">
        <v>244</v>
      </c>
      <c r="D45" s="1" t="s">
        <v>245</v>
      </c>
      <c r="E45" s="1" t="s">
        <v>219</v>
      </c>
      <c r="F45" s="13">
        <v>1</v>
      </c>
      <c r="G45" s="34">
        <f>Assumptions!F6</f>
        <v>22</v>
      </c>
      <c r="H45" s="16">
        <v>550</v>
      </c>
      <c r="I45" s="28">
        <f t="shared" si="2"/>
        <v>12100</v>
      </c>
      <c r="J45" s="1"/>
      <c r="K45" s="2" t="s">
        <v>246</v>
      </c>
    </row>
    <row r="46" spans="1:11" ht="19" customHeight="1">
      <c r="A46" s="1"/>
      <c r="B46" s="1"/>
      <c r="C46" s="14" t="s">
        <v>247</v>
      </c>
      <c r="D46" s="14" t="s">
        <v>248</v>
      </c>
      <c r="E46" s="14" t="s">
        <v>219</v>
      </c>
      <c r="F46" s="15">
        <v>1</v>
      </c>
      <c r="G46" s="35">
        <f>Assumptions!F37</f>
        <v>24</v>
      </c>
      <c r="H46" s="29">
        <v>450</v>
      </c>
      <c r="I46" s="30">
        <f t="shared" si="2"/>
        <v>10800</v>
      </c>
      <c r="J46" s="1"/>
      <c r="K46" s="2" t="s">
        <v>249</v>
      </c>
    </row>
    <row r="47" spans="1:11" ht="19" customHeight="1">
      <c r="A47" s="1"/>
      <c r="B47" s="1"/>
      <c r="C47" s="1" t="s">
        <v>250</v>
      </c>
      <c r="D47" s="1" t="s">
        <v>251</v>
      </c>
      <c r="E47" s="1" t="s">
        <v>219</v>
      </c>
      <c r="F47" s="13">
        <v>1</v>
      </c>
      <c r="G47" s="34">
        <f>Assumptions!F6</f>
        <v>22</v>
      </c>
      <c r="H47" s="16">
        <v>350</v>
      </c>
      <c r="I47" s="28">
        <f t="shared" si="2"/>
        <v>7700</v>
      </c>
      <c r="J47" s="1"/>
      <c r="K47" s="2" t="s">
        <v>252</v>
      </c>
    </row>
    <row r="48" spans="1:11" ht="19" customHeight="1">
      <c r="A48" s="1"/>
      <c r="B48" s="1"/>
      <c r="C48" s="14" t="s">
        <v>253</v>
      </c>
      <c r="D48" s="14" t="s">
        <v>254</v>
      </c>
      <c r="E48" s="14" t="s">
        <v>219</v>
      </c>
      <c r="F48" s="15">
        <v>1</v>
      </c>
      <c r="G48" s="35">
        <f>Assumptions!F37</f>
        <v>24</v>
      </c>
      <c r="H48" s="29">
        <v>500</v>
      </c>
      <c r="I48" s="30">
        <f t="shared" si="2"/>
        <v>12000</v>
      </c>
      <c r="J48" s="1"/>
      <c r="K48" s="2" t="s">
        <v>255</v>
      </c>
    </row>
    <row r="49" spans="1:11" ht="19" customHeight="1">
      <c r="A49" s="1"/>
      <c r="B49" s="1"/>
      <c r="C49" s="1" t="s">
        <v>256</v>
      </c>
      <c r="D49" s="1" t="s">
        <v>257</v>
      </c>
      <c r="E49" s="1" t="s">
        <v>219</v>
      </c>
      <c r="F49" s="13">
        <v>1</v>
      </c>
      <c r="G49" s="34">
        <f>Assumptions!F37</f>
        <v>24</v>
      </c>
      <c r="H49" s="16">
        <v>450</v>
      </c>
      <c r="I49" s="28">
        <f t="shared" si="2"/>
        <v>10800</v>
      </c>
      <c r="J49" s="1"/>
      <c r="K49" s="2" t="s">
        <v>258</v>
      </c>
    </row>
    <row r="50" spans="1:11" ht="19" customHeight="1">
      <c r="A50" s="1"/>
      <c r="B50" s="1"/>
      <c r="C50" s="14" t="s">
        <v>259</v>
      </c>
      <c r="D50" s="14" t="s">
        <v>260</v>
      </c>
      <c r="E50" s="14" t="s">
        <v>219</v>
      </c>
      <c r="F50" s="15">
        <v>3</v>
      </c>
      <c r="G50" s="35">
        <f>Assumptions!F36</f>
        <v>23</v>
      </c>
      <c r="H50" s="29">
        <v>350</v>
      </c>
      <c r="I50" s="30">
        <f t="shared" si="2"/>
        <v>24150</v>
      </c>
      <c r="J50" s="1"/>
      <c r="K50" s="2" t="s">
        <v>261</v>
      </c>
    </row>
    <row r="51" spans="1:11" ht="19" customHeight="1">
      <c r="A51" s="1"/>
      <c r="B51" s="1"/>
      <c r="C51" s="1" t="s">
        <v>262</v>
      </c>
      <c r="D51" s="1" t="s">
        <v>263</v>
      </c>
      <c r="E51" s="1" t="s">
        <v>219</v>
      </c>
      <c r="F51" s="13">
        <v>1</v>
      </c>
      <c r="G51" s="34">
        <f>Assumptions!F36</f>
        <v>23</v>
      </c>
      <c r="H51" s="16">
        <v>600</v>
      </c>
      <c r="I51" s="28">
        <f t="shared" si="2"/>
        <v>13800</v>
      </c>
      <c r="J51" s="1"/>
      <c r="K51" s="2" t="s">
        <v>264</v>
      </c>
    </row>
    <row r="52" spans="1:11" ht="19" customHeight="1">
      <c r="A52" s="1"/>
      <c r="B52" s="1"/>
      <c r="C52" s="14" t="s">
        <v>265</v>
      </c>
      <c r="D52" s="14" t="s">
        <v>266</v>
      </c>
      <c r="E52" s="14" t="s">
        <v>219</v>
      </c>
      <c r="F52" s="15">
        <v>1</v>
      </c>
      <c r="G52" s="35">
        <f>Assumptions!F6</f>
        <v>22</v>
      </c>
      <c r="H52" s="29">
        <v>325</v>
      </c>
      <c r="I52" s="30">
        <f t="shared" si="2"/>
        <v>7150</v>
      </c>
      <c r="J52" s="1"/>
      <c r="K52" s="2" t="s">
        <v>267</v>
      </c>
    </row>
    <row r="53" spans="1:11" ht="23" customHeight="1">
      <c r="A53" s="1"/>
      <c r="B53" s="1"/>
      <c r="C53" s="31"/>
      <c r="D53" s="31" t="s">
        <v>268</v>
      </c>
      <c r="E53" s="31"/>
      <c r="F53" s="32"/>
      <c r="G53" s="32"/>
      <c r="H53" s="32"/>
      <c r="I53" s="33">
        <f>SUM(I44:I52)</f>
        <v>119750</v>
      </c>
      <c r="J53" s="1"/>
      <c r="K53" s="2"/>
    </row>
    <row r="54" spans="1:11" ht="19" customHeight="1">
      <c r="A54" s="1"/>
      <c r="B54" s="1"/>
      <c r="C54" s="1"/>
      <c r="D54" s="1"/>
      <c r="E54" s="1"/>
      <c r="F54" s="3"/>
      <c r="G54" s="3"/>
      <c r="H54" s="3"/>
      <c r="I54" s="3"/>
      <c r="J54" s="1"/>
      <c r="K54" s="2"/>
    </row>
    <row r="55" spans="1:11" ht="22" customHeight="1">
      <c r="A55" s="1"/>
      <c r="B55" s="1"/>
      <c r="C55" s="10" t="s">
        <v>269</v>
      </c>
      <c r="D55" s="10" t="s">
        <v>18</v>
      </c>
      <c r="E55" s="10"/>
      <c r="F55" s="11"/>
      <c r="G55" s="11"/>
      <c r="H55" s="11"/>
      <c r="I55" s="11"/>
      <c r="J55" s="1"/>
      <c r="K55" s="2"/>
    </row>
    <row r="56" spans="1:11" ht="19" customHeight="1">
      <c r="A56" s="1"/>
      <c r="B56" s="1"/>
      <c r="C56" s="14" t="s">
        <v>270</v>
      </c>
      <c r="D56" s="14" t="s">
        <v>271</v>
      </c>
      <c r="E56" s="14" t="s">
        <v>219</v>
      </c>
      <c r="F56" s="15">
        <v>1</v>
      </c>
      <c r="G56" s="35">
        <f>Assumptions!F32</f>
        <v>36</v>
      </c>
      <c r="H56" s="29">
        <v>550</v>
      </c>
      <c r="I56" s="30">
        <f>F56*G56*H56</f>
        <v>19800</v>
      </c>
      <c r="J56" s="1"/>
      <c r="K56" s="2" t="s">
        <v>272</v>
      </c>
    </row>
    <row r="57" spans="1:11" ht="19" customHeight="1">
      <c r="A57" s="1"/>
      <c r="B57" s="1"/>
      <c r="C57" s="1" t="s">
        <v>273</v>
      </c>
      <c r="D57" s="1" t="s">
        <v>274</v>
      </c>
      <c r="E57" s="1" t="s">
        <v>219</v>
      </c>
      <c r="F57" s="13">
        <v>2</v>
      </c>
      <c r="G57" s="34">
        <f>Assumptions!F32</f>
        <v>36</v>
      </c>
      <c r="H57" s="16">
        <v>325</v>
      </c>
      <c r="I57" s="28">
        <f>F57*G57*H57</f>
        <v>23400</v>
      </c>
      <c r="J57" s="1"/>
      <c r="K57" s="2" t="s">
        <v>275</v>
      </c>
    </row>
    <row r="58" spans="1:11" ht="19" customHeight="1">
      <c r="A58" s="1"/>
      <c r="B58" s="1"/>
      <c r="C58" s="14" t="s">
        <v>276</v>
      </c>
      <c r="D58" s="14" t="s">
        <v>277</v>
      </c>
      <c r="E58" s="14" t="s">
        <v>219</v>
      </c>
      <c r="F58" s="15">
        <v>1</v>
      </c>
      <c r="G58" s="35">
        <f>Assumptions!F6</f>
        <v>22</v>
      </c>
      <c r="H58" s="29">
        <v>350</v>
      </c>
      <c r="I58" s="30">
        <f>F58*G58*H58</f>
        <v>7700</v>
      </c>
      <c r="J58" s="1"/>
      <c r="K58" s="2" t="s">
        <v>278</v>
      </c>
    </row>
    <row r="59" spans="1:11" ht="19" customHeight="1">
      <c r="A59" s="1"/>
      <c r="B59" s="1"/>
      <c r="C59" s="1" t="s">
        <v>279</v>
      </c>
      <c r="D59" s="1" t="s">
        <v>280</v>
      </c>
      <c r="E59" s="1" t="s">
        <v>219</v>
      </c>
      <c r="F59" s="13">
        <v>2</v>
      </c>
      <c r="G59" s="34">
        <f>Assumptions!F36</f>
        <v>23</v>
      </c>
      <c r="H59" s="16">
        <v>375</v>
      </c>
      <c r="I59" s="28">
        <f>F59*G59*H59</f>
        <v>17250</v>
      </c>
      <c r="J59" s="1"/>
      <c r="K59" s="2" t="s">
        <v>281</v>
      </c>
    </row>
    <row r="60" spans="1:11" ht="23" customHeight="1">
      <c r="A60" s="1"/>
      <c r="B60" s="1"/>
      <c r="C60" s="31"/>
      <c r="D60" s="31" t="s">
        <v>282</v>
      </c>
      <c r="E60" s="31"/>
      <c r="F60" s="32"/>
      <c r="G60" s="32"/>
      <c r="H60" s="32"/>
      <c r="I60" s="33">
        <f>SUM(I56:I59)</f>
        <v>68150</v>
      </c>
      <c r="J60" s="1"/>
      <c r="K60" s="2"/>
    </row>
    <row r="61" spans="1:11" ht="19" customHeight="1">
      <c r="A61" s="1"/>
      <c r="B61" s="1"/>
      <c r="C61" s="1"/>
      <c r="D61" s="1"/>
      <c r="E61" s="1"/>
      <c r="F61" s="3"/>
      <c r="G61" s="3"/>
      <c r="H61" s="3"/>
      <c r="I61" s="3"/>
      <c r="J61" s="1"/>
      <c r="K61" s="2"/>
    </row>
    <row r="62" spans="1:11" ht="22" customHeight="1">
      <c r="A62" s="1"/>
      <c r="B62" s="1"/>
      <c r="C62" s="10" t="s">
        <v>283</v>
      </c>
      <c r="D62" s="10" t="s">
        <v>19</v>
      </c>
      <c r="E62" s="10"/>
      <c r="F62" s="11"/>
      <c r="G62" s="11"/>
      <c r="H62" s="11"/>
      <c r="I62" s="11"/>
      <c r="J62" s="1"/>
      <c r="K62" s="2"/>
    </row>
    <row r="63" spans="1:11" ht="19" customHeight="1">
      <c r="A63" s="1"/>
      <c r="B63" s="1"/>
      <c r="C63" s="1" t="s">
        <v>284</v>
      </c>
      <c r="D63" s="1" t="s">
        <v>285</v>
      </c>
      <c r="E63" s="1" t="s">
        <v>286</v>
      </c>
      <c r="F63" s="13">
        <v>1</v>
      </c>
      <c r="G63" s="34">
        <f>Assumptions!F33</f>
        <v>31</v>
      </c>
      <c r="H63" s="16">
        <v>1200</v>
      </c>
      <c r="I63" s="28">
        <f t="shared" ref="I63:I74" si="3">F63*G63*H63</f>
        <v>37200</v>
      </c>
      <c r="J63" s="1"/>
      <c r="K63" s="2" t="s">
        <v>287</v>
      </c>
    </row>
    <row r="64" spans="1:11" ht="19" customHeight="1">
      <c r="A64" s="1"/>
      <c r="B64" s="1"/>
      <c r="C64" s="14" t="s">
        <v>288</v>
      </c>
      <c r="D64" s="14" t="s">
        <v>289</v>
      </c>
      <c r="E64" s="14" t="s">
        <v>290</v>
      </c>
      <c r="F64" s="15">
        <v>1</v>
      </c>
      <c r="G64" s="35">
        <f>Assumptions!F34</f>
        <v>11</v>
      </c>
      <c r="H64" s="29">
        <v>1800</v>
      </c>
      <c r="I64" s="30">
        <f t="shared" si="3"/>
        <v>19800</v>
      </c>
      <c r="J64" s="1"/>
      <c r="K64" s="2" t="s">
        <v>291</v>
      </c>
    </row>
    <row r="65" spans="1:11" ht="19" customHeight="1">
      <c r="A65" s="1"/>
      <c r="B65" s="1"/>
      <c r="C65" s="1" t="s">
        <v>292</v>
      </c>
      <c r="D65" s="1" t="s">
        <v>293</v>
      </c>
      <c r="E65" s="1" t="s">
        <v>294</v>
      </c>
      <c r="F65" s="13">
        <v>1</v>
      </c>
      <c r="G65" s="13">
        <v>1</v>
      </c>
      <c r="H65" s="16">
        <v>25000</v>
      </c>
      <c r="I65" s="28">
        <f t="shared" si="3"/>
        <v>25000</v>
      </c>
      <c r="J65" s="1"/>
      <c r="K65" s="2" t="s">
        <v>295</v>
      </c>
    </row>
    <row r="66" spans="1:11" ht="19" customHeight="1">
      <c r="A66" s="1"/>
      <c r="B66" s="1"/>
      <c r="C66" s="14" t="s">
        <v>296</v>
      </c>
      <c r="D66" s="14" t="s">
        <v>297</v>
      </c>
      <c r="E66" s="14" t="s">
        <v>294</v>
      </c>
      <c r="F66" s="15">
        <v>1</v>
      </c>
      <c r="G66" s="15">
        <v>1</v>
      </c>
      <c r="H66" s="29">
        <v>22000</v>
      </c>
      <c r="I66" s="30">
        <f t="shared" si="3"/>
        <v>22000</v>
      </c>
      <c r="J66" s="1"/>
      <c r="K66" s="2" t="s">
        <v>298</v>
      </c>
    </row>
    <row r="67" spans="1:11" ht="19" customHeight="1">
      <c r="A67" s="1"/>
      <c r="B67" s="1"/>
      <c r="C67" s="1" t="s">
        <v>299</v>
      </c>
      <c r="D67" s="1" t="s">
        <v>300</v>
      </c>
      <c r="E67" s="1" t="s">
        <v>294</v>
      </c>
      <c r="F67" s="13">
        <v>1</v>
      </c>
      <c r="G67" s="13">
        <v>1</v>
      </c>
      <c r="H67" s="16">
        <v>10000</v>
      </c>
      <c r="I67" s="28">
        <f t="shared" si="3"/>
        <v>10000</v>
      </c>
      <c r="J67" s="1"/>
      <c r="K67" s="2" t="s">
        <v>301</v>
      </c>
    </row>
    <row r="68" spans="1:11" ht="19" customHeight="1">
      <c r="A68" s="1"/>
      <c r="B68" s="1"/>
      <c r="C68" s="14" t="s">
        <v>302</v>
      </c>
      <c r="D68" s="14" t="s">
        <v>303</v>
      </c>
      <c r="E68" s="14" t="s">
        <v>294</v>
      </c>
      <c r="F68" s="15">
        <v>1</v>
      </c>
      <c r="G68" s="15">
        <v>1</v>
      </c>
      <c r="H68" s="29">
        <v>5000</v>
      </c>
      <c r="I68" s="30">
        <f t="shared" si="3"/>
        <v>5000</v>
      </c>
      <c r="J68" s="1"/>
      <c r="K68" s="2" t="s">
        <v>304</v>
      </c>
    </row>
    <row r="69" spans="1:11" ht="19" customHeight="1">
      <c r="A69" s="1"/>
      <c r="B69" s="1"/>
      <c r="C69" s="1" t="s">
        <v>305</v>
      </c>
      <c r="D69" s="1" t="s">
        <v>306</v>
      </c>
      <c r="E69" s="1" t="s">
        <v>162</v>
      </c>
      <c r="F69" s="13">
        <v>1</v>
      </c>
      <c r="G69" s="13">
        <v>1</v>
      </c>
      <c r="H69" s="16">
        <v>6000</v>
      </c>
      <c r="I69" s="28">
        <f t="shared" si="3"/>
        <v>6000</v>
      </c>
      <c r="J69" s="1"/>
      <c r="K69" s="2" t="s">
        <v>307</v>
      </c>
    </row>
    <row r="70" spans="1:11" ht="19" customHeight="1">
      <c r="A70" s="1"/>
      <c r="B70" s="1"/>
      <c r="C70" s="14" t="s">
        <v>308</v>
      </c>
      <c r="D70" s="14" t="s">
        <v>309</v>
      </c>
      <c r="E70" s="14" t="s">
        <v>162</v>
      </c>
      <c r="F70" s="15">
        <v>1</v>
      </c>
      <c r="G70" s="15">
        <v>1</v>
      </c>
      <c r="H70" s="29">
        <v>5000</v>
      </c>
      <c r="I70" s="30">
        <f t="shared" si="3"/>
        <v>5000</v>
      </c>
      <c r="J70" s="1"/>
      <c r="K70" s="2" t="s">
        <v>310</v>
      </c>
    </row>
    <row r="71" spans="1:11" ht="19" customHeight="1">
      <c r="A71" s="1"/>
      <c r="B71" s="1"/>
      <c r="C71" s="1" t="s">
        <v>311</v>
      </c>
      <c r="D71" s="1" t="s">
        <v>312</v>
      </c>
      <c r="E71" s="1" t="s">
        <v>162</v>
      </c>
      <c r="F71" s="13">
        <v>1</v>
      </c>
      <c r="G71" s="13">
        <v>1</v>
      </c>
      <c r="H71" s="16">
        <v>2500</v>
      </c>
      <c r="I71" s="28">
        <f t="shared" si="3"/>
        <v>2500</v>
      </c>
      <c r="J71" s="1"/>
      <c r="K71" s="2" t="s">
        <v>313</v>
      </c>
    </row>
    <row r="72" spans="1:11" ht="19" customHeight="1">
      <c r="A72" s="1"/>
      <c r="B72" s="1"/>
      <c r="C72" s="14" t="s">
        <v>314</v>
      </c>
      <c r="D72" s="14" t="s">
        <v>315</v>
      </c>
      <c r="E72" s="14" t="s">
        <v>316</v>
      </c>
      <c r="F72" s="15">
        <v>1</v>
      </c>
      <c r="G72" s="35">
        <f>Assumptions!F6</f>
        <v>22</v>
      </c>
      <c r="H72" s="29">
        <v>225</v>
      </c>
      <c r="I72" s="30">
        <f t="shared" si="3"/>
        <v>4950</v>
      </c>
      <c r="J72" s="1"/>
      <c r="K72" s="2" t="s">
        <v>317</v>
      </c>
    </row>
    <row r="73" spans="1:11" ht="19" customHeight="1">
      <c r="A73" s="1"/>
      <c r="B73" s="1"/>
      <c r="C73" s="1" t="s">
        <v>318</v>
      </c>
      <c r="D73" s="1" t="s">
        <v>319</v>
      </c>
      <c r="E73" s="1" t="s">
        <v>162</v>
      </c>
      <c r="F73" s="13">
        <v>1</v>
      </c>
      <c r="G73" s="13">
        <v>1</v>
      </c>
      <c r="H73" s="16">
        <v>3500</v>
      </c>
      <c r="I73" s="28">
        <f t="shared" si="3"/>
        <v>3500</v>
      </c>
      <c r="J73" s="1"/>
      <c r="K73" s="2" t="s">
        <v>320</v>
      </c>
    </row>
    <row r="74" spans="1:11" ht="19" customHeight="1">
      <c r="A74" s="1"/>
      <c r="B74" s="1"/>
      <c r="C74" s="14" t="s">
        <v>321</v>
      </c>
      <c r="D74" s="14" t="s">
        <v>322</v>
      </c>
      <c r="E74" s="14" t="s">
        <v>323</v>
      </c>
      <c r="F74" s="15">
        <v>1</v>
      </c>
      <c r="G74" s="15">
        <v>6</v>
      </c>
      <c r="H74" s="29">
        <v>350</v>
      </c>
      <c r="I74" s="30">
        <f t="shared" si="3"/>
        <v>2100</v>
      </c>
      <c r="J74" s="1"/>
      <c r="K74" s="2" t="s">
        <v>324</v>
      </c>
    </row>
    <row r="75" spans="1:11" ht="23" customHeight="1">
      <c r="A75" s="1"/>
      <c r="B75" s="1"/>
      <c r="C75" s="31"/>
      <c r="D75" s="31" t="s">
        <v>325</v>
      </c>
      <c r="E75" s="31"/>
      <c r="F75" s="32"/>
      <c r="G75" s="32"/>
      <c r="H75" s="32"/>
      <c r="I75" s="33">
        <f>SUM(I63:I74)</f>
        <v>143050</v>
      </c>
      <c r="J75" s="1"/>
      <c r="K75" s="2"/>
    </row>
    <row r="76" spans="1:11" ht="19" customHeight="1">
      <c r="A76" s="1"/>
      <c r="B76" s="1"/>
      <c r="C76" s="1"/>
      <c r="D76" s="1"/>
      <c r="E76" s="1"/>
      <c r="F76" s="3"/>
      <c r="G76" s="3"/>
      <c r="H76" s="3"/>
      <c r="I76" s="3"/>
      <c r="J76" s="1"/>
      <c r="K76" s="2"/>
    </row>
    <row r="77" spans="1:11" ht="22" customHeight="1">
      <c r="A77" s="1"/>
      <c r="B77" s="1"/>
      <c r="C77" s="10" t="s">
        <v>326</v>
      </c>
      <c r="D77" s="10" t="s">
        <v>20</v>
      </c>
      <c r="E77" s="10"/>
      <c r="F77" s="11"/>
      <c r="G77" s="11"/>
      <c r="H77" s="11"/>
      <c r="I77" s="11"/>
      <c r="J77" s="1"/>
      <c r="K77" s="2"/>
    </row>
    <row r="78" spans="1:11" ht="19" customHeight="1">
      <c r="A78" s="1"/>
      <c r="B78" s="1"/>
      <c r="C78" s="14" t="s">
        <v>327</v>
      </c>
      <c r="D78" s="14" t="s">
        <v>328</v>
      </c>
      <c r="E78" s="14" t="s">
        <v>329</v>
      </c>
      <c r="F78" s="15">
        <v>1</v>
      </c>
      <c r="G78" s="35">
        <f>Assumptions!F43</f>
        <v>5</v>
      </c>
      <c r="H78" s="29">
        <v>3000</v>
      </c>
      <c r="I78" s="30">
        <f t="shared" ref="I78:I87" si="4">F78*G78*H78</f>
        <v>15000</v>
      </c>
      <c r="J78" s="1"/>
      <c r="K78" s="2" t="s">
        <v>330</v>
      </c>
    </row>
    <row r="79" spans="1:11" ht="19" customHeight="1">
      <c r="A79" s="1"/>
      <c r="B79" s="1"/>
      <c r="C79" s="1" t="s">
        <v>331</v>
      </c>
      <c r="D79" s="1" t="s">
        <v>332</v>
      </c>
      <c r="E79" s="1" t="s">
        <v>329</v>
      </c>
      <c r="F79" s="13">
        <v>1</v>
      </c>
      <c r="G79" s="34">
        <f>Assumptions!F43</f>
        <v>5</v>
      </c>
      <c r="H79" s="16">
        <v>1800</v>
      </c>
      <c r="I79" s="28">
        <f t="shared" si="4"/>
        <v>9000</v>
      </c>
      <c r="J79" s="1"/>
      <c r="K79" s="2" t="s">
        <v>330</v>
      </c>
    </row>
    <row r="80" spans="1:11" ht="19" customHeight="1">
      <c r="A80" s="1"/>
      <c r="B80" s="1"/>
      <c r="C80" s="14" t="s">
        <v>333</v>
      </c>
      <c r="D80" s="14" t="s">
        <v>334</v>
      </c>
      <c r="E80" s="14" t="s">
        <v>329</v>
      </c>
      <c r="F80" s="15">
        <v>1</v>
      </c>
      <c r="G80" s="35">
        <f>Assumptions!F43</f>
        <v>5</v>
      </c>
      <c r="H80" s="29">
        <v>2500</v>
      </c>
      <c r="I80" s="30">
        <f t="shared" si="4"/>
        <v>12500</v>
      </c>
      <c r="J80" s="1"/>
      <c r="K80" s="2" t="s">
        <v>330</v>
      </c>
    </row>
    <row r="81" spans="1:11" ht="19" customHeight="1">
      <c r="A81" s="1"/>
      <c r="B81" s="1"/>
      <c r="C81" s="1" t="s">
        <v>335</v>
      </c>
      <c r="D81" s="1" t="s">
        <v>336</v>
      </c>
      <c r="E81" s="1" t="s">
        <v>329</v>
      </c>
      <c r="F81" s="13">
        <v>1</v>
      </c>
      <c r="G81" s="34">
        <f>Assumptions!F43</f>
        <v>5</v>
      </c>
      <c r="H81" s="16">
        <v>2000</v>
      </c>
      <c r="I81" s="28">
        <f t="shared" si="4"/>
        <v>10000</v>
      </c>
      <c r="J81" s="1"/>
      <c r="K81" s="2" t="s">
        <v>330</v>
      </c>
    </row>
    <row r="82" spans="1:11" ht="19" customHeight="1">
      <c r="A82" s="1"/>
      <c r="B82" s="1"/>
      <c r="C82" s="14" t="s">
        <v>337</v>
      </c>
      <c r="D82" s="14" t="s">
        <v>338</v>
      </c>
      <c r="E82" s="14" t="s">
        <v>329</v>
      </c>
      <c r="F82" s="15">
        <v>1</v>
      </c>
      <c r="G82" s="35">
        <f>Assumptions!F43</f>
        <v>5</v>
      </c>
      <c r="H82" s="29">
        <v>700</v>
      </c>
      <c r="I82" s="30">
        <f t="shared" si="4"/>
        <v>3500</v>
      </c>
      <c r="J82" s="1"/>
      <c r="K82" s="2" t="s">
        <v>330</v>
      </c>
    </row>
    <row r="83" spans="1:11" ht="19" customHeight="1">
      <c r="A83" s="1"/>
      <c r="B83" s="1"/>
      <c r="C83" s="1" t="s">
        <v>339</v>
      </c>
      <c r="D83" s="1" t="s">
        <v>340</v>
      </c>
      <c r="E83" s="1" t="s">
        <v>329</v>
      </c>
      <c r="F83" s="13">
        <v>1</v>
      </c>
      <c r="G83" s="34">
        <f>Assumptions!F43</f>
        <v>5</v>
      </c>
      <c r="H83" s="16">
        <v>600</v>
      </c>
      <c r="I83" s="28">
        <f t="shared" si="4"/>
        <v>3000</v>
      </c>
      <c r="J83" s="1"/>
      <c r="K83" s="2" t="s">
        <v>330</v>
      </c>
    </row>
    <row r="84" spans="1:11" ht="19" customHeight="1">
      <c r="A84" s="1"/>
      <c r="B84" s="1"/>
      <c r="C84" s="14" t="s">
        <v>341</v>
      </c>
      <c r="D84" s="14" t="s">
        <v>342</v>
      </c>
      <c r="E84" s="14" t="s">
        <v>329</v>
      </c>
      <c r="F84" s="15">
        <v>1</v>
      </c>
      <c r="G84" s="35">
        <f>Assumptions!F43</f>
        <v>5</v>
      </c>
      <c r="H84" s="29">
        <v>1200</v>
      </c>
      <c r="I84" s="30">
        <f t="shared" si="4"/>
        <v>6000</v>
      </c>
      <c r="J84" s="1"/>
      <c r="K84" s="2" t="s">
        <v>330</v>
      </c>
    </row>
    <row r="85" spans="1:11" ht="19" customHeight="1">
      <c r="A85" s="1"/>
      <c r="B85" s="1"/>
      <c r="C85" s="1" t="s">
        <v>343</v>
      </c>
      <c r="D85" s="1" t="s">
        <v>344</v>
      </c>
      <c r="E85" s="1" t="s">
        <v>345</v>
      </c>
      <c r="F85" s="13">
        <v>4</v>
      </c>
      <c r="G85" s="13">
        <v>1</v>
      </c>
      <c r="H85" s="16">
        <v>500</v>
      </c>
      <c r="I85" s="28">
        <f t="shared" si="4"/>
        <v>2000</v>
      </c>
      <c r="J85" s="1"/>
      <c r="K85" s="2" t="s">
        <v>346</v>
      </c>
    </row>
    <row r="86" spans="1:11" ht="19" customHeight="1">
      <c r="A86" s="1"/>
      <c r="B86" s="1"/>
      <c r="C86" s="14" t="s">
        <v>347</v>
      </c>
      <c r="D86" s="14" t="s">
        <v>348</v>
      </c>
      <c r="E86" s="14" t="s">
        <v>349</v>
      </c>
      <c r="F86" s="15">
        <v>4</v>
      </c>
      <c r="G86" s="15">
        <v>1</v>
      </c>
      <c r="H86" s="29">
        <v>500</v>
      </c>
      <c r="I86" s="30">
        <f t="shared" si="4"/>
        <v>2000</v>
      </c>
      <c r="J86" s="1"/>
      <c r="K86" s="2" t="s">
        <v>350</v>
      </c>
    </row>
    <row r="87" spans="1:11" ht="19" customHeight="1">
      <c r="A87" s="1"/>
      <c r="B87" s="1"/>
      <c r="C87" s="1" t="s">
        <v>351</v>
      </c>
      <c r="D87" s="1" t="s">
        <v>352</v>
      </c>
      <c r="E87" s="1" t="s">
        <v>353</v>
      </c>
      <c r="F87" s="13">
        <v>1</v>
      </c>
      <c r="G87" s="13">
        <v>1</v>
      </c>
      <c r="H87" s="16">
        <v>1000</v>
      </c>
      <c r="I87" s="28">
        <f t="shared" si="4"/>
        <v>1000</v>
      </c>
      <c r="J87" s="1"/>
      <c r="K87" s="2" t="s">
        <v>354</v>
      </c>
    </row>
    <row r="88" spans="1:11" ht="23" customHeight="1">
      <c r="A88" s="1"/>
      <c r="B88" s="1"/>
      <c r="C88" s="31"/>
      <c r="D88" s="31" t="s">
        <v>355</v>
      </c>
      <c r="E88" s="31"/>
      <c r="F88" s="32"/>
      <c r="G88" s="32"/>
      <c r="H88" s="32"/>
      <c r="I88" s="33">
        <f>SUM(I78:I87)</f>
        <v>64000</v>
      </c>
      <c r="J88" s="1"/>
      <c r="K88" s="2"/>
    </row>
    <row r="89" spans="1:11" ht="19" customHeight="1">
      <c r="A89" s="1"/>
      <c r="B89" s="1"/>
      <c r="C89" s="1"/>
      <c r="D89" s="1"/>
      <c r="E89" s="1"/>
      <c r="F89" s="3"/>
      <c r="G89" s="3"/>
      <c r="H89" s="3"/>
      <c r="I89" s="3"/>
      <c r="J89" s="1"/>
      <c r="K89" s="2"/>
    </row>
    <row r="90" spans="1:11" ht="22" customHeight="1">
      <c r="A90" s="1"/>
      <c r="B90" s="1"/>
      <c r="C90" s="10" t="s">
        <v>356</v>
      </c>
      <c r="D90" s="10" t="s">
        <v>21</v>
      </c>
      <c r="E90" s="10"/>
      <c r="F90" s="11"/>
      <c r="G90" s="11"/>
      <c r="H90" s="11"/>
      <c r="I90" s="11"/>
      <c r="J90" s="1"/>
      <c r="K90" s="2"/>
    </row>
    <row r="91" spans="1:11" ht="19" customHeight="1">
      <c r="A91" s="1"/>
      <c r="B91" s="1"/>
      <c r="C91" s="1" t="s">
        <v>357</v>
      </c>
      <c r="D91" s="1" t="s">
        <v>358</v>
      </c>
      <c r="E91" s="1" t="s">
        <v>359</v>
      </c>
      <c r="F91" s="13">
        <v>3</v>
      </c>
      <c r="G91" s="13">
        <v>1</v>
      </c>
      <c r="H91" s="16">
        <v>120</v>
      </c>
      <c r="I91" s="28">
        <f t="shared" ref="I91:I116" si="5">F91*G91*H91</f>
        <v>360</v>
      </c>
      <c r="J91" s="1"/>
      <c r="K91" s="2" t="s">
        <v>360</v>
      </c>
    </row>
    <row r="92" spans="1:11" ht="19" customHeight="1">
      <c r="A92" s="1"/>
      <c r="B92" s="1"/>
      <c r="C92" s="14" t="s">
        <v>361</v>
      </c>
      <c r="D92" s="14" t="s">
        <v>362</v>
      </c>
      <c r="E92" s="14" t="s">
        <v>359</v>
      </c>
      <c r="F92" s="15">
        <v>5</v>
      </c>
      <c r="G92" s="15">
        <v>1</v>
      </c>
      <c r="H92" s="29">
        <v>140</v>
      </c>
      <c r="I92" s="30">
        <f t="shared" si="5"/>
        <v>700</v>
      </c>
      <c r="J92" s="1"/>
      <c r="K92" s="2" t="s">
        <v>363</v>
      </c>
    </row>
    <row r="93" spans="1:11" ht="19" customHeight="1">
      <c r="A93" s="1"/>
      <c r="B93" s="1"/>
      <c r="C93" s="1" t="s">
        <v>364</v>
      </c>
      <c r="D93" s="1" t="s">
        <v>365</v>
      </c>
      <c r="E93" s="1" t="s">
        <v>359</v>
      </c>
      <c r="F93" s="13">
        <v>6</v>
      </c>
      <c r="G93" s="13">
        <v>1</v>
      </c>
      <c r="H93" s="16">
        <v>60</v>
      </c>
      <c r="I93" s="28">
        <f t="shared" si="5"/>
        <v>360</v>
      </c>
      <c r="J93" s="1"/>
      <c r="K93" s="2" t="s">
        <v>366</v>
      </c>
    </row>
    <row r="94" spans="1:11" ht="19" customHeight="1">
      <c r="A94" s="1"/>
      <c r="B94" s="1"/>
      <c r="C94" s="14" t="s">
        <v>367</v>
      </c>
      <c r="D94" s="14" t="s">
        <v>368</v>
      </c>
      <c r="E94" s="14" t="s">
        <v>359</v>
      </c>
      <c r="F94" s="15">
        <v>9</v>
      </c>
      <c r="G94" s="15">
        <v>1</v>
      </c>
      <c r="H94" s="29">
        <v>250</v>
      </c>
      <c r="I94" s="30">
        <f t="shared" si="5"/>
        <v>2250</v>
      </c>
      <c r="J94" s="1"/>
      <c r="K94" s="2" t="s">
        <v>369</v>
      </c>
    </row>
    <row r="95" spans="1:11" ht="19" customHeight="1">
      <c r="A95" s="1"/>
      <c r="B95" s="1"/>
      <c r="C95" s="1" t="s">
        <v>370</v>
      </c>
      <c r="D95" s="1" t="s">
        <v>371</v>
      </c>
      <c r="E95" s="1" t="s">
        <v>359</v>
      </c>
      <c r="F95" s="13">
        <v>4</v>
      </c>
      <c r="G95" s="13">
        <v>1</v>
      </c>
      <c r="H95" s="16">
        <v>650</v>
      </c>
      <c r="I95" s="28">
        <f t="shared" si="5"/>
        <v>2600</v>
      </c>
      <c r="J95" s="1"/>
      <c r="K95" s="2" t="s">
        <v>372</v>
      </c>
    </row>
    <row r="96" spans="1:11" ht="19" customHeight="1">
      <c r="A96" s="1"/>
      <c r="B96" s="1"/>
      <c r="C96" s="14" t="s">
        <v>373</v>
      </c>
      <c r="D96" s="14" t="s">
        <v>374</v>
      </c>
      <c r="E96" s="14" t="s">
        <v>359</v>
      </c>
      <c r="F96" s="15">
        <v>3</v>
      </c>
      <c r="G96" s="15">
        <v>1</v>
      </c>
      <c r="H96" s="29">
        <v>150</v>
      </c>
      <c r="I96" s="30">
        <f t="shared" si="5"/>
        <v>450</v>
      </c>
      <c r="J96" s="1"/>
      <c r="K96" s="2" t="s">
        <v>375</v>
      </c>
    </row>
    <row r="97" spans="1:11" ht="19" customHeight="1">
      <c r="A97" s="1"/>
      <c r="B97" s="1"/>
      <c r="C97" s="1" t="s">
        <v>376</v>
      </c>
      <c r="D97" s="1" t="s">
        <v>377</v>
      </c>
      <c r="E97" s="1" t="s">
        <v>359</v>
      </c>
      <c r="F97" s="13">
        <v>1</v>
      </c>
      <c r="G97" s="13">
        <v>1</v>
      </c>
      <c r="H97" s="16">
        <v>2500</v>
      </c>
      <c r="I97" s="28">
        <f t="shared" si="5"/>
        <v>2500</v>
      </c>
      <c r="J97" s="1"/>
      <c r="K97" s="2" t="s">
        <v>378</v>
      </c>
    </row>
    <row r="98" spans="1:11" ht="19" customHeight="1">
      <c r="A98" s="1"/>
      <c r="B98" s="1"/>
      <c r="C98" s="14" t="s">
        <v>379</v>
      </c>
      <c r="D98" s="14" t="s">
        <v>380</v>
      </c>
      <c r="E98" s="14" t="s">
        <v>359</v>
      </c>
      <c r="F98" s="15">
        <v>1</v>
      </c>
      <c r="G98" s="15">
        <v>1</v>
      </c>
      <c r="H98" s="29">
        <v>1600</v>
      </c>
      <c r="I98" s="30">
        <f t="shared" si="5"/>
        <v>1600</v>
      </c>
      <c r="J98" s="1"/>
      <c r="K98" s="2" t="s">
        <v>381</v>
      </c>
    </row>
    <row r="99" spans="1:11" ht="19" customHeight="1">
      <c r="A99" s="1"/>
      <c r="B99" s="1"/>
      <c r="C99" s="1" t="s">
        <v>382</v>
      </c>
      <c r="D99" s="1" t="s">
        <v>383</v>
      </c>
      <c r="E99" s="1" t="s">
        <v>359</v>
      </c>
      <c r="F99" s="13">
        <v>3</v>
      </c>
      <c r="G99" s="13">
        <v>1</v>
      </c>
      <c r="H99" s="16">
        <v>125</v>
      </c>
      <c r="I99" s="28">
        <f t="shared" si="5"/>
        <v>375</v>
      </c>
      <c r="J99" s="1"/>
      <c r="K99" s="2" t="s">
        <v>384</v>
      </c>
    </row>
    <row r="100" spans="1:11" ht="19" customHeight="1">
      <c r="A100" s="1"/>
      <c r="B100" s="1"/>
      <c r="C100" s="14" t="s">
        <v>385</v>
      </c>
      <c r="D100" s="14" t="s">
        <v>386</v>
      </c>
      <c r="E100" s="14" t="s">
        <v>359</v>
      </c>
      <c r="F100" s="15">
        <v>3</v>
      </c>
      <c r="G100" s="15">
        <v>1</v>
      </c>
      <c r="H100" s="29">
        <v>150</v>
      </c>
      <c r="I100" s="30">
        <f t="shared" si="5"/>
        <v>450</v>
      </c>
      <c r="J100" s="1"/>
      <c r="K100" s="2" t="s">
        <v>387</v>
      </c>
    </row>
    <row r="101" spans="1:11" ht="19" customHeight="1">
      <c r="A101" s="1"/>
      <c r="B101" s="1"/>
      <c r="C101" s="1" t="s">
        <v>388</v>
      </c>
      <c r="D101" s="1" t="s">
        <v>389</v>
      </c>
      <c r="E101" s="1" t="s">
        <v>359</v>
      </c>
      <c r="F101" s="13">
        <v>10</v>
      </c>
      <c r="G101" s="13">
        <v>1</v>
      </c>
      <c r="H101" s="16">
        <v>40</v>
      </c>
      <c r="I101" s="28">
        <f t="shared" si="5"/>
        <v>400</v>
      </c>
      <c r="J101" s="1"/>
      <c r="K101" s="2" t="s">
        <v>390</v>
      </c>
    </row>
    <row r="102" spans="1:11" ht="19" customHeight="1">
      <c r="A102" s="1"/>
      <c r="B102" s="1"/>
      <c r="C102" s="14" t="s">
        <v>391</v>
      </c>
      <c r="D102" s="14" t="s">
        <v>392</v>
      </c>
      <c r="E102" s="14" t="s">
        <v>359</v>
      </c>
      <c r="F102" s="15">
        <v>1</v>
      </c>
      <c r="G102" s="15">
        <v>1</v>
      </c>
      <c r="H102" s="29">
        <v>650</v>
      </c>
      <c r="I102" s="30">
        <f t="shared" si="5"/>
        <v>650</v>
      </c>
      <c r="J102" s="1"/>
      <c r="K102" s="2" t="s">
        <v>393</v>
      </c>
    </row>
    <row r="103" spans="1:11" ht="19" customHeight="1">
      <c r="A103" s="1"/>
      <c r="B103" s="1"/>
      <c r="C103" s="1" t="s">
        <v>394</v>
      </c>
      <c r="D103" s="1" t="s">
        <v>395</v>
      </c>
      <c r="E103" s="1" t="s">
        <v>359</v>
      </c>
      <c r="F103" s="13">
        <v>6</v>
      </c>
      <c r="G103" s="13">
        <v>1</v>
      </c>
      <c r="H103" s="16">
        <v>175</v>
      </c>
      <c r="I103" s="28">
        <f t="shared" si="5"/>
        <v>1050</v>
      </c>
      <c r="J103" s="1"/>
      <c r="K103" s="2" t="s">
        <v>396</v>
      </c>
    </row>
    <row r="104" spans="1:11" ht="19" customHeight="1">
      <c r="A104" s="1"/>
      <c r="B104" s="1"/>
      <c r="C104" s="14" t="s">
        <v>397</v>
      </c>
      <c r="D104" s="14" t="s">
        <v>398</v>
      </c>
      <c r="E104" s="14" t="s">
        <v>359</v>
      </c>
      <c r="F104" s="15">
        <v>24</v>
      </c>
      <c r="G104" s="15">
        <v>1</v>
      </c>
      <c r="H104" s="29">
        <v>40</v>
      </c>
      <c r="I104" s="30">
        <f t="shared" si="5"/>
        <v>960</v>
      </c>
      <c r="J104" s="1"/>
      <c r="K104" s="2" t="s">
        <v>399</v>
      </c>
    </row>
    <row r="105" spans="1:11" ht="19" customHeight="1">
      <c r="A105" s="1"/>
      <c r="B105" s="1"/>
      <c r="C105" s="1" t="s">
        <v>400</v>
      </c>
      <c r="D105" s="1" t="s">
        <v>401</v>
      </c>
      <c r="E105" s="1" t="s">
        <v>359</v>
      </c>
      <c r="F105" s="13">
        <v>8</v>
      </c>
      <c r="G105" s="13">
        <v>1</v>
      </c>
      <c r="H105" s="16">
        <v>60</v>
      </c>
      <c r="I105" s="28">
        <f t="shared" si="5"/>
        <v>480</v>
      </c>
      <c r="J105" s="1"/>
      <c r="K105" s="2" t="s">
        <v>402</v>
      </c>
    </row>
    <row r="106" spans="1:11" ht="19" customHeight="1">
      <c r="A106" s="1"/>
      <c r="B106" s="1"/>
      <c r="C106" s="14" t="s">
        <v>403</v>
      </c>
      <c r="D106" s="14" t="s">
        <v>404</v>
      </c>
      <c r="E106" s="14" t="s">
        <v>359</v>
      </c>
      <c r="F106" s="15">
        <v>2</v>
      </c>
      <c r="G106" s="15">
        <v>1</v>
      </c>
      <c r="H106" s="29">
        <v>400</v>
      </c>
      <c r="I106" s="30">
        <f t="shared" si="5"/>
        <v>800</v>
      </c>
      <c r="J106" s="1"/>
      <c r="K106" s="2" t="s">
        <v>405</v>
      </c>
    </row>
    <row r="107" spans="1:11" ht="19" customHeight="1">
      <c r="A107" s="1"/>
      <c r="B107" s="1"/>
      <c r="C107" s="1" t="s">
        <v>406</v>
      </c>
      <c r="D107" s="1" t="s">
        <v>407</v>
      </c>
      <c r="E107" s="1" t="s">
        <v>359</v>
      </c>
      <c r="F107" s="13">
        <v>2</v>
      </c>
      <c r="G107" s="13">
        <v>1</v>
      </c>
      <c r="H107" s="16">
        <v>350</v>
      </c>
      <c r="I107" s="28">
        <f t="shared" si="5"/>
        <v>700</v>
      </c>
      <c r="J107" s="1"/>
      <c r="K107" s="2" t="s">
        <v>408</v>
      </c>
    </row>
    <row r="108" spans="1:11" ht="19" customHeight="1">
      <c r="A108" s="1"/>
      <c r="B108" s="1"/>
      <c r="C108" s="14" t="s">
        <v>409</v>
      </c>
      <c r="D108" s="14" t="s">
        <v>410</v>
      </c>
      <c r="E108" s="14" t="s">
        <v>359</v>
      </c>
      <c r="F108" s="15">
        <v>1</v>
      </c>
      <c r="G108" s="15">
        <v>1</v>
      </c>
      <c r="H108" s="29">
        <v>800</v>
      </c>
      <c r="I108" s="30">
        <f t="shared" si="5"/>
        <v>800</v>
      </c>
      <c r="J108" s="1"/>
      <c r="K108" s="2" t="s">
        <v>411</v>
      </c>
    </row>
    <row r="109" spans="1:11" ht="19" customHeight="1">
      <c r="A109" s="1"/>
      <c r="B109" s="1"/>
      <c r="C109" s="1" t="s">
        <v>412</v>
      </c>
      <c r="D109" s="1" t="s">
        <v>413</v>
      </c>
      <c r="E109" s="1" t="s">
        <v>359</v>
      </c>
      <c r="F109" s="13">
        <v>1</v>
      </c>
      <c r="G109" s="13">
        <v>1</v>
      </c>
      <c r="H109" s="16">
        <v>1500</v>
      </c>
      <c r="I109" s="28">
        <f t="shared" si="5"/>
        <v>1500</v>
      </c>
      <c r="J109" s="1"/>
      <c r="K109" s="2" t="s">
        <v>414</v>
      </c>
    </row>
    <row r="110" spans="1:11" ht="19" customHeight="1">
      <c r="A110" s="1"/>
      <c r="B110" s="1"/>
      <c r="C110" s="14" t="s">
        <v>415</v>
      </c>
      <c r="D110" s="14" t="s">
        <v>416</v>
      </c>
      <c r="E110" s="14" t="s">
        <v>359</v>
      </c>
      <c r="F110" s="15">
        <v>1</v>
      </c>
      <c r="G110" s="15">
        <v>1</v>
      </c>
      <c r="H110" s="29">
        <v>1500</v>
      </c>
      <c r="I110" s="30">
        <f t="shared" si="5"/>
        <v>1500</v>
      </c>
      <c r="J110" s="1"/>
      <c r="K110" s="2" t="s">
        <v>417</v>
      </c>
    </row>
    <row r="111" spans="1:11" ht="19" customHeight="1">
      <c r="A111" s="1"/>
      <c r="B111" s="1"/>
      <c r="C111" s="1" t="s">
        <v>418</v>
      </c>
      <c r="D111" s="1" t="s">
        <v>419</v>
      </c>
      <c r="E111" s="1" t="s">
        <v>359</v>
      </c>
      <c r="F111" s="13">
        <v>6</v>
      </c>
      <c r="G111" s="13">
        <v>1</v>
      </c>
      <c r="H111" s="16">
        <v>40</v>
      </c>
      <c r="I111" s="28">
        <f t="shared" si="5"/>
        <v>240</v>
      </c>
      <c r="J111" s="1"/>
      <c r="K111" s="2" t="s">
        <v>420</v>
      </c>
    </row>
    <row r="112" spans="1:11" ht="19" customHeight="1">
      <c r="A112" s="1"/>
      <c r="B112" s="1"/>
      <c r="C112" s="14" t="s">
        <v>421</v>
      </c>
      <c r="D112" s="14" t="s">
        <v>422</v>
      </c>
      <c r="E112" s="14" t="s">
        <v>359</v>
      </c>
      <c r="F112" s="15">
        <v>1</v>
      </c>
      <c r="G112" s="15">
        <v>1</v>
      </c>
      <c r="H112" s="29">
        <v>650</v>
      </c>
      <c r="I112" s="30">
        <f t="shared" si="5"/>
        <v>650</v>
      </c>
      <c r="J112" s="1"/>
      <c r="K112" s="2" t="s">
        <v>423</v>
      </c>
    </row>
    <row r="113" spans="1:11" ht="19" customHeight="1">
      <c r="A113" s="1"/>
      <c r="B113" s="1"/>
      <c r="C113" s="1" t="s">
        <v>424</v>
      </c>
      <c r="D113" s="1" t="s">
        <v>425</v>
      </c>
      <c r="E113" s="1" t="s">
        <v>359</v>
      </c>
      <c r="F113" s="13">
        <v>1</v>
      </c>
      <c r="G113" s="13">
        <v>1</v>
      </c>
      <c r="H113" s="16">
        <v>500</v>
      </c>
      <c r="I113" s="28">
        <f t="shared" si="5"/>
        <v>500</v>
      </c>
      <c r="J113" s="1"/>
      <c r="K113" s="2" t="s">
        <v>426</v>
      </c>
    </row>
    <row r="114" spans="1:11" ht="19" customHeight="1">
      <c r="A114" s="1"/>
      <c r="B114" s="1"/>
      <c r="C114" s="14" t="s">
        <v>427</v>
      </c>
      <c r="D114" s="14" t="s">
        <v>428</v>
      </c>
      <c r="E114" s="14" t="s">
        <v>359</v>
      </c>
      <c r="F114" s="15">
        <v>1</v>
      </c>
      <c r="G114" s="15">
        <v>1</v>
      </c>
      <c r="H114" s="29">
        <v>400</v>
      </c>
      <c r="I114" s="30">
        <f t="shared" si="5"/>
        <v>400</v>
      </c>
      <c r="J114" s="1"/>
      <c r="K114" s="2" t="s">
        <v>429</v>
      </c>
    </row>
    <row r="115" spans="1:11" ht="19" customHeight="1">
      <c r="A115" s="1"/>
      <c r="B115" s="1"/>
      <c r="C115" s="1" t="s">
        <v>430</v>
      </c>
      <c r="D115" s="1" t="s">
        <v>431</v>
      </c>
      <c r="E115" s="1" t="s">
        <v>359</v>
      </c>
      <c r="F115" s="13">
        <v>1</v>
      </c>
      <c r="G115" s="13">
        <v>1</v>
      </c>
      <c r="H115" s="16">
        <v>2000</v>
      </c>
      <c r="I115" s="28">
        <f t="shared" si="5"/>
        <v>2000</v>
      </c>
      <c r="J115" s="1"/>
      <c r="K115" s="2" t="s">
        <v>432</v>
      </c>
    </row>
    <row r="116" spans="1:11" ht="19" customHeight="1">
      <c r="A116" s="1"/>
      <c r="B116" s="1"/>
      <c r="C116" s="14" t="s">
        <v>433</v>
      </c>
      <c r="D116" s="14" t="s">
        <v>434</v>
      </c>
      <c r="E116" s="14" t="s">
        <v>359</v>
      </c>
      <c r="F116" s="15">
        <v>3</v>
      </c>
      <c r="G116" s="15">
        <v>1</v>
      </c>
      <c r="H116" s="29">
        <v>700</v>
      </c>
      <c r="I116" s="30">
        <f t="shared" si="5"/>
        <v>2100</v>
      </c>
      <c r="J116" s="1"/>
      <c r="K116" s="2" t="s">
        <v>435</v>
      </c>
    </row>
    <row r="117" spans="1:11" ht="23" customHeight="1">
      <c r="A117" s="1"/>
      <c r="B117" s="1"/>
      <c r="C117" s="31"/>
      <c r="D117" s="31" t="s">
        <v>436</v>
      </c>
      <c r="E117" s="31"/>
      <c r="F117" s="32"/>
      <c r="G117" s="32"/>
      <c r="H117" s="32"/>
      <c r="I117" s="33">
        <f>SUM(I91:I116)</f>
        <v>26375</v>
      </c>
      <c r="J117" s="1"/>
      <c r="K117" s="2"/>
    </row>
    <row r="118" spans="1:11" ht="19" customHeight="1">
      <c r="A118" s="1"/>
      <c r="B118" s="1"/>
      <c r="C118" s="1"/>
      <c r="D118" s="1"/>
      <c r="E118" s="1"/>
      <c r="F118" s="3"/>
      <c r="G118" s="3"/>
      <c r="H118" s="3"/>
      <c r="I118" s="3"/>
      <c r="J118" s="1"/>
      <c r="K118" s="2"/>
    </row>
    <row r="119" spans="1:11" ht="22" customHeight="1">
      <c r="A119" s="1"/>
      <c r="B119" s="1"/>
      <c r="C119" s="10" t="s">
        <v>437</v>
      </c>
      <c r="D119" s="10" t="s">
        <v>22</v>
      </c>
      <c r="E119" s="10"/>
      <c r="F119" s="11"/>
      <c r="G119" s="11"/>
      <c r="H119" s="11"/>
      <c r="I119" s="11"/>
      <c r="J119" s="1"/>
      <c r="K119" s="2"/>
    </row>
    <row r="120" spans="1:11" ht="19" customHeight="1">
      <c r="A120" s="1"/>
      <c r="B120" s="1"/>
      <c r="C120" s="14" t="s">
        <v>438</v>
      </c>
      <c r="D120" s="14" t="s">
        <v>439</v>
      </c>
      <c r="E120" s="14" t="s">
        <v>219</v>
      </c>
      <c r="F120" s="15">
        <v>1</v>
      </c>
      <c r="G120" s="35">
        <f>Assumptions!F40</f>
        <v>10</v>
      </c>
      <c r="H120" s="29">
        <v>900</v>
      </c>
      <c r="I120" s="30">
        <f t="shared" ref="I120:I130" si="6">F120*G120*H120</f>
        <v>9000</v>
      </c>
      <c r="J120" s="1"/>
      <c r="K120" s="2" t="s">
        <v>440</v>
      </c>
    </row>
    <row r="121" spans="1:11" ht="19" customHeight="1">
      <c r="A121" s="1"/>
      <c r="B121" s="1"/>
      <c r="C121" s="1" t="s">
        <v>441</v>
      </c>
      <c r="D121" s="1" t="s">
        <v>442</v>
      </c>
      <c r="E121" s="1" t="s">
        <v>219</v>
      </c>
      <c r="F121" s="13">
        <v>3</v>
      </c>
      <c r="G121" s="34">
        <f>Assumptions!F39</f>
        <v>9</v>
      </c>
      <c r="H121" s="16">
        <v>500</v>
      </c>
      <c r="I121" s="28">
        <f t="shared" si="6"/>
        <v>13500</v>
      </c>
      <c r="J121" s="1"/>
      <c r="K121" s="2" t="s">
        <v>443</v>
      </c>
    </row>
    <row r="122" spans="1:11" ht="19" customHeight="1">
      <c r="A122" s="1"/>
      <c r="B122" s="1"/>
      <c r="C122" s="14" t="s">
        <v>444</v>
      </c>
      <c r="D122" s="14" t="s">
        <v>445</v>
      </c>
      <c r="E122" s="14" t="s">
        <v>219</v>
      </c>
      <c r="F122" s="15">
        <v>1</v>
      </c>
      <c r="G122" s="35">
        <f>Assumptions!F41</f>
        <v>5</v>
      </c>
      <c r="H122" s="29">
        <v>1200</v>
      </c>
      <c r="I122" s="30">
        <f t="shared" si="6"/>
        <v>6000</v>
      </c>
      <c r="J122" s="1"/>
      <c r="K122" s="2" t="s">
        <v>446</v>
      </c>
    </row>
    <row r="123" spans="1:11" ht="19" customHeight="1">
      <c r="A123" s="1"/>
      <c r="B123" s="1"/>
      <c r="C123" s="1" t="s">
        <v>447</v>
      </c>
      <c r="D123" s="1" t="s">
        <v>448</v>
      </c>
      <c r="E123" s="1" t="s">
        <v>449</v>
      </c>
      <c r="F123" s="13">
        <v>3</v>
      </c>
      <c r="G123" s="34">
        <f>Assumptions!F12</f>
        <v>3</v>
      </c>
      <c r="H123" s="16">
        <v>800</v>
      </c>
      <c r="I123" s="28">
        <f t="shared" si="6"/>
        <v>7200</v>
      </c>
      <c r="J123" s="1"/>
      <c r="K123" s="2" t="s">
        <v>450</v>
      </c>
    </row>
    <row r="124" spans="1:11" ht="19" customHeight="1">
      <c r="A124" s="1"/>
      <c r="B124" s="1"/>
      <c r="C124" s="14" t="s">
        <v>451</v>
      </c>
      <c r="D124" s="14" t="s">
        <v>452</v>
      </c>
      <c r="E124" s="14" t="s">
        <v>219</v>
      </c>
      <c r="F124" s="15">
        <v>2</v>
      </c>
      <c r="G124" s="35">
        <f>Assumptions!F42</f>
        <v>8</v>
      </c>
      <c r="H124" s="29">
        <v>850</v>
      </c>
      <c r="I124" s="30">
        <f t="shared" si="6"/>
        <v>13600</v>
      </c>
      <c r="J124" s="1"/>
      <c r="K124" s="2" t="s">
        <v>453</v>
      </c>
    </row>
    <row r="125" spans="1:11" ht="19" customHeight="1">
      <c r="A125" s="1"/>
      <c r="B125" s="1"/>
      <c r="C125" s="1" t="s">
        <v>454</v>
      </c>
      <c r="D125" s="1" t="s">
        <v>455</v>
      </c>
      <c r="E125" s="1" t="s">
        <v>219</v>
      </c>
      <c r="F125" s="13">
        <v>1</v>
      </c>
      <c r="G125" s="34">
        <f>Assumptions!F6</f>
        <v>22</v>
      </c>
      <c r="H125" s="16">
        <v>550</v>
      </c>
      <c r="I125" s="28">
        <f t="shared" si="6"/>
        <v>12100</v>
      </c>
      <c r="J125" s="1"/>
      <c r="K125" s="2" t="s">
        <v>456</v>
      </c>
    </row>
    <row r="126" spans="1:11" ht="19" customHeight="1">
      <c r="A126" s="1"/>
      <c r="B126" s="1"/>
      <c r="C126" s="14" t="s">
        <v>457</v>
      </c>
      <c r="D126" s="14" t="s">
        <v>458</v>
      </c>
      <c r="E126" s="14" t="s">
        <v>219</v>
      </c>
      <c r="F126" s="15">
        <v>2</v>
      </c>
      <c r="G126" s="35">
        <f>Assumptions!F10</f>
        <v>7</v>
      </c>
      <c r="H126" s="29">
        <v>650</v>
      </c>
      <c r="I126" s="30">
        <f t="shared" si="6"/>
        <v>9100</v>
      </c>
      <c r="J126" s="1"/>
      <c r="K126" s="2" t="s">
        <v>459</v>
      </c>
    </row>
    <row r="127" spans="1:11" ht="19" customHeight="1">
      <c r="A127" s="1"/>
      <c r="B127" s="1"/>
      <c r="C127" s="1" t="s">
        <v>460</v>
      </c>
      <c r="D127" s="1" t="s">
        <v>461</v>
      </c>
      <c r="E127" s="1" t="s">
        <v>462</v>
      </c>
      <c r="F127" s="13">
        <v>1</v>
      </c>
      <c r="G127" s="13">
        <v>1</v>
      </c>
      <c r="H127" s="16">
        <v>12000</v>
      </c>
      <c r="I127" s="28">
        <f t="shared" si="6"/>
        <v>12000</v>
      </c>
      <c r="J127" s="1"/>
      <c r="K127" s="2" t="s">
        <v>463</v>
      </c>
    </row>
    <row r="128" spans="1:11" ht="19" customHeight="1">
      <c r="A128" s="1"/>
      <c r="B128" s="1"/>
      <c r="C128" s="14" t="s">
        <v>464</v>
      </c>
      <c r="D128" s="14" t="s">
        <v>465</v>
      </c>
      <c r="E128" s="14" t="s">
        <v>462</v>
      </c>
      <c r="F128" s="15">
        <v>1</v>
      </c>
      <c r="G128" s="15">
        <v>1</v>
      </c>
      <c r="H128" s="29">
        <v>6500</v>
      </c>
      <c r="I128" s="30">
        <f t="shared" si="6"/>
        <v>6500</v>
      </c>
      <c r="J128" s="1"/>
      <c r="K128" s="2" t="s">
        <v>466</v>
      </c>
    </row>
    <row r="129" spans="1:11" ht="19" customHeight="1">
      <c r="A129" s="1"/>
      <c r="B129" s="1"/>
      <c r="C129" s="1" t="s">
        <v>467</v>
      </c>
      <c r="D129" s="1" t="s">
        <v>468</v>
      </c>
      <c r="E129" s="1" t="s">
        <v>353</v>
      </c>
      <c r="F129" s="13">
        <v>1</v>
      </c>
      <c r="G129" s="13">
        <v>1</v>
      </c>
      <c r="H129" s="16">
        <v>3500</v>
      </c>
      <c r="I129" s="28">
        <f t="shared" si="6"/>
        <v>3500</v>
      </c>
      <c r="J129" s="1"/>
      <c r="K129" s="2" t="s">
        <v>469</v>
      </c>
    </row>
    <row r="130" spans="1:11" ht="19" customHeight="1">
      <c r="A130" s="1"/>
      <c r="B130" s="1"/>
      <c r="C130" s="14" t="s">
        <v>470</v>
      </c>
      <c r="D130" s="14" t="s">
        <v>471</v>
      </c>
      <c r="E130" s="14" t="s">
        <v>353</v>
      </c>
      <c r="F130" s="15">
        <v>1</v>
      </c>
      <c r="G130" s="15">
        <v>1</v>
      </c>
      <c r="H130" s="29">
        <v>2500</v>
      </c>
      <c r="I130" s="30">
        <f t="shared" si="6"/>
        <v>2500</v>
      </c>
      <c r="J130" s="1"/>
      <c r="K130" s="2" t="s">
        <v>472</v>
      </c>
    </row>
    <row r="131" spans="1:11" ht="23" customHeight="1">
      <c r="A131" s="1"/>
      <c r="B131" s="1"/>
      <c r="C131" s="31"/>
      <c r="D131" s="31" t="s">
        <v>473</v>
      </c>
      <c r="E131" s="31"/>
      <c r="F131" s="32"/>
      <c r="G131" s="32"/>
      <c r="H131" s="32"/>
      <c r="I131" s="33">
        <f>SUM(I120:I130)</f>
        <v>95000</v>
      </c>
      <c r="J131" s="1"/>
      <c r="K131" s="2"/>
    </row>
    <row r="132" spans="1:11" ht="19" customHeight="1">
      <c r="A132" s="1"/>
      <c r="B132" s="1"/>
      <c r="C132" s="1"/>
      <c r="D132" s="1"/>
      <c r="E132" s="1"/>
      <c r="F132" s="3"/>
      <c r="G132" s="3"/>
      <c r="H132" s="3"/>
      <c r="I132" s="3"/>
      <c r="J132" s="1"/>
      <c r="K132" s="2"/>
    </row>
    <row r="133" spans="1:11" ht="22" customHeight="1">
      <c r="A133" s="1"/>
      <c r="B133" s="1"/>
      <c r="C133" s="10" t="s">
        <v>474</v>
      </c>
      <c r="D133" s="10" t="s">
        <v>23</v>
      </c>
      <c r="E133" s="10"/>
      <c r="F133" s="11"/>
      <c r="G133" s="11"/>
      <c r="H133" s="11"/>
      <c r="I133" s="11"/>
      <c r="J133" s="1"/>
      <c r="K133" s="2"/>
    </row>
    <row r="134" spans="1:11" ht="19" customHeight="1">
      <c r="A134" s="1"/>
      <c r="B134" s="1"/>
      <c r="C134" s="14" t="s">
        <v>475</v>
      </c>
      <c r="D134" s="14" t="s">
        <v>476</v>
      </c>
      <c r="E134" s="14" t="s">
        <v>329</v>
      </c>
      <c r="F134" s="15">
        <v>1</v>
      </c>
      <c r="G134" s="35">
        <f>Assumptions!F43</f>
        <v>5</v>
      </c>
      <c r="H134" s="29">
        <v>1000</v>
      </c>
      <c r="I134" s="30">
        <f t="shared" ref="I134:I141" si="7">F134*G134*H134</f>
        <v>5000</v>
      </c>
      <c r="J134" s="1"/>
      <c r="K134" s="2" t="s">
        <v>477</v>
      </c>
    </row>
    <row r="135" spans="1:11" ht="19" customHeight="1">
      <c r="A135" s="1"/>
      <c r="B135" s="1"/>
      <c r="C135" s="1" t="s">
        <v>478</v>
      </c>
      <c r="D135" s="1" t="s">
        <v>479</v>
      </c>
      <c r="E135" s="1" t="s">
        <v>316</v>
      </c>
      <c r="F135" s="13">
        <v>1</v>
      </c>
      <c r="G135" s="34">
        <f>Assumptions!F6</f>
        <v>22</v>
      </c>
      <c r="H135" s="16">
        <v>200</v>
      </c>
      <c r="I135" s="28">
        <f t="shared" si="7"/>
        <v>4400</v>
      </c>
      <c r="J135" s="1"/>
      <c r="K135" s="2" t="s">
        <v>480</v>
      </c>
    </row>
    <row r="136" spans="1:11" ht="19" customHeight="1">
      <c r="A136" s="1"/>
      <c r="B136" s="1"/>
      <c r="C136" s="14" t="s">
        <v>481</v>
      </c>
      <c r="D136" s="14" t="s">
        <v>482</v>
      </c>
      <c r="E136" s="14" t="s">
        <v>483</v>
      </c>
      <c r="F136" s="35">
        <f>Assumptions!F13</f>
        <v>5</v>
      </c>
      <c r="G136" s="35">
        <f>Assumptions!F14</f>
        <v>12</v>
      </c>
      <c r="H136" s="29">
        <v>175</v>
      </c>
      <c r="I136" s="30">
        <f t="shared" si="7"/>
        <v>10500</v>
      </c>
      <c r="J136" s="1"/>
      <c r="K136" s="2" t="s">
        <v>484</v>
      </c>
    </row>
    <row r="137" spans="1:11" ht="19" customHeight="1">
      <c r="A137" s="1"/>
      <c r="B137" s="1"/>
      <c r="C137" s="1" t="s">
        <v>485</v>
      </c>
      <c r="D137" s="1" t="s">
        <v>486</v>
      </c>
      <c r="E137" s="1" t="s">
        <v>487</v>
      </c>
      <c r="F137" s="34">
        <f>Assumptions!F15</f>
        <v>38</v>
      </c>
      <c r="G137" s="34">
        <f>Assumptions!F6</f>
        <v>22</v>
      </c>
      <c r="H137" s="16">
        <v>30</v>
      </c>
      <c r="I137" s="28">
        <f t="shared" si="7"/>
        <v>25080</v>
      </c>
      <c r="J137" s="1"/>
      <c r="K137" s="2" t="s">
        <v>488</v>
      </c>
    </row>
    <row r="138" spans="1:11" ht="19" customHeight="1">
      <c r="A138" s="1"/>
      <c r="B138" s="1"/>
      <c r="C138" s="14" t="s">
        <v>489</v>
      </c>
      <c r="D138" s="14" t="s">
        <v>490</v>
      </c>
      <c r="E138" s="14" t="s">
        <v>219</v>
      </c>
      <c r="F138" s="35">
        <f>Assumptions!F15</f>
        <v>38</v>
      </c>
      <c r="G138" s="35">
        <f>Assumptions!F6</f>
        <v>22</v>
      </c>
      <c r="H138" s="29">
        <v>10</v>
      </c>
      <c r="I138" s="30">
        <f t="shared" si="7"/>
        <v>8360</v>
      </c>
      <c r="J138" s="1"/>
      <c r="K138" s="2" t="s">
        <v>491</v>
      </c>
    </row>
    <row r="139" spans="1:11" ht="19" customHeight="1">
      <c r="A139" s="1"/>
      <c r="B139" s="1"/>
      <c r="C139" s="1" t="s">
        <v>492</v>
      </c>
      <c r="D139" s="1" t="s">
        <v>493</v>
      </c>
      <c r="E139" s="1" t="s">
        <v>219</v>
      </c>
      <c r="F139" s="13">
        <v>12</v>
      </c>
      <c r="G139" s="34">
        <f>Assumptions!F35</f>
        <v>14</v>
      </c>
      <c r="H139" s="16">
        <v>30</v>
      </c>
      <c r="I139" s="28">
        <f t="shared" si="7"/>
        <v>5040</v>
      </c>
      <c r="J139" s="1"/>
      <c r="K139" s="2" t="s">
        <v>494</v>
      </c>
    </row>
    <row r="140" spans="1:11" ht="19" customHeight="1">
      <c r="A140" s="1"/>
      <c r="B140" s="1"/>
      <c r="C140" s="14" t="s">
        <v>495</v>
      </c>
      <c r="D140" s="14" t="s">
        <v>496</v>
      </c>
      <c r="E140" s="14" t="s">
        <v>219</v>
      </c>
      <c r="F140" s="35">
        <f>Assumptions!F13</f>
        <v>5</v>
      </c>
      <c r="G140" s="35">
        <f>Assumptions!F14</f>
        <v>12</v>
      </c>
      <c r="H140" s="29">
        <v>65</v>
      </c>
      <c r="I140" s="30">
        <f t="shared" si="7"/>
        <v>3900</v>
      </c>
      <c r="J140" s="1"/>
      <c r="K140" s="2" t="s">
        <v>497</v>
      </c>
    </row>
    <row r="141" spans="1:11" ht="19" customHeight="1">
      <c r="A141" s="1"/>
      <c r="B141" s="1"/>
      <c r="C141" s="1" t="s">
        <v>498</v>
      </c>
      <c r="D141" s="1" t="s">
        <v>499</v>
      </c>
      <c r="E141" s="1" t="s">
        <v>500</v>
      </c>
      <c r="F141" s="13">
        <v>6</v>
      </c>
      <c r="G141" s="13">
        <v>1</v>
      </c>
      <c r="H141" s="16">
        <v>600</v>
      </c>
      <c r="I141" s="28">
        <f t="shared" si="7"/>
        <v>3600</v>
      </c>
      <c r="J141" s="1"/>
      <c r="K141" s="2" t="s">
        <v>501</v>
      </c>
    </row>
    <row r="142" spans="1:11" ht="23" customHeight="1">
      <c r="A142" s="1"/>
      <c r="B142" s="1"/>
      <c r="C142" s="31"/>
      <c r="D142" s="31" t="s">
        <v>502</v>
      </c>
      <c r="E142" s="31"/>
      <c r="F142" s="32"/>
      <c r="G142" s="32"/>
      <c r="H142" s="32"/>
      <c r="I142" s="33">
        <f>SUM(I134:I141)</f>
        <v>65880</v>
      </c>
      <c r="J142" s="1"/>
      <c r="K142" s="2"/>
    </row>
    <row r="143" spans="1:11" ht="19" customHeight="1">
      <c r="A143" s="1"/>
      <c r="B143" s="1"/>
      <c r="C143" s="1"/>
      <c r="D143" s="1"/>
      <c r="E143" s="1"/>
      <c r="F143" s="3"/>
      <c r="G143" s="3"/>
      <c r="H143" s="3"/>
      <c r="I143" s="3"/>
      <c r="J143" s="1"/>
      <c r="K143" s="2"/>
    </row>
    <row r="144" spans="1:11" ht="22" customHeight="1">
      <c r="A144" s="1"/>
      <c r="B144" s="1"/>
      <c r="C144" s="10" t="s">
        <v>503</v>
      </c>
      <c r="D144" s="10" t="s">
        <v>24</v>
      </c>
      <c r="E144" s="10"/>
      <c r="F144" s="11"/>
      <c r="G144" s="11"/>
      <c r="H144" s="11"/>
      <c r="I144" s="11"/>
      <c r="J144" s="1"/>
      <c r="K144" s="2"/>
    </row>
    <row r="145" spans="1:11" ht="19" customHeight="1">
      <c r="A145" s="1"/>
      <c r="B145" s="1"/>
      <c r="C145" s="1" t="s">
        <v>504</v>
      </c>
      <c r="D145" s="1" t="s">
        <v>505</v>
      </c>
      <c r="E145" s="1" t="s">
        <v>506</v>
      </c>
      <c r="F145" s="13">
        <v>1</v>
      </c>
      <c r="G145" s="13">
        <v>45</v>
      </c>
      <c r="H145" s="16">
        <v>550</v>
      </c>
      <c r="I145" s="28">
        <f t="shared" ref="I145:I154" si="8">F145*G145*H145</f>
        <v>24750</v>
      </c>
      <c r="J145" s="1"/>
      <c r="K145" s="2" t="s">
        <v>507</v>
      </c>
    </row>
    <row r="146" spans="1:11" ht="19" customHeight="1">
      <c r="A146" s="1"/>
      <c r="B146" s="1"/>
      <c r="C146" s="14" t="s">
        <v>508</v>
      </c>
      <c r="D146" s="14" t="s">
        <v>509</v>
      </c>
      <c r="E146" s="14" t="s">
        <v>162</v>
      </c>
      <c r="F146" s="15">
        <v>1</v>
      </c>
      <c r="G146" s="15">
        <v>1</v>
      </c>
      <c r="H146" s="29">
        <v>8000</v>
      </c>
      <c r="I146" s="30">
        <f t="shared" si="8"/>
        <v>8000</v>
      </c>
      <c r="J146" s="1"/>
      <c r="K146" s="2" t="s">
        <v>510</v>
      </c>
    </row>
    <row r="147" spans="1:11" ht="19" customHeight="1">
      <c r="A147" s="1"/>
      <c r="B147" s="1"/>
      <c r="C147" s="1" t="s">
        <v>511</v>
      </c>
      <c r="D147" s="1" t="s">
        <v>512</v>
      </c>
      <c r="E147" s="1" t="s">
        <v>513</v>
      </c>
      <c r="F147" s="13">
        <v>1</v>
      </c>
      <c r="G147" s="13">
        <v>7</v>
      </c>
      <c r="H147" s="16">
        <v>1000</v>
      </c>
      <c r="I147" s="28">
        <f t="shared" si="8"/>
        <v>7000</v>
      </c>
      <c r="J147" s="1"/>
      <c r="K147" s="2" t="s">
        <v>514</v>
      </c>
    </row>
    <row r="148" spans="1:11" ht="19" customHeight="1">
      <c r="A148" s="1"/>
      <c r="B148" s="1"/>
      <c r="C148" s="14" t="s">
        <v>515</v>
      </c>
      <c r="D148" s="14" t="s">
        <v>516</v>
      </c>
      <c r="E148" s="14" t="s">
        <v>506</v>
      </c>
      <c r="F148" s="15">
        <v>1</v>
      </c>
      <c r="G148" s="15">
        <v>15</v>
      </c>
      <c r="H148" s="29">
        <v>600</v>
      </c>
      <c r="I148" s="30">
        <f t="shared" si="8"/>
        <v>9000</v>
      </c>
      <c r="J148" s="1"/>
      <c r="K148" s="2" t="s">
        <v>517</v>
      </c>
    </row>
    <row r="149" spans="1:11" ht="19" customHeight="1">
      <c r="A149" s="1"/>
      <c r="B149" s="1"/>
      <c r="C149" s="1" t="s">
        <v>518</v>
      </c>
      <c r="D149" s="1" t="s">
        <v>519</v>
      </c>
      <c r="E149" s="1" t="s">
        <v>506</v>
      </c>
      <c r="F149" s="13">
        <v>1</v>
      </c>
      <c r="G149" s="13">
        <v>20</v>
      </c>
      <c r="H149" s="16">
        <v>650</v>
      </c>
      <c r="I149" s="28">
        <f t="shared" si="8"/>
        <v>13000</v>
      </c>
      <c r="J149" s="1"/>
      <c r="K149" s="2" t="s">
        <v>520</v>
      </c>
    </row>
    <row r="150" spans="1:11" ht="19" customHeight="1">
      <c r="A150" s="1"/>
      <c r="B150" s="1"/>
      <c r="C150" s="14" t="s">
        <v>521</v>
      </c>
      <c r="D150" s="14" t="s">
        <v>522</v>
      </c>
      <c r="E150" s="14" t="s">
        <v>513</v>
      </c>
      <c r="F150" s="15">
        <v>1</v>
      </c>
      <c r="G150" s="15">
        <v>6</v>
      </c>
      <c r="H150" s="29">
        <v>1000</v>
      </c>
      <c r="I150" s="30">
        <f t="shared" si="8"/>
        <v>6000</v>
      </c>
      <c r="J150" s="1"/>
      <c r="K150" s="2" t="s">
        <v>523</v>
      </c>
    </row>
    <row r="151" spans="1:11" ht="19" customHeight="1">
      <c r="A151" s="1"/>
      <c r="B151" s="1"/>
      <c r="C151" s="1" t="s">
        <v>524</v>
      </c>
      <c r="D151" s="1" t="s">
        <v>525</v>
      </c>
      <c r="E151" s="1" t="s">
        <v>162</v>
      </c>
      <c r="F151" s="13">
        <v>1</v>
      </c>
      <c r="G151" s="13">
        <v>1</v>
      </c>
      <c r="H151" s="16">
        <v>12000</v>
      </c>
      <c r="I151" s="28">
        <f t="shared" si="8"/>
        <v>12000</v>
      </c>
      <c r="J151" s="1"/>
      <c r="K151" s="2" t="s">
        <v>526</v>
      </c>
    </row>
    <row r="152" spans="1:11" ht="19" customHeight="1">
      <c r="A152" s="1"/>
      <c r="B152" s="1"/>
      <c r="C152" s="14" t="s">
        <v>527</v>
      </c>
      <c r="D152" s="14" t="s">
        <v>528</v>
      </c>
      <c r="E152" s="14" t="s">
        <v>529</v>
      </c>
      <c r="F152" s="15">
        <v>1</v>
      </c>
      <c r="G152" s="15">
        <v>1</v>
      </c>
      <c r="H152" s="29">
        <v>1500</v>
      </c>
      <c r="I152" s="30">
        <f t="shared" si="8"/>
        <v>1500</v>
      </c>
      <c r="J152" s="1"/>
      <c r="K152" s="2" t="s">
        <v>530</v>
      </c>
    </row>
    <row r="153" spans="1:11" ht="19" customHeight="1">
      <c r="A153" s="1"/>
      <c r="B153" s="1"/>
      <c r="C153" s="1" t="s">
        <v>531</v>
      </c>
      <c r="D153" s="1" t="s">
        <v>532</v>
      </c>
      <c r="E153" s="1" t="s">
        <v>202</v>
      </c>
      <c r="F153" s="13">
        <v>1</v>
      </c>
      <c r="G153" s="13">
        <v>1</v>
      </c>
      <c r="H153" s="16">
        <v>1500</v>
      </c>
      <c r="I153" s="28">
        <f t="shared" si="8"/>
        <v>1500</v>
      </c>
      <c r="J153" s="1"/>
      <c r="K153" s="2" t="s">
        <v>533</v>
      </c>
    </row>
    <row r="154" spans="1:11" ht="19" customHeight="1">
      <c r="A154" s="1"/>
      <c r="B154" s="1"/>
      <c r="C154" s="14" t="s">
        <v>534</v>
      </c>
      <c r="D154" s="14" t="s">
        <v>535</v>
      </c>
      <c r="E154" s="14" t="s">
        <v>162</v>
      </c>
      <c r="F154" s="15">
        <v>1</v>
      </c>
      <c r="G154" s="15">
        <v>1</v>
      </c>
      <c r="H154" s="29">
        <v>1500</v>
      </c>
      <c r="I154" s="30">
        <f t="shared" si="8"/>
        <v>1500</v>
      </c>
      <c r="J154" s="1"/>
      <c r="K154" s="2" t="s">
        <v>536</v>
      </c>
    </row>
    <row r="155" spans="1:11" ht="23" customHeight="1">
      <c r="A155" s="1"/>
      <c r="B155" s="1"/>
      <c r="C155" s="31"/>
      <c r="D155" s="31" t="s">
        <v>537</v>
      </c>
      <c r="E155" s="31"/>
      <c r="F155" s="32"/>
      <c r="G155" s="32"/>
      <c r="H155" s="32"/>
      <c r="I155" s="33">
        <f>SUM(I145:I154)</f>
        <v>84250</v>
      </c>
      <c r="J155" s="1"/>
      <c r="K155" s="2"/>
    </row>
    <row r="156" spans="1:11" ht="19" customHeight="1">
      <c r="A156" s="1"/>
      <c r="B156" s="1"/>
      <c r="C156" s="1"/>
      <c r="D156" s="1"/>
      <c r="E156" s="1"/>
      <c r="F156" s="3"/>
      <c r="G156" s="3"/>
      <c r="H156" s="3"/>
      <c r="I156" s="3"/>
      <c r="J156" s="1"/>
      <c r="K156" s="2"/>
    </row>
    <row r="157" spans="1:11" ht="22" customHeight="1">
      <c r="A157" s="1"/>
      <c r="B157" s="1"/>
      <c r="C157" s="10" t="s">
        <v>538</v>
      </c>
      <c r="D157" s="10" t="s">
        <v>25</v>
      </c>
      <c r="E157" s="10"/>
      <c r="F157" s="11"/>
      <c r="G157" s="11"/>
      <c r="H157" s="11"/>
      <c r="I157" s="11"/>
      <c r="J157" s="1"/>
      <c r="K157" s="2"/>
    </row>
    <row r="158" spans="1:11" ht="19" customHeight="1">
      <c r="A158" s="1"/>
      <c r="B158" s="1"/>
      <c r="C158" s="14" t="s">
        <v>539</v>
      </c>
      <c r="D158" s="14" t="s">
        <v>540</v>
      </c>
      <c r="E158" s="14" t="s">
        <v>541</v>
      </c>
      <c r="F158" s="15">
        <v>65</v>
      </c>
      <c r="G158" s="15">
        <v>1</v>
      </c>
      <c r="H158" s="29">
        <v>500</v>
      </c>
      <c r="I158" s="30">
        <f t="shared" ref="I158:I163" si="9">F158*G158*H158</f>
        <v>32500</v>
      </c>
      <c r="J158" s="1"/>
      <c r="K158" s="2" t="s">
        <v>542</v>
      </c>
    </row>
    <row r="159" spans="1:11" ht="19" customHeight="1">
      <c r="A159" s="1"/>
      <c r="B159" s="1"/>
      <c r="C159" s="1" t="s">
        <v>543</v>
      </c>
      <c r="D159" s="1" t="s">
        <v>544</v>
      </c>
      <c r="E159" s="1" t="s">
        <v>541</v>
      </c>
      <c r="F159" s="13">
        <v>18</v>
      </c>
      <c r="G159" s="13">
        <v>1</v>
      </c>
      <c r="H159" s="16">
        <v>2500</v>
      </c>
      <c r="I159" s="28">
        <f t="shared" si="9"/>
        <v>45000</v>
      </c>
      <c r="J159" s="1"/>
      <c r="K159" s="2" t="s">
        <v>545</v>
      </c>
    </row>
    <row r="160" spans="1:11" ht="19" customHeight="1">
      <c r="A160" s="1"/>
      <c r="B160" s="1"/>
      <c r="C160" s="14" t="s">
        <v>546</v>
      </c>
      <c r="D160" s="14" t="s">
        <v>547</v>
      </c>
      <c r="E160" s="14" t="s">
        <v>541</v>
      </c>
      <c r="F160" s="15">
        <v>4</v>
      </c>
      <c r="G160" s="15">
        <v>1</v>
      </c>
      <c r="H160" s="29">
        <v>6000</v>
      </c>
      <c r="I160" s="30">
        <f t="shared" si="9"/>
        <v>24000</v>
      </c>
      <c r="J160" s="1"/>
      <c r="K160" s="2" t="s">
        <v>548</v>
      </c>
    </row>
    <row r="161" spans="1:11" ht="19" customHeight="1">
      <c r="A161" s="1"/>
      <c r="B161" s="1"/>
      <c r="C161" s="1" t="s">
        <v>549</v>
      </c>
      <c r="D161" s="1" t="s">
        <v>550</v>
      </c>
      <c r="E161" s="1" t="s">
        <v>551</v>
      </c>
      <c r="F161" s="13">
        <v>2</v>
      </c>
      <c r="G161" s="13">
        <v>1</v>
      </c>
      <c r="H161" s="16">
        <v>1500</v>
      </c>
      <c r="I161" s="28">
        <f t="shared" si="9"/>
        <v>3000</v>
      </c>
      <c r="J161" s="1"/>
      <c r="K161" s="2" t="s">
        <v>552</v>
      </c>
    </row>
    <row r="162" spans="1:11" ht="19" customHeight="1">
      <c r="A162" s="1"/>
      <c r="B162" s="1"/>
      <c r="C162" s="14" t="s">
        <v>553</v>
      </c>
      <c r="D162" s="14" t="s">
        <v>554</v>
      </c>
      <c r="E162" s="14" t="s">
        <v>555</v>
      </c>
      <c r="F162" s="15">
        <v>1</v>
      </c>
      <c r="G162" s="15">
        <v>1</v>
      </c>
      <c r="H162" s="29">
        <v>6000</v>
      </c>
      <c r="I162" s="30">
        <f t="shared" si="9"/>
        <v>6000</v>
      </c>
      <c r="J162" s="1"/>
      <c r="K162" s="2" t="s">
        <v>556</v>
      </c>
    </row>
    <row r="163" spans="1:11" ht="19" customHeight="1">
      <c r="A163" s="1"/>
      <c r="B163" s="1"/>
      <c r="C163" s="1" t="s">
        <v>557</v>
      </c>
      <c r="D163" s="1" t="s">
        <v>558</v>
      </c>
      <c r="E163" s="1" t="s">
        <v>162</v>
      </c>
      <c r="F163" s="13">
        <v>1</v>
      </c>
      <c r="G163" s="13">
        <v>1</v>
      </c>
      <c r="H163" s="16">
        <v>4000</v>
      </c>
      <c r="I163" s="28">
        <f t="shared" si="9"/>
        <v>4000</v>
      </c>
      <c r="J163" s="1"/>
      <c r="K163" s="2" t="s">
        <v>559</v>
      </c>
    </row>
    <row r="164" spans="1:11" ht="23" customHeight="1">
      <c r="A164" s="1"/>
      <c r="B164" s="1"/>
      <c r="C164" s="31"/>
      <c r="D164" s="31" t="s">
        <v>560</v>
      </c>
      <c r="E164" s="31"/>
      <c r="F164" s="32"/>
      <c r="G164" s="32"/>
      <c r="H164" s="32"/>
      <c r="I164" s="33">
        <f>SUM(I158:I163)</f>
        <v>114500</v>
      </c>
      <c r="J164" s="1"/>
      <c r="K164" s="2"/>
    </row>
    <row r="165" spans="1:11" ht="19" customHeight="1">
      <c r="A165" s="1"/>
      <c r="B165" s="1"/>
      <c r="C165" s="1"/>
      <c r="D165" s="1"/>
      <c r="E165" s="1"/>
      <c r="F165" s="3"/>
      <c r="G165" s="3"/>
      <c r="H165" s="3"/>
      <c r="I165" s="3"/>
      <c r="J165" s="1"/>
      <c r="K165" s="2"/>
    </row>
    <row r="166" spans="1:11" ht="22" customHeight="1">
      <c r="A166" s="1"/>
      <c r="B166" s="1"/>
      <c r="C166" s="10" t="s">
        <v>561</v>
      </c>
      <c r="D166" s="10" t="s">
        <v>26</v>
      </c>
      <c r="E166" s="10"/>
      <c r="F166" s="11"/>
      <c r="G166" s="11"/>
      <c r="H166" s="11"/>
      <c r="I166" s="11"/>
      <c r="J166" s="1"/>
      <c r="K166" s="2"/>
    </row>
    <row r="167" spans="1:11" ht="19" customHeight="1">
      <c r="A167" s="1"/>
      <c r="B167" s="1"/>
      <c r="C167" s="1" t="s">
        <v>562</v>
      </c>
      <c r="D167" s="1" t="s">
        <v>563</v>
      </c>
      <c r="E167" s="1" t="s">
        <v>564</v>
      </c>
      <c r="F167" s="13">
        <v>1</v>
      </c>
      <c r="G167" s="13">
        <v>1</v>
      </c>
      <c r="H167" s="16">
        <v>6500</v>
      </c>
      <c r="I167" s="28">
        <f t="shared" ref="I167:I172" si="10">F167*G167*H167</f>
        <v>6500</v>
      </c>
      <c r="J167" s="1"/>
      <c r="K167" s="2" t="s">
        <v>565</v>
      </c>
    </row>
    <row r="168" spans="1:11" ht="19" customHeight="1">
      <c r="A168" s="1"/>
      <c r="B168" s="1"/>
      <c r="C168" s="14" t="s">
        <v>566</v>
      </c>
      <c r="D168" s="14" t="s">
        <v>567</v>
      </c>
      <c r="E168" s="14" t="s">
        <v>564</v>
      </c>
      <c r="F168" s="15">
        <v>1</v>
      </c>
      <c r="G168" s="15">
        <v>1</v>
      </c>
      <c r="H168" s="29">
        <v>6500</v>
      </c>
      <c r="I168" s="30">
        <f t="shared" si="10"/>
        <v>6500</v>
      </c>
      <c r="J168" s="1"/>
      <c r="K168" s="2" t="s">
        <v>568</v>
      </c>
    </row>
    <row r="169" spans="1:11" ht="19" customHeight="1">
      <c r="A169" s="1"/>
      <c r="B169" s="1"/>
      <c r="C169" s="1" t="s">
        <v>569</v>
      </c>
      <c r="D169" s="1" t="s">
        <v>570</v>
      </c>
      <c r="E169" s="1" t="s">
        <v>564</v>
      </c>
      <c r="F169" s="13">
        <v>1</v>
      </c>
      <c r="G169" s="13">
        <v>1</v>
      </c>
      <c r="H169" s="16">
        <v>4500</v>
      </c>
      <c r="I169" s="28">
        <f t="shared" si="10"/>
        <v>4500</v>
      </c>
      <c r="J169" s="1"/>
      <c r="K169" s="2" t="s">
        <v>571</v>
      </c>
    </row>
    <row r="170" spans="1:11" ht="19" customHeight="1">
      <c r="A170" s="1"/>
      <c r="B170" s="1"/>
      <c r="C170" s="14" t="s">
        <v>572</v>
      </c>
      <c r="D170" s="14" t="s">
        <v>573</v>
      </c>
      <c r="E170" s="14" t="s">
        <v>162</v>
      </c>
      <c r="F170" s="15">
        <v>1</v>
      </c>
      <c r="G170" s="15">
        <v>1</v>
      </c>
      <c r="H170" s="29">
        <v>7000</v>
      </c>
      <c r="I170" s="30">
        <f t="shared" si="10"/>
        <v>7000</v>
      </c>
      <c r="J170" s="1"/>
      <c r="K170" s="2" t="s">
        <v>574</v>
      </c>
    </row>
    <row r="171" spans="1:11" ht="19" customHeight="1">
      <c r="A171" s="1"/>
      <c r="B171" s="1"/>
      <c r="C171" s="1" t="s">
        <v>575</v>
      </c>
      <c r="D171" s="1" t="s">
        <v>576</v>
      </c>
      <c r="E171" s="1" t="s">
        <v>162</v>
      </c>
      <c r="F171" s="13">
        <v>1</v>
      </c>
      <c r="G171" s="13">
        <v>1</v>
      </c>
      <c r="H171" s="16">
        <v>4000</v>
      </c>
      <c r="I171" s="28">
        <f t="shared" si="10"/>
        <v>4000</v>
      </c>
      <c r="J171" s="1"/>
      <c r="K171" s="2" t="s">
        <v>577</v>
      </c>
    </row>
    <row r="172" spans="1:11" ht="19" customHeight="1">
      <c r="A172" s="1"/>
      <c r="B172" s="1"/>
      <c r="C172" s="14" t="s">
        <v>578</v>
      </c>
      <c r="D172" s="14" t="s">
        <v>579</v>
      </c>
      <c r="E172" s="14" t="s">
        <v>162</v>
      </c>
      <c r="F172" s="15">
        <v>1</v>
      </c>
      <c r="G172" s="15">
        <v>1</v>
      </c>
      <c r="H172" s="29">
        <v>1200</v>
      </c>
      <c r="I172" s="30">
        <f t="shared" si="10"/>
        <v>1200</v>
      </c>
      <c r="J172" s="1"/>
      <c r="K172" s="2" t="s">
        <v>580</v>
      </c>
    </row>
    <row r="173" spans="1:11" ht="23" customHeight="1">
      <c r="A173" s="1"/>
      <c r="B173" s="1"/>
      <c r="C173" s="31"/>
      <c r="D173" s="31" t="s">
        <v>581</v>
      </c>
      <c r="E173" s="31"/>
      <c r="F173" s="32"/>
      <c r="G173" s="32"/>
      <c r="H173" s="32"/>
      <c r="I173" s="33">
        <f>SUM(I167:I172)</f>
        <v>29700</v>
      </c>
      <c r="J173" s="1"/>
      <c r="K173" s="2"/>
    </row>
    <row r="174" spans="1:11" ht="19" customHeight="1">
      <c r="A174" s="1"/>
      <c r="B174" s="1"/>
      <c r="C174" s="1"/>
      <c r="D174" s="1"/>
      <c r="E174" s="1"/>
      <c r="F174" s="3"/>
      <c r="G174" s="3"/>
      <c r="H174" s="3"/>
      <c r="I174" s="3"/>
      <c r="J174" s="1"/>
      <c r="K174" s="2"/>
    </row>
    <row r="175" spans="1:11" ht="22" customHeight="1">
      <c r="A175" s="1"/>
      <c r="B175" s="1"/>
      <c r="C175" s="10" t="s">
        <v>582</v>
      </c>
      <c r="D175" s="10" t="s">
        <v>27</v>
      </c>
      <c r="E175" s="10"/>
      <c r="F175" s="11"/>
      <c r="G175" s="11"/>
      <c r="H175" s="11"/>
      <c r="I175" s="11"/>
      <c r="J175" s="1"/>
      <c r="K175" s="2"/>
    </row>
    <row r="176" spans="1:11" ht="19" customHeight="1">
      <c r="A176" s="1"/>
      <c r="B176" s="1"/>
      <c r="C176" s="14" t="s">
        <v>583</v>
      </c>
      <c r="D176" s="14" t="s">
        <v>584</v>
      </c>
      <c r="E176" s="14" t="s">
        <v>585</v>
      </c>
      <c r="F176" s="15">
        <v>1</v>
      </c>
      <c r="G176" s="35">
        <f>Assumptions!F24</f>
        <v>50</v>
      </c>
      <c r="H176" s="29">
        <v>150</v>
      </c>
      <c r="I176" s="30">
        <f>F176*G176*H176</f>
        <v>7500</v>
      </c>
      <c r="J176" s="1"/>
      <c r="K176" s="2" t="s">
        <v>586</v>
      </c>
    </row>
    <row r="177" spans="1:11" ht="19" customHeight="1">
      <c r="A177" s="1"/>
      <c r="B177" s="1"/>
      <c r="C177" s="1" t="s">
        <v>587</v>
      </c>
      <c r="D177" s="1" t="s">
        <v>588</v>
      </c>
      <c r="E177" s="1" t="s">
        <v>589</v>
      </c>
      <c r="F177" s="13">
        <v>1</v>
      </c>
      <c r="G177" s="34">
        <f>Assumptions!F25</f>
        <v>100</v>
      </c>
      <c r="H177" s="16">
        <v>8</v>
      </c>
      <c r="I177" s="28">
        <f>F177*G177*H177</f>
        <v>800</v>
      </c>
      <c r="J177" s="1"/>
      <c r="K177" s="2" t="s">
        <v>590</v>
      </c>
    </row>
    <row r="178" spans="1:11" ht="19" customHeight="1">
      <c r="A178" s="1"/>
      <c r="B178" s="1"/>
      <c r="C178" s="14" t="s">
        <v>591</v>
      </c>
      <c r="D178" s="14" t="s">
        <v>592</v>
      </c>
      <c r="E178" s="14" t="s">
        <v>555</v>
      </c>
      <c r="F178" s="15">
        <v>1</v>
      </c>
      <c r="G178" s="15">
        <v>1</v>
      </c>
      <c r="H178" s="29">
        <v>4000</v>
      </c>
      <c r="I178" s="30">
        <f>F178*G178*H178</f>
        <v>4000</v>
      </c>
      <c r="J178" s="1"/>
      <c r="K178" s="2" t="s">
        <v>593</v>
      </c>
    </row>
    <row r="179" spans="1:11" ht="19" customHeight="1">
      <c r="A179" s="1"/>
      <c r="B179" s="1"/>
      <c r="C179" s="1" t="s">
        <v>594</v>
      </c>
      <c r="D179" s="1" t="s">
        <v>595</v>
      </c>
      <c r="E179" s="1" t="s">
        <v>555</v>
      </c>
      <c r="F179" s="13">
        <v>1</v>
      </c>
      <c r="G179" s="13">
        <v>1</v>
      </c>
      <c r="H179" s="16">
        <v>2500</v>
      </c>
      <c r="I179" s="28">
        <f>F179*G179*H179</f>
        <v>2500</v>
      </c>
      <c r="J179" s="1"/>
      <c r="K179" s="2" t="s">
        <v>596</v>
      </c>
    </row>
    <row r="180" spans="1:11" ht="19" customHeight="1">
      <c r="A180" s="1"/>
      <c r="B180" s="1"/>
      <c r="C180" s="14" t="s">
        <v>597</v>
      </c>
      <c r="D180" s="14" t="s">
        <v>598</v>
      </c>
      <c r="E180" s="14" t="s">
        <v>353</v>
      </c>
      <c r="F180" s="15">
        <v>1</v>
      </c>
      <c r="G180" s="15">
        <v>1</v>
      </c>
      <c r="H180" s="29">
        <v>1500</v>
      </c>
      <c r="I180" s="30">
        <f>F180*G180*H180</f>
        <v>1500</v>
      </c>
      <c r="J180" s="1"/>
      <c r="K180" s="2" t="s">
        <v>599</v>
      </c>
    </row>
    <row r="181" spans="1:11" ht="23" customHeight="1">
      <c r="A181" s="1"/>
      <c r="B181" s="1"/>
      <c r="C181" s="31"/>
      <c r="D181" s="31" t="s">
        <v>600</v>
      </c>
      <c r="E181" s="31"/>
      <c r="F181" s="32"/>
      <c r="G181" s="32"/>
      <c r="H181" s="32"/>
      <c r="I181" s="33">
        <f>SUM(I176:I180)</f>
        <v>16300</v>
      </c>
      <c r="J181" s="1"/>
      <c r="K181" s="2"/>
    </row>
    <row r="182" spans="1:11" ht="19" customHeight="1">
      <c r="A182" s="1"/>
      <c r="B182" s="1"/>
      <c r="C182" s="1"/>
      <c r="D182" s="1"/>
      <c r="E182" s="1"/>
      <c r="F182" s="3"/>
      <c r="G182" s="3"/>
      <c r="H182" s="3"/>
      <c r="I182" s="3"/>
      <c r="J182" s="1"/>
      <c r="K182" s="2"/>
    </row>
    <row r="183" spans="1:11" ht="23" customHeight="1">
      <c r="A183" s="1"/>
      <c r="B183" s="1"/>
      <c r="C183" s="36"/>
      <c r="D183" s="36" t="s">
        <v>28</v>
      </c>
      <c r="E183" s="36"/>
      <c r="F183" s="37"/>
      <c r="G183" s="37"/>
      <c r="H183" s="37"/>
      <c r="I183" s="38">
        <f>SUM(I15,I31,I41,I53,I60,I75,I88,I117,I131,I142,I155,I164,I173,I181)</f>
        <v>1058195</v>
      </c>
      <c r="J183" s="1"/>
      <c r="K183" s="2"/>
    </row>
    <row r="184" spans="1:11" ht="19" customHeight="1">
      <c r="A184" s="1"/>
      <c r="B184" s="1"/>
      <c r="C184" s="1"/>
      <c r="D184" s="1"/>
      <c r="E184" s="1"/>
      <c r="F184" s="3"/>
      <c r="G184" s="3"/>
      <c r="H184" s="3"/>
      <c r="I184" s="3"/>
      <c r="J184" s="1"/>
      <c r="K184" s="2"/>
    </row>
    <row r="185" spans="1:11" ht="22" customHeight="1">
      <c r="A185" s="1"/>
      <c r="B185" s="1"/>
      <c r="C185" s="10"/>
      <c r="D185" s="10" t="s">
        <v>601</v>
      </c>
      <c r="E185" s="10"/>
      <c r="F185" s="11"/>
      <c r="G185" s="11"/>
      <c r="H185" s="11"/>
      <c r="I185" s="11"/>
      <c r="J185" s="1"/>
      <c r="K185" s="2"/>
    </row>
    <row r="186" spans="1:11" ht="19" customHeight="1">
      <c r="A186" s="1"/>
      <c r="B186" s="1"/>
      <c r="C186" s="1"/>
      <c r="D186" s="1" t="s">
        <v>602</v>
      </c>
      <c r="E186" s="1"/>
      <c r="F186" s="3"/>
      <c r="G186" s="3"/>
      <c r="H186" s="3"/>
      <c r="I186" s="28">
        <f>SUM(I18,I19,I20,I21,I22,I23,I24,I25,I26,I30,I123)</f>
        <v>86000</v>
      </c>
      <c r="J186" s="1"/>
      <c r="K186" s="2"/>
    </row>
    <row r="187" spans="1:11" ht="19" customHeight="1">
      <c r="A187" s="1"/>
      <c r="B187" s="1"/>
      <c r="C187" s="1"/>
      <c r="D187" s="1" t="s">
        <v>603</v>
      </c>
      <c r="E187" s="1"/>
      <c r="F187" s="3"/>
      <c r="G187" s="3"/>
      <c r="H187" s="3"/>
      <c r="I187" s="28">
        <f>SUM(I34,I35,I36,I37,I38,I39,I44,I45,I46,I47,I48,I49,I50,I51,I52,I56,I57,I58,I59,I120,I121,I122,I124,I125,I126)</f>
        <v>328890</v>
      </c>
      <c r="J187" s="1"/>
      <c r="K187" s="2"/>
    </row>
    <row r="188" spans="1:11" ht="19" customHeight="1">
      <c r="A188" s="1"/>
      <c r="B188" s="1"/>
      <c r="C188" s="1"/>
      <c r="D188" s="1" t="s">
        <v>604</v>
      </c>
      <c r="E188" s="1"/>
      <c r="F188" s="3"/>
      <c r="G188" s="3"/>
      <c r="H188" s="3"/>
      <c r="I188" s="28">
        <f>SUM(I65,I66,I67,I68,I69,I78,I79,I80,I81,I82,I83,I84,I85,I87,I91,I92,I93,I94,I95,I96,I97,I98,I99,I100,I101,I102,I103,I104,I105,I106,I107,I108,I109,I110,I111,I112,I113,I114,I115,I116,I127,I128,I129,I134)</f>
        <v>183375</v>
      </c>
      <c r="J188" s="1"/>
      <c r="K188" s="2"/>
    </row>
    <row r="189" spans="1:11" ht="19" customHeight="1">
      <c r="A189" s="1"/>
      <c r="B189" s="1"/>
      <c r="C189" s="1"/>
      <c r="D189" s="1"/>
      <c r="E189" s="1"/>
      <c r="F189" s="3"/>
      <c r="G189" s="3"/>
      <c r="H189" s="3"/>
      <c r="I189" s="3"/>
      <c r="J189" s="1"/>
      <c r="K189" s="2"/>
    </row>
    <row r="190" spans="1:11" ht="22" customHeight="1">
      <c r="A190" s="1"/>
      <c r="B190" s="1"/>
      <c r="C190" s="10"/>
      <c r="D190" s="10" t="s">
        <v>605</v>
      </c>
      <c r="E190" s="10"/>
      <c r="F190" s="11"/>
      <c r="G190" s="11"/>
      <c r="H190" s="11"/>
      <c r="I190" s="11"/>
      <c r="J190" s="1"/>
      <c r="K190" s="2"/>
    </row>
    <row r="191" spans="1:11" ht="19" customHeight="1">
      <c r="A191" s="1"/>
      <c r="B191" s="1"/>
      <c r="C191" s="1"/>
      <c r="D191" s="1" t="s">
        <v>65</v>
      </c>
      <c r="E191" s="1"/>
      <c r="F191" s="3"/>
      <c r="G191" s="3"/>
      <c r="H191" s="39">
        <f>Assumptions!F16</f>
        <v>0.375</v>
      </c>
      <c r="I191" s="28">
        <f>(I186+I187)*H191</f>
        <v>155583.75</v>
      </c>
      <c r="J191" s="1"/>
      <c r="K191" s="1" t="s">
        <v>606</v>
      </c>
    </row>
    <row r="192" spans="1:11" ht="19" customHeight="1">
      <c r="A192" s="1"/>
      <c r="B192" s="1"/>
      <c r="C192" s="1"/>
      <c r="D192" s="1" t="s">
        <v>30</v>
      </c>
      <c r="E192" s="1"/>
      <c r="F192" s="3"/>
      <c r="G192" s="3"/>
      <c r="H192" s="39">
        <f>Assumptions!F17</f>
        <v>0.2</v>
      </c>
      <c r="I192" s="28">
        <f>SUM(I186,I187,I191)*H192</f>
        <v>114094.75</v>
      </c>
      <c r="J192" s="1"/>
      <c r="K192" s="1" t="s">
        <v>607</v>
      </c>
    </row>
    <row r="193" spans="1:11" ht="19" customHeight="1">
      <c r="A193" s="1"/>
      <c r="B193" s="1"/>
      <c r="C193" s="1"/>
      <c r="D193" s="1" t="s">
        <v>31</v>
      </c>
      <c r="E193" s="1"/>
      <c r="F193" s="3"/>
      <c r="G193" s="3"/>
      <c r="H193" s="39">
        <f>Assumptions!F18</f>
        <v>0.22</v>
      </c>
      <c r="I193" s="28">
        <f>I186*(1+Assumptions!F16)*H193</f>
        <v>26015</v>
      </c>
      <c r="J193" s="1"/>
      <c r="K193" s="1" t="s">
        <v>608</v>
      </c>
    </row>
    <row r="194" spans="1:11" ht="19" customHeight="1">
      <c r="A194" s="1"/>
      <c r="B194" s="1"/>
      <c r="C194" s="1"/>
      <c r="D194" s="1" t="s">
        <v>32</v>
      </c>
      <c r="E194" s="1"/>
      <c r="F194" s="3"/>
      <c r="G194" s="3"/>
      <c r="H194" s="39">
        <f>Assumptions!F19</f>
        <v>0.15</v>
      </c>
      <c r="I194" s="28">
        <f>I187*(1+Assumptions!F16)*H194</f>
        <v>67833.5625</v>
      </c>
      <c r="J194" s="1"/>
      <c r="K194" s="1" t="s">
        <v>609</v>
      </c>
    </row>
    <row r="195" spans="1:11" ht="19" customHeight="1">
      <c r="A195" s="1"/>
      <c r="B195" s="1"/>
      <c r="C195" s="1"/>
      <c r="D195" s="1" t="s">
        <v>33</v>
      </c>
      <c r="E195" s="1"/>
      <c r="F195" s="3"/>
      <c r="G195" s="3"/>
      <c r="H195" s="39">
        <f>Assumptions!F20</f>
        <v>0.08</v>
      </c>
      <c r="I195" s="28">
        <f>I188*H195</f>
        <v>14670</v>
      </c>
      <c r="J195" s="1"/>
      <c r="K195" s="1" t="s">
        <v>610</v>
      </c>
    </row>
    <row r="196" spans="1:11" ht="23" customHeight="1">
      <c r="A196" s="1"/>
      <c r="B196" s="1"/>
      <c r="C196" s="36"/>
      <c r="D196" s="36" t="s">
        <v>34</v>
      </c>
      <c r="E196" s="36"/>
      <c r="F196" s="37"/>
      <c r="G196" s="37"/>
      <c r="H196" s="37"/>
      <c r="I196" s="38">
        <f>SUM(I183,I191,I192,I193,I194,I195)</f>
        <v>1436392.0625</v>
      </c>
      <c r="J196" s="1"/>
      <c r="K196" s="2"/>
    </row>
    <row r="197" spans="1:11" ht="19" customHeight="1">
      <c r="A197" s="1"/>
      <c r="B197" s="1"/>
      <c r="C197" s="1"/>
      <c r="D197" s="1" t="s">
        <v>35</v>
      </c>
      <c r="E197" s="1"/>
      <c r="F197" s="3"/>
      <c r="G197" s="3"/>
      <c r="H197" s="39">
        <f>Assumptions!F21</f>
        <v>0.05</v>
      </c>
      <c r="I197" s="28">
        <f>I196*H197</f>
        <v>71819.603125000009</v>
      </c>
      <c r="J197" s="1"/>
      <c r="K197" s="2"/>
    </row>
    <row r="198" spans="1:11" ht="19" customHeight="1">
      <c r="A198" s="1"/>
      <c r="B198" s="1"/>
      <c r="C198" s="1"/>
      <c r="D198" s="1" t="s">
        <v>36</v>
      </c>
      <c r="E198" s="1"/>
      <c r="F198" s="3"/>
      <c r="G198" s="3"/>
      <c r="H198" s="39">
        <f>Assumptions!F22</f>
        <v>0.12</v>
      </c>
      <c r="I198" s="28">
        <f>SUM(I196,I197)*H198</f>
        <v>180985.39987499997</v>
      </c>
      <c r="J198" s="1"/>
      <c r="K198" s="2"/>
    </row>
    <row r="199" spans="1:11" ht="23" customHeight="1">
      <c r="A199" s="1"/>
      <c r="B199" s="1"/>
      <c r="C199" s="36"/>
      <c r="D199" s="36" t="s">
        <v>37</v>
      </c>
      <c r="E199" s="36"/>
      <c r="F199" s="37"/>
      <c r="G199" s="37"/>
      <c r="H199" s="37"/>
      <c r="I199" s="38">
        <f>SUM(I196,I197,I198)</f>
        <v>1689197.0654999998</v>
      </c>
      <c r="J199" s="1"/>
      <c r="K199" s="2"/>
    </row>
    <row r="200" spans="1:11" ht="19" customHeight="1">
      <c r="A200" s="1"/>
      <c r="B200" s="1"/>
      <c r="C200" s="1"/>
      <c r="D200" s="1"/>
      <c r="E200" s="1"/>
      <c r="F200" s="3"/>
      <c r="G200" s="3"/>
      <c r="H200" s="3"/>
      <c r="I200" s="3"/>
      <c r="J200" s="1"/>
      <c r="K200" s="2"/>
    </row>
    <row r="201" spans="1:11" ht="19" customHeight="1">
      <c r="A201" s="1"/>
      <c r="B201" s="1"/>
      <c r="C201" s="1"/>
      <c r="D201" s="1" t="s">
        <v>38</v>
      </c>
      <c r="E201" s="1"/>
      <c r="F201" s="3"/>
      <c r="G201" s="3"/>
      <c r="H201" s="3"/>
      <c r="I201" s="40">
        <f>Assumptions!F23</f>
        <v>20000</v>
      </c>
      <c r="J201" s="1"/>
      <c r="K201" s="1" t="s">
        <v>611</v>
      </c>
    </row>
    <row r="202" spans="1:11" ht="23" customHeight="1">
      <c r="A202" s="1"/>
      <c r="B202" s="1"/>
      <c r="C202" s="36"/>
      <c r="D202" s="36" t="s">
        <v>39</v>
      </c>
      <c r="E202" s="36"/>
      <c r="F202" s="37"/>
      <c r="G202" s="37"/>
      <c r="H202" s="37"/>
      <c r="I202" s="38">
        <f>SUM(I199,I201)</f>
        <v>1709197.0654999998</v>
      </c>
      <c r="J202" s="1"/>
      <c r="K202" s="2"/>
    </row>
    <row r="203" spans="1:11" ht="19" customHeight="1">
      <c r="A203" s="1"/>
      <c r="B203" s="1"/>
      <c r="C203" s="1"/>
      <c r="D203" s="1" t="s">
        <v>612</v>
      </c>
      <c r="E203" s="1"/>
      <c r="F203" s="3"/>
      <c r="G203" s="3"/>
      <c r="H203" s="3"/>
      <c r="I203" s="28">
        <f>I199/Assumptions!F24</f>
        <v>33783.941309999995</v>
      </c>
      <c r="J203" s="1"/>
      <c r="K203" s="2"/>
    </row>
    <row r="204" spans="1:11" ht="19" customHeight="1">
      <c r="A204" s="1"/>
      <c r="B204" s="1"/>
      <c r="C204" s="1"/>
      <c r="D204" s="1" t="s">
        <v>613</v>
      </c>
      <c r="E204" s="1"/>
      <c r="F204" s="3"/>
      <c r="G204" s="3"/>
      <c r="H204" s="3"/>
      <c r="I204" s="28">
        <f>I199/Assumptions!F25</f>
        <v>16891.970654999997</v>
      </c>
      <c r="J204" s="1"/>
      <c r="K204" s="2"/>
    </row>
    <row r="205" spans="1:11" ht="19" customHeight="1">
      <c r="A205" s="1"/>
      <c r="B205" s="1"/>
      <c r="C205" s="1"/>
      <c r="D205" s="1"/>
      <c r="E205" s="1"/>
      <c r="F205" s="3"/>
      <c r="G205" s="3"/>
      <c r="H205" s="3"/>
      <c r="I205" s="3"/>
      <c r="J205" s="1"/>
      <c r="K205" s="2"/>
    </row>
    <row r="206" spans="1:11" ht="19" customHeight="1">
      <c r="A206" s="1"/>
      <c r="B206" s="1"/>
      <c r="C206" s="1"/>
      <c r="D206" s="1"/>
      <c r="E206" s="1"/>
      <c r="F206" s="3"/>
      <c r="G206" s="3"/>
      <c r="H206" s="3"/>
      <c r="I206" s="3"/>
      <c r="J206" s="1"/>
      <c r="K206" s="2"/>
    </row>
    <row r="207" spans="1:11" ht="19" customHeight="1">
      <c r="A207" s="1"/>
      <c r="B207" s="1"/>
      <c r="C207" s="1"/>
      <c r="D207" s="1"/>
      <c r="E207" s="1"/>
      <c r="F207" s="3"/>
      <c r="G207" s="3"/>
      <c r="H207" s="3"/>
      <c r="I207" s="3"/>
      <c r="J207" s="1"/>
      <c r="K207" s="2"/>
    </row>
    <row r="208" spans="1:11" ht="19" customHeight="1">
      <c r="A208" s="1"/>
      <c r="B208" s="1"/>
      <c r="C208" s="1"/>
      <c r="D208" s="1"/>
      <c r="E208" s="1"/>
      <c r="F208" s="3"/>
      <c r="G208" s="3"/>
      <c r="H208" s="3"/>
      <c r="I208" s="3"/>
      <c r="J208" s="1"/>
      <c r="K208" s="2"/>
    </row>
    <row r="209" spans="1:11" ht="19" customHeight="1">
      <c r="A209" s="1"/>
      <c r="B209" s="1"/>
      <c r="C209" s="1"/>
      <c r="D209" s="1"/>
      <c r="E209" s="1"/>
      <c r="F209" s="3"/>
      <c r="G209" s="3"/>
      <c r="H209" s="3"/>
      <c r="I209" s="3"/>
      <c r="J209" s="1"/>
      <c r="K209" s="2"/>
    </row>
    <row r="210" spans="1:11" ht="19" customHeight="1">
      <c r="A210" s="1"/>
      <c r="B210" s="1"/>
      <c r="C210" s="1"/>
      <c r="D210" s="1"/>
      <c r="E210" s="1"/>
      <c r="F210" s="3"/>
      <c r="G210" s="3"/>
      <c r="H210" s="3"/>
      <c r="I210" s="3"/>
      <c r="J210" s="1"/>
      <c r="K210" s="2"/>
    </row>
    <row r="211" spans="1:11" ht="19" customHeight="1">
      <c r="A211" s="1"/>
      <c r="B211" s="1"/>
      <c r="C211" s="1"/>
      <c r="D211" s="1"/>
      <c r="E211" s="1"/>
      <c r="F211" s="3"/>
      <c r="G211" s="3"/>
      <c r="H211" s="3"/>
      <c r="I211" s="3"/>
      <c r="J211" s="1"/>
      <c r="K211" s="2"/>
    </row>
    <row r="212" spans="1:11" ht="19" customHeight="1">
      <c r="A212" s="1"/>
      <c r="B212" s="1"/>
      <c r="C212" s="1"/>
      <c r="D212" s="1"/>
      <c r="E212" s="1"/>
      <c r="F212" s="3"/>
      <c r="G212" s="3"/>
      <c r="H212" s="3"/>
      <c r="I212" s="3"/>
      <c r="J212" s="1"/>
      <c r="K212" s="2"/>
    </row>
    <row r="213" spans="1:11" ht="19" customHeight="1">
      <c r="A213" s="1"/>
      <c r="B213" s="1"/>
      <c r="C213" s="1"/>
      <c r="D213" s="1"/>
      <c r="E213" s="1"/>
      <c r="F213" s="3"/>
      <c r="G213" s="3"/>
      <c r="H213" s="3"/>
      <c r="I213" s="3"/>
      <c r="J213" s="1"/>
      <c r="K213" s="2"/>
    </row>
    <row r="214" spans="1:11" ht="19" customHeight="1">
      <c r="A214" s="1"/>
      <c r="B214" s="1"/>
      <c r="C214" s="1"/>
      <c r="D214" s="1"/>
      <c r="E214" s="1"/>
      <c r="F214" s="3"/>
      <c r="G214" s="3"/>
      <c r="H214" s="3"/>
      <c r="I214" s="3"/>
      <c r="J214" s="1"/>
      <c r="K214" s="2"/>
    </row>
    <row r="215" spans="1:11" ht="19" customHeight="1">
      <c r="A215" s="1"/>
      <c r="B215" s="1"/>
      <c r="C215" s="1"/>
      <c r="D215" s="1"/>
      <c r="E215" s="1"/>
      <c r="F215" s="3"/>
      <c r="G215" s="3"/>
      <c r="H215" s="3"/>
      <c r="I215" s="3"/>
      <c r="J215" s="1"/>
      <c r="K215" s="2"/>
    </row>
    <row r="216" spans="1:11" ht="19" customHeight="1">
      <c r="A216" s="1"/>
      <c r="B216" s="1"/>
      <c r="C216" s="1"/>
      <c r="D216" s="1"/>
      <c r="E216" s="1"/>
      <c r="F216" s="3"/>
      <c r="G216" s="3"/>
      <c r="H216" s="3"/>
      <c r="I216" s="3"/>
      <c r="J216" s="1"/>
      <c r="K216" s="2"/>
    </row>
    <row r="217" spans="1:11" ht="19" customHeight="1">
      <c r="A217" s="1"/>
      <c r="B217" s="1"/>
      <c r="C217" s="1"/>
      <c r="D217" s="1"/>
      <c r="E217" s="1"/>
      <c r="F217" s="3"/>
      <c r="G217" s="3"/>
      <c r="H217" s="3"/>
      <c r="I217" s="3"/>
      <c r="J217" s="1"/>
      <c r="K217" s="2"/>
    </row>
    <row r="218" spans="1:11" ht="19" customHeight="1">
      <c r="A218" s="1"/>
      <c r="B218" s="1"/>
      <c r="C218" s="1"/>
      <c r="D218" s="1"/>
      <c r="E218" s="1"/>
      <c r="F218" s="3"/>
      <c r="G218" s="3"/>
      <c r="H218" s="3"/>
      <c r="I218" s="3"/>
      <c r="J218" s="1"/>
      <c r="K218" s="2"/>
    </row>
    <row r="219" spans="1:11" ht="19" customHeight="1">
      <c r="A219" s="1"/>
      <c r="B219" s="1"/>
      <c r="C219" s="1"/>
      <c r="D219" s="1"/>
      <c r="E219" s="1"/>
      <c r="F219" s="3"/>
      <c r="G219" s="3"/>
      <c r="H219" s="3"/>
      <c r="I219" s="3"/>
      <c r="J219" s="1"/>
      <c r="K219" s="2"/>
    </row>
    <row r="220" spans="1:11" ht="19" customHeight="1">
      <c r="A220" s="1"/>
      <c r="B220" s="1"/>
      <c r="C220" s="1"/>
      <c r="D220" s="1"/>
      <c r="E220" s="1"/>
      <c r="F220" s="3"/>
      <c r="G220" s="3"/>
      <c r="H220" s="3"/>
      <c r="I220" s="3"/>
      <c r="J220" s="1"/>
      <c r="K220" s="2"/>
    </row>
    <row r="221" spans="1:11" ht="19" customHeight="1">
      <c r="A221" s="1"/>
      <c r="B221" s="1"/>
      <c r="C221" s="1"/>
      <c r="D221" s="1"/>
      <c r="E221" s="1"/>
      <c r="F221" s="3"/>
      <c r="G221" s="3"/>
      <c r="H221" s="3"/>
      <c r="I221" s="3"/>
      <c r="J221" s="1"/>
      <c r="K221" s="2"/>
    </row>
    <row r="222" spans="1:11" ht="19" customHeight="1">
      <c r="A222" s="1"/>
      <c r="B222" s="1"/>
      <c r="C222" s="1"/>
      <c r="D222" s="1"/>
      <c r="E222" s="1"/>
      <c r="F222" s="3"/>
      <c r="G222" s="3"/>
      <c r="H222" s="3"/>
      <c r="I222" s="3"/>
      <c r="J222" s="1"/>
      <c r="K222" s="2"/>
    </row>
    <row r="223" spans="1:11" ht="19" customHeight="1">
      <c r="A223" s="1"/>
      <c r="B223" s="1"/>
      <c r="C223" s="1"/>
      <c r="D223" s="1"/>
      <c r="E223" s="1"/>
      <c r="F223" s="3"/>
      <c r="G223" s="3"/>
      <c r="H223" s="3"/>
      <c r="I223" s="3"/>
      <c r="J223" s="1"/>
      <c r="K223" s="2"/>
    </row>
    <row r="224" spans="1:11" ht="19" customHeight="1">
      <c r="A224" s="1"/>
      <c r="B224" s="1"/>
      <c r="C224" s="1"/>
      <c r="D224" s="1"/>
      <c r="E224" s="1"/>
      <c r="F224" s="3"/>
      <c r="G224" s="3"/>
      <c r="H224" s="3"/>
      <c r="I224" s="3"/>
      <c r="J224" s="1"/>
      <c r="K224" s="2"/>
    </row>
    <row r="225" spans="1:11" ht="19" customHeight="1">
      <c r="A225" s="1"/>
      <c r="B225" s="1"/>
      <c r="C225" s="1"/>
      <c r="D225" s="1"/>
      <c r="E225" s="1"/>
      <c r="F225" s="3"/>
      <c r="G225" s="3"/>
      <c r="H225" s="3"/>
      <c r="I225" s="3"/>
      <c r="J225" s="1"/>
      <c r="K225" s="2"/>
    </row>
    <row r="226" spans="1:11" ht="19" customHeight="1">
      <c r="A226" s="1"/>
      <c r="B226" s="1"/>
      <c r="C226" s="1"/>
      <c r="D226" s="1"/>
      <c r="E226" s="1"/>
      <c r="F226" s="3"/>
      <c r="G226" s="3"/>
      <c r="H226" s="3"/>
      <c r="I226" s="3"/>
      <c r="J226" s="1"/>
      <c r="K226" s="2"/>
    </row>
    <row r="227" spans="1:11" ht="19" customHeight="1">
      <c r="A227" s="1"/>
      <c r="B227" s="1"/>
      <c r="C227" s="1"/>
      <c r="D227" s="1"/>
      <c r="E227" s="1"/>
      <c r="F227" s="3"/>
      <c r="G227" s="3"/>
      <c r="H227" s="3"/>
      <c r="I227" s="3"/>
      <c r="J227" s="1"/>
      <c r="K227" s="2"/>
    </row>
    <row r="228" spans="1:11" ht="19" customHeight="1">
      <c r="A228" s="1"/>
      <c r="B228" s="1"/>
      <c r="C228" s="1"/>
      <c r="D228" s="1"/>
      <c r="E228" s="1"/>
      <c r="F228" s="3"/>
      <c r="G228" s="3"/>
      <c r="H228" s="3"/>
      <c r="I228" s="3"/>
      <c r="J228" s="1"/>
      <c r="K228" s="2"/>
    </row>
    <row r="229" spans="1:11" ht="19" customHeight="1">
      <c r="A229" s="1"/>
      <c r="B229" s="1"/>
      <c r="C229" s="1"/>
      <c r="D229" s="1"/>
      <c r="E229" s="1"/>
      <c r="F229" s="3"/>
      <c r="G229" s="3"/>
      <c r="H229" s="3"/>
      <c r="I229" s="3"/>
      <c r="J229" s="1"/>
      <c r="K229" s="2"/>
    </row>
    <row r="230" spans="1:11" ht="19" customHeight="1">
      <c r="A230" s="1"/>
      <c r="B230" s="1"/>
      <c r="C230" s="1"/>
      <c r="D230" s="1"/>
      <c r="E230" s="1"/>
      <c r="F230" s="3"/>
      <c r="G230" s="3"/>
      <c r="H230" s="3"/>
      <c r="I230" s="3"/>
      <c r="J230" s="1"/>
      <c r="K230" s="2"/>
    </row>
    <row r="231" spans="1:11" ht="19" customHeight="1">
      <c r="A231" s="1"/>
      <c r="B231" s="1"/>
      <c r="C231" s="1"/>
      <c r="D231" s="1"/>
      <c r="E231" s="1"/>
      <c r="F231" s="3"/>
      <c r="G231" s="3"/>
      <c r="H231" s="3"/>
      <c r="I231" s="3"/>
      <c r="J231" s="1"/>
      <c r="K231" s="2"/>
    </row>
    <row r="232" spans="1:11" ht="19" customHeight="1">
      <c r="A232" s="1"/>
      <c r="B232" s="1"/>
      <c r="C232" s="1"/>
      <c r="D232" s="1"/>
      <c r="E232" s="1"/>
      <c r="F232" s="3"/>
      <c r="G232" s="3"/>
      <c r="H232" s="3"/>
      <c r="I232" s="3"/>
      <c r="J232" s="1"/>
      <c r="K232" s="2"/>
    </row>
    <row r="233" spans="1:11" ht="19" customHeight="1">
      <c r="A233" s="1"/>
      <c r="B233" s="1"/>
      <c r="C233" s="1"/>
      <c r="D233" s="1"/>
      <c r="E233" s="1"/>
      <c r="F233" s="3"/>
      <c r="G233" s="3"/>
      <c r="H233" s="3"/>
      <c r="I233" s="3"/>
      <c r="J233" s="1"/>
      <c r="K233" s="2"/>
    </row>
    <row r="234" spans="1:11" ht="19" customHeight="1">
      <c r="A234" s="1"/>
      <c r="B234" s="1"/>
      <c r="C234" s="1"/>
      <c r="D234" s="1"/>
      <c r="E234" s="1"/>
      <c r="F234" s="3"/>
      <c r="G234" s="3"/>
      <c r="H234" s="3"/>
      <c r="I234" s="3"/>
      <c r="J234" s="1"/>
      <c r="K234" s="2"/>
    </row>
    <row r="235" spans="1:11" ht="19" customHeight="1">
      <c r="A235" s="1"/>
      <c r="B235" s="1"/>
      <c r="C235" s="1"/>
      <c r="D235" s="1"/>
      <c r="E235" s="1"/>
      <c r="F235" s="3"/>
      <c r="G235" s="3"/>
      <c r="H235" s="3"/>
      <c r="I235" s="3"/>
      <c r="J235" s="1"/>
      <c r="K235" s="2"/>
    </row>
    <row r="236" spans="1:11" ht="19" customHeight="1">
      <c r="A236" s="1"/>
      <c r="B236" s="1"/>
      <c r="C236" s="1"/>
      <c r="D236" s="1"/>
      <c r="E236" s="1"/>
      <c r="F236" s="3"/>
      <c r="G236" s="3"/>
      <c r="H236" s="3"/>
      <c r="I236" s="3"/>
      <c r="J236" s="1"/>
      <c r="K236" s="2"/>
    </row>
    <row r="237" spans="1:11" ht="19" customHeight="1">
      <c r="A237" s="1"/>
      <c r="B237" s="1"/>
      <c r="C237" s="1"/>
      <c r="D237" s="1"/>
      <c r="E237" s="1"/>
      <c r="F237" s="3"/>
      <c r="G237" s="3"/>
      <c r="H237" s="3"/>
      <c r="I237" s="3"/>
      <c r="J237" s="1"/>
      <c r="K237" s="2"/>
    </row>
    <row r="238" spans="1:11" ht="19" customHeight="1">
      <c r="A238" s="1"/>
      <c r="B238" s="1"/>
      <c r="C238" s="1"/>
      <c r="D238" s="1"/>
      <c r="E238" s="1"/>
      <c r="F238" s="3"/>
      <c r="G238" s="3"/>
      <c r="H238" s="3"/>
      <c r="I238" s="3"/>
      <c r="J238" s="1"/>
      <c r="K238" s="2"/>
    </row>
    <row r="239" spans="1:11" ht="19" customHeight="1">
      <c r="A239" s="1"/>
      <c r="B239" s="1"/>
      <c r="C239" s="1"/>
      <c r="D239" s="1"/>
      <c r="E239" s="1"/>
      <c r="F239" s="3"/>
      <c r="G239" s="3"/>
      <c r="H239" s="3"/>
      <c r="I239" s="3"/>
      <c r="J239" s="1"/>
      <c r="K239" s="2"/>
    </row>
    <row r="240" spans="1:11" ht="19" customHeight="1">
      <c r="A240" s="1"/>
      <c r="B240" s="1"/>
      <c r="C240" s="1"/>
      <c r="D240" s="1"/>
      <c r="E240" s="1"/>
      <c r="F240" s="3"/>
      <c r="G240" s="3"/>
      <c r="H240" s="3"/>
      <c r="I240" s="3"/>
      <c r="J240" s="1"/>
      <c r="K240" s="2"/>
    </row>
    <row r="241" spans="1:11" ht="19" customHeight="1">
      <c r="A241" s="1"/>
      <c r="B241" s="1"/>
      <c r="C241" s="1"/>
      <c r="D241" s="1"/>
      <c r="E241" s="1"/>
      <c r="F241" s="3"/>
      <c r="G241" s="3"/>
      <c r="H241" s="3"/>
      <c r="I241" s="3"/>
      <c r="J241" s="1"/>
      <c r="K241" s="2"/>
    </row>
    <row r="242" spans="1:11" ht="19" customHeight="1">
      <c r="A242" s="1"/>
      <c r="B242" s="1"/>
      <c r="C242" s="1"/>
      <c r="D242" s="1"/>
      <c r="E242" s="1"/>
      <c r="F242" s="3"/>
      <c r="G242" s="3"/>
      <c r="H242" s="3"/>
      <c r="I242" s="3"/>
      <c r="J242" s="1"/>
      <c r="K242" s="2"/>
    </row>
    <row r="243" spans="1:11" ht="19" customHeight="1">
      <c r="A243" s="1"/>
      <c r="B243" s="1"/>
      <c r="C243" s="1"/>
      <c r="D243" s="1"/>
      <c r="E243" s="1"/>
      <c r="F243" s="3"/>
      <c r="G243" s="3"/>
      <c r="H243" s="3"/>
      <c r="I243" s="3"/>
      <c r="J243" s="1"/>
      <c r="K243" s="2"/>
    </row>
    <row r="244" spans="1:11" ht="19" customHeight="1">
      <c r="A244" s="1"/>
      <c r="B244" s="1"/>
      <c r="C244" s="1"/>
      <c r="D244" s="1"/>
      <c r="E244" s="1"/>
      <c r="F244" s="3"/>
      <c r="G244" s="3"/>
      <c r="H244" s="3"/>
      <c r="I244" s="3"/>
      <c r="J244" s="1"/>
      <c r="K244" s="2"/>
    </row>
    <row r="245" spans="1:11" ht="19" customHeight="1">
      <c r="A245" s="1"/>
      <c r="B245" s="1"/>
      <c r="C245" s="1"/>
      <c r="D245" s="1"/>
      <c r="E245" s="1"/>
      <c r="F245" s="3"/>
      <c r="G245" s="3"/>
      <c r="H245" s="3"/>
      <c r="I245" s="3"/>
      <c r="J245" s="1"/>
      <c r="K245" s="2"/>
    </row>
  </sheetData>
  <conditionalFormatting sqref="F9:I205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5"/>
  <sheetViews>
    <sheetView showGridLines="0" workbookViewId="0">
      <pane xSplit="4" ySplit="8" topLeftCell="E9" activePane="bottomRight" state="frozen"/>
      <selection pane="topRight"/>
      <selection pane="bottomLeft"/>
      <selection pane="bottomRight" activeCell="E9" sqref="E9"/>
    </sheetView>
  </sheetViews>
  <sheetFormatPr defaultRowHeight="14"/>
  <cols>
    <col min="1" max="2" width="2.1640625" customWidth="1"/>
    <col min="3" max="3" width="8" customWidth="1"/>
    <col min="4" max="4" width="49" customWidth="1"/>
    <col min="5" max="5" width="14" customWidth="1"/>
    <col min="6" max="7" width="10" customWidth="1"/>
    <col min="8" max="8" width="14" customWidth="1"/>
    <col min="9" max="9" width="18" customWidth="1"/>
    <col min="10" max="10" width="3" customWidth="1"/>
    <col min="11" max="11" width="100" customWidth="1"/>
  </cols>
  <sheetData>
    <row r="1" spans="1:11" ht="19" customHeight="1">
      <c r="A1" s="1"/>
      <c r="B1" s="1"/>
      <c r="C1" s="1"/>
      <c r="D1" s="1"/>
      <c r="E1" s="1"/>
      <c r="F1" s="3"/>
      <c r="G1" s="3"/>
      <c r="H1" s="3"/>
      <c r="I1" s="3"/>
      <c r="J1" s="1"/>
      <c r="K1" s="2"/>
    </row>
    <row r="2" spans="1:11" ht="29" customHeight="1">
      <c r="A2" s="1"/>
      <c r="B2" s="1"/>
      <c r="C2" s="4"/>
      <c r="D2" s="4" t="s">
        <v>616</v>
      </c>
      <c r="E2" s="1"/>
      <c r="F2" s="3"/>
      <c r="G2" s="3"/>
      <c r="H2" s="3"/>
      <c r="I2" s="3"/>
      <c r="J2" s="1"/>
      <c r="K2" s="1" t="s">
        <v>146</v>
      </c>
    </row>
    <row r="3" spans="1:11" ht="19" customHeight="1">
      <c r="A3" s="1"/>
      <c r="B3" s="1"/>
      <c r="C3" s="5"/>
      <c r="D3" s="5"/>
      <c r="E3" s="5"/>
      <c r="F3" s="6"/>
      <c r="G3" s="6"/>
      <c r="H3" s="6"/>
      <c r="I3" s="6"/>
      <c r="J3" s="1"/>
      <c r="K3" s="2"/>
    </row>
    <row r="4" spans="1:11" ht="19" customHeight="1">
      <c r="A4" s="1"/>
      <c r="B4" s="1"/>
      <c r="C4" s="27" t="s">
        <v>147</v>
      </c>
      <c r="D4" s="27"/>
      <c r="E4" s="27"/>
      <c r="F4" s="41"/>
      <c r="G4" s="41"/>
      <c r="H4" s="41"/>
      <c r="I4" s="42">
        <f>I199</f>
        <v>3731384.2103999997</v>
      </c>
      <c r="J4" s="1"/>
      <c r="K4" s="1" t="s">
        <v>148</v>
      </c>
    </row>
    <row r="5" spans="1:11" ht="19" customHeight="1">
      <c r="A5" s="1"/>
      <c r="B5" s="1"/>
      <c r="C5" s="27" t="s">
        <v>149</v>
      </c>
      <c r="D5" s="27"/>
      <c r="E5" s="27"/>
      <c r="F5" s="41"/>
      <c r="G5" s="41"/>
      <c r="H5" s="41"/>
      <c r="I5" s="42">
        <f>I202</f>
        <v>3771384.2103999997</v>
      </c>
      <c r="J5" s="1"/>
      <c r="K5" s="1" t="s">
        <v>150</v>
      </c>
    </row>
    <row r="6" spans="1:11" ht="19" customHeight="1">
      <c r="A6" s="1"/>
      <c r="B6" s="1"/>
      <c r="C6" s="1"/>
      <c r="D6" s="1"/>
      <c r="E6" s="1"/>
      <c r="F6" s="3"/>
      <c r="G6" s="3"/>
      <c r="H6" s="3"/>
      <c r="I6" s="3"/>
      <c r="J6" s="1"/>
      <c r="K6" s="2"/>
    </row>
    <row r="7" spans="1:11" ht="19" customHeight="1">
      <c r="A7" s="1"/>
      <c r="B7" s="1"/>
      <c r="C7" s="1"/>
      <c r="D7" s="1"/>
      <c r="E7" s="1"/>
      <c r="F7" s="3"/>
      <c r="G7" s="3"/>
      <c r="H7" s="3"/>
      <c r="I7" s="3"/>
      <c r="J7" s="1"/>
      <c r="K7" s="2"/>
    </row>
    <row r="8" spans="1:11" ht="25" customHeight="1">
      <c r="A8" s="1"/>
      <c r="B8" s="1"/>
      <c r="C8" s="12" t="s">
        <v>151</v>
      </c>
      <c r="D8" s="12" t="s">
        <v>152</v>
      </c>
      <c r="E8" s="12" t="s">
        <v>153</v>
      </c>
      <c r="F8" s="12" t="s">
        <v>154</v>
      </c>
      <c r="G8" s="12" t="s">
        <v>155</v>
      </c>
      <c r="H8" s="12" t="s">
        <v>156</v>
      </c>
      <c r="I8" s="12" t="s">
        <v>157</v>
      </c>
      <c r="J8" s="1"/>
      <c r="K8" s="27" t="s">
        <v>158</v>
      </c>
    </row>
    <row r="9" spans="1:11" ht="22" customHeight="1">
      <c r="A9" s="1"/>
      <c r="B9" s="1"/>
      <c r="C9" s="10" t="s">
        <v>159</v>
      </c>
      <c r="D9" s="10" t="s">
        <v>14</v>
      </c>
      <c r="E9" s="10"/>
      <c r="F9" s="11"/>
      <c r="G9" s="11"/>
      <c r="H9" s="11"/>
      <c r="I9" s="11"/>
      <c r="J9" s="1"/>
      <c r="K9" s="2"/>
    </row>
    <row r="10" spans="1:11" ht="19" customHeight="1">
      <c r="A10" s="1"/>
      <c r="B10" s="1"/>
      <c r="C10" s="14" t="s">
        <v>160</v>
      </c>
      <c r="D10" s="14" t="s">
        <v>161</v>
      </c>
      <c r="E10" s="14" t="s">
        <v>162</v>
      </c>
      <c r="F10" s="15">
        <v>1</v>
      </c>
      <c r="G10" s="15">
        <v>1</v>
      </c>
      <c r="H10" s="29">
        <v>30000</v>
      </c>
      <c r="I10" s="30">
        <f>F10*G10*H10</f>
        <v>30000</v>
      </c>
      <c r="J10" s="1"/>
      <c r="K10" s="2" t="s">
        <v>163</v>
      </c>
    </row>
    <row r="11" spans="1:11" ht="19" customHeight="1">
      <c r="A11" s="1"/>
      <c r="B11" s="1"/>
      <c r="C11" s="1" t="s">
        <v>164</v>
      </c>
      <c r="D11" s="1" t="s">
        <v>165</v>
      </c>
      <c r="E11" s="1" t="s">
        <v>162</v>
      </c>
      <c r="F11" s="13">
        <v>1</v>
      </c>
      <c r="G11" s="13">
        <v>1</v>
      </c>
      <c r="H11" s="16">
        <v>60000</v>
      </c>
      <c r="I11" s="28">
        <f>F11*G11*H11</f>
        <v>60000</v>
      </c>
      <c r="J11" s="1"/>
      <c r="K11" s="2" t="s">
        <v>166</v>
      </c>
    </row>
    <row r="12" spans="1:11" ht="19" customHeight="1">
      <c r="A12" s="1"/>
      <c r="B12" s="1"/>
      <c r="C12" s="14" t="s">
        <v>167</v>
      </c>
      <c r="D12" s="14" t="s">
        <v>168</v>
      </c>
      <c r="E12" s="14" t="s">
        <v>162</v>
      </c>
      <c r="F12" s="15">
        <v>1</v>
      </c>
      <c r="G12" s="15">
        <v>1</v>
      </c>
      <c r="H12" s="29">
        <v>60000</v>
      </c>
      <c r="I12" s="30">
        <f>F12*G12*H12</f>
        <v>60000</v>
      </c>
      <c r="J12" s="1"/>
      <c r="K12" s="2" t="s">
        <v>169</v>
      </c>
    </row>
    <row r="13" spans="1:11" ht="19" customHeight="1">
      <c r="A13" s="1"/>
      <c r="B13" s="1"/>
      <c r="C13" s="1" t="s">
        <v>170</v>
      </c>
      <c r="D13" s="1" t="s">
        <v>171</v>
      </c>
      <c r="E13" s="1" t="s">
        <v>162</v>
      </c>
      <c r="F13" s="13">
        <v>1</v>
      </c>
      <c r="G13" s="13">
        <v>1</v>
      </c>
      <c r="H13" s="16">
        <v>8000</v>
      </c>
      <c r="I13" s="28">
        <f>F13*G13*H13</f>
        <v>8000</v>
      </c>
      <c r="J13" s="1"/>
      <c r="K13" s="2" t="s">
        <v>172</v>
      </c>
    </row>
    <row r="14" spans="1:11" ht="19" customHeight="1">
      <c r="A14" s="1"/>
      <c r="B14" s="1"/>
      <c r="C14" s="14" t="s">
        <v>173</v>
      </c>
      <c r="D14" s="14" t="s">
        <v>174</v>
      </c>
      <c r="E14" s="14" t="s">
        <v>162</v>
      </c>
      <c r="F14" s="15">
        <v>1</v>
      </c>
      <c r="G14" s="15">
        <v>1</v>
      </c>
      <c r="H14" s="29">
        <v>6000</v>
      </c>
      <c r="I14" s="30">
        <f>F14*G14*H14</f>
        <v>6000</v>
      </c>
      <c r="J14" s="1"/>
      <c r="K14" s="2" t="s">
        <v>175</v>
      </c>
    </row>
    <row r="15" spans="1:11" ht="23" customHeight="1">
      <c r="A15" s="1"/>
      <c r="B15" s="1"/>
      <c r="C15" s="31"/>
      <c r="D15" s="31" t="s">
        <v>176</v>
      </c>
      <c r="E15" s="31"/>
      <c r="F15" s="32"/>
      <c r="G15" s="32"/>
      <c r="H15" s="32"/>
      <c r="I15" s="33">
        <f>SUM(I10:I14)</f>
        <v>164000</v>
      </c>
      <c r="J15" s="1"/>
      <c r="K15" s="2"/>
    </row>
    <row r="16" spans="1:11" ht="19" customHeight="1">
      <c r="A16" s="1"/>
      <c r="B16" s="1"/>
      <c r="C16" s="1"/>
      <c r="D16" s="1"/>
      <c r="E16" s="1"/>
      <c r="F16" s="3"/>
      <c r="G16" s="3"/>
      <c r="H16" s="3"/>
      <c r="I16" s="3"/>
      <c r="J16" s="1"/>
      <c r="K16" s="2"/>
    </row>
    <row r="17" spans="1:11" ht="22" customHeight="1">
      <c r="A17" s="1"/>
      <c r="B17" s="1"/>
      <c r="C17" s="10" t="s">
        <v>177</v>
      </c>
      <c r="D17" s="10" t="s">
        <v>15</v>
      </c>
      <c r="E17" s="10"/>
      <c r="F17" s="11"/>
      <c r="G17" s="11"/>
      <c r="H17" s="11"/>
      <c r="I17" s="11"/>
      <c r="J17" s="1"/>
      <c r="K17" s="2"/>
    </row>
    <row r="18" spans="1:11" ht="19" customHeight="1">
      <c r="A18" s="1"/>
      <c r="B18" s="1"/>
      <c r="C18" s="14" t="s">
        <v>178</v>
      </c>
      <c r="D18" s="14" t="s">
        <v>179</v>
      </c>
      <c r="E18" s="14" t="s">
        <v>180</v>
      </c>
      <c r="F18" s="15">
        <v>1</v>
      </c>
      <c r="G18" s="35">
        <f>Assumptions!G31</f>
        <v>32</v>
      </c>
      <c r="H18" s="29">
        <v>1600</v>
      </c>
      <c r="I18" s="30">
        <f t="shared" ref="I18:I30" si="0">F18*G18*H18</f>
        <v>51200</v>
      </c>
      <c r="J18" s="1"/>
      <c r="K18" s="2" t="s">
        <v>181</v>
      </c>
    </row>
    <row r="19" spans="1:11" ht="19" customHeight="1">
      <c r="A19" s="1"/>
      <c r="B19" s="1"/>
      <c r="C19" s="1" t="s">
        <v>182</v>
      </c>
      <c r="D19" s="1" t="s">
        <v>183</v>
      </c>
      <c r="E19" s="1" t="s">
        <v>180</v>
      </c>
      <c r="F19" s="13">
        <v>1</v>
      </c>
      <c r="G19" s="34">
        <f>Assumptions!G31</f>
        <v>32</v>
      </c>
      <c r="H19" s="16">
        <v>1600</v>
      </c>
      <c r="I19" s="28">
        <f t="shared" si="0"/>
        <v>51200</v>
      </c>
      <c r="J19" s="1"/>
      <c r="K19" s="2" t="s">
        <v>181</v>
      </c>
    </row>
    <row r="20" spans="1:11" ht="19" customHeight="1">
      <c r="A20" s="1"/>
      <c r="B20" s="1"/>
      <c r="C20" s="14" t="s">
        <v>184</v>
      </c>
      <c r="D20" s="14" t="s">
        <v>185</v>
      </c>
      <c r="E20" s="14" t="s">
        <v>180</v>
      </c>
      <c r="F20" s="15">
        <v>1</v>
      </c>
      <c r="G20" s="35">
        <f>Assumptions!G31</f>
        <v>32</v>
      </c>
      <c r="H20" s="29">
        <v>1600</v>
      </c>
      <c r="I20" s="30">
        <f t="shared" si="0"/>
        <v>51200</v>
      </c>
      <c r="J20" s="1"/>
      <c r="K20" s="2" t="s">
        <v>181</v>
      </c>
    </row>
    <row r="21" spans="1:11" ht="19" customHeight="1">
      <c r="A21" s="1"/>
      <c r="B21" s="1"/>
      <c r="C21" s="1" t="s">
        <v>186</v>
      </c>
      <c r="D21" s="1" t="s">
        <v>187</v>
      </c>
      <c r="E21" s="1" t="s">
        <v>188</v>
      </c>
      <c r="F21" s="13">
        <v>1</v>
      </c>
      <c r="G21" s="13">
        <v>1</v>
      </c>
      <c r="H21" s="16">
        <v>9000</v>
      </c>
      <c r="I21" s="28">
        <f t="shared" si="0"/>
        <v>9000</v>
      </c>
      <c r="J21" s="1"/>
      <c r="K21" s="2" t="s">
        <v>189</v>
      </c>
    </row>
    <row r="22" spans="1:11" ht="19" customHeight="1">
      <c r="A22" s="1"/>
      <c r="B22" s="1"/>
      <c r="C22" s="14" t="s">
        <v>190</v>
      </c>
      <c r="D22" s="14" t="s">
        <v>191</v>
      </c>
      <c r="E22" s="14" t="s">
        <v>188</v>
      </c>
      <c r="F22" s="15">
        <v>1</v>
      </c>
      <c r="G22" s="15">
        <v>1</v>
      </c>
      <c r="H22" s="29">
        <v>8000</v>
      </c>
      <c r="I22" s="30">
        <f t="shared" si="0"/>
        <v>8000</v>
      </c>
      <c r="J22" s="1"/>
      <c r="K22" s="2" t="s">
        <v>189</v>
      </c>
    </row>
    <row r="23" spans="1:11" ht="19" customHeight="1">
      <c r="A23" s="1"/>
      <c r="B23" s="1"/>
      <c r="C23" s="1" t="s">
        <v>192</v>
      </c>
      <c r="D23" s="1" t="s">
        <v>193</v>
      </c>
      <c r="E23" s="1" t="s">
        <v>188</v>
      </c>
      <c r="F23" s="13">
        <v>1</v>
      </c>
      <c r="G23" s="13">
        <v>1</v>
      </c>
      <c r="H23" s="16">
        <v>2500</v>
      </c>
      <c r="I23" s="28">
        <f t="shared" si="0"/>
        <v>2500</v>
      </c>
      <c r="J23" s="1"/>
      <c r="K23" s="2" t="s">
        <v>189</v>
      </c>
    </row>
    <row r="24" spans="1:11" ht="19" customHeight="1">
      <c r="A24" s="1"/>
      <c r="B24" s="1"/>
      <c r="C24" s="14" t="s">
        <v>194</v>
      </c>
      <c r="D24" s="14" t="s">
        <v>195</v>
      </c>
      <c r="E24" s="14" t="s">
        <v>188</v>
      </c>
      <c r="F24" s="15">
        <v>1</v>
      </c>
      <c r="G24" s="15">
        <v>1</v>
      </c>
      <c r="H24" s="29">
        <v>2000</v>
      </c>
      <c r="I24" s="30">
        <f t="shared" si="0"/>
        <v>2000</v>
      </c>
      <c r="J24" s="1"/>
      <c r="K24" s="2" t="s">
        <v>189</v>
      </c>
    </row>
    <row r="25" spans="1:11" ht="19" customHeight="1">
      <c r="A25" s="1"/>
      <c r="B25" s="1"/>
      <c r="C25" s="1" t="s">
        <v>196</v>
      </c>
      <c r="D25" s="1" t="s">
        <v>197</v>
      </c>
      <c r="E25" s="1" t="s">
        <v>188</v>
      </c>
      <c r="F25" s="13">
        <v>1</v>
      </c>
      <c r="G25" s="13">
        <v>1</v>
      </c>
      <c r="H25" s="16">
        <v>1500</v>
      </c>
      <c r="I25" s="28">
        <f t="shared" si="0"/>
        <v>1500</v>
      </c>
      <c r="J25" s="1"/>
      <c r="K25" s="2" t="s">
        <v>189</v>
      </c>
    </row>
    <row r="26" spans="1:11" ht="19" customHeight="1">
      <c r="A26" s="1"/>
      <c r="B26" s="1"/>
      <c r="C26" s="14" t="s">
        <v>198</v>
      </c>
      <c r="D26" s="14" t="s">
        <v>199</v>
      </c>
      <c r="E26" s="14" t="s">
        <v>188</v>
      </c>
      <c r="F26" s="15">
        <v>1</v>
      </c>
      <c r="G26" s="15">
        <v>1</v>
      </c>
      <c r="H26" s="29">
        <v>1800</v>
      </c>
      <c r="I26" s="30">
        <f t="shared" si="0"/>
        <v>1800</v>
      </c>
      <c r="J26" s="1"/>
      <c r="K26" s="2" t="s">
        <v>189</v>
      </c>
    </row>
    <row r="27" spans="1:11" ht="19" customHeight="1">
      <c r="A27" s="1"/>
      <c r="B27" s="1"/>
      <c r="C27" s="1" t="s">
        <v>200</v>
      </c>
      <c r="D27" s="1" t="s">
        <v>201</v>
      </c>
      <c r="E27" s="1" t="s">
        <v>202</v>
      </c>
      <c r="F27" s="13">
        <v>1</v>
      </c>
      <c r="G27" s="13">
        <v>1</v>
      </c>
      <c r="H27" s="16">
        <v>400</v>
      </c>
      <c r="I27" s="28">
        <f t="shared" si="0"/>
        <v>400</v>
      </c>
      <c r="J27" s="1"/>
      <c r="K27" s="2" t="s">
        <v>203</v>
      </c>
    </row>
    <row r="28" spans="1:11" ht="19" customHeight="1">
      <c r="A28" s="1"/>
      <c r="B28" s="1"/>
      <c r="C28" s="14" t="s">
        <v>204</v>
      </c>
      <c r="D28" s="14" t="s">
        <v>205</v>
      </c>
      <c r="E28" s="14" t="s">
        <v>206</v>
      </c>
      <c r="F28" s="15">
        <v>1</v>
      </c>
      <c r="G28" s="15">
        <v>1</v>
      </c>
      <c r="H28" s="29">
        <v>5000</v>
      </c>
      <c r="I28" s="30">
        <f t="shared" si="0"/>
        <v>5000</v>
      </c>
      <c r="J28" s="1"/>
      <c r="K28" s="2" t="s">
        <v>207</v>
      </c>
    </row>
    <row r="29" spans="1:11" ht="19" customHeight="1">
      <c r="A29" s="1"/>
      <c r="B29" s="1"/>
      <c r="C29" s="1" t="s">
        <v>208</v>
      </c>
      <c r="D29" s="1" t="s">
        <v>209</v>
      </c>
      <c r="E29" s="1" t="s">
        <v>210</v>
      </c>
      <c r="F29" s="13">
        <v>1</v>
      </c>
      <c r="G29" s="13">
        <v>1</v>
      </c>
      <c r="H29" s="16">
        <v>1000</v>
      </c>
      <c r="I29" s="28">
        <f t="shared" si="0"/>
        <v>1000</v>
      </c>
      <c r="J29" s="1"/>
      <c r="K29" s="2" t="s">
        <v>211</v>
      </c>
    </row>
    <row r="30" spans="1:11" ht="19" customHeight="1">
      <c r="A30" s="1"/>
      <c r="B30" s="1"/>
      <c r="C30" s="14" t="s">
        <v>212</v>
      </c>
      <c r="D30" s="14" t="s">
        <v>213</v>
      </c>
      <c r="E30" s="14" t="s">
        <v>180</v>
      </c>
      <c r="F30" s="15">
        <v>3</v>
      </c>
      <c r="G30" s="15">
        <v>1</v>
      </c>
      <c r="H30" s="29">
        <v>1600</v>
      </c>
      <c r="I30" s="30">
        <f t="shared" si="0"/>
        <v>4800</v>
      </c>
      <c r="J30" s="1"/>
      <c r="K30" s="2" t="s">
        <v>214</v>
      </c>
    </row>
    <row r="31" spans="1:11" ht="23" customHeight="1">
      <c r="A31" s="1"/>
      <c r="B31" s="1"/>
      <c r="C31" s="31"/>
      <c r="D31" s="31" t="s">
        <v>215</v>
      </c>
      <c r="E31" s="31"/>
      <c r="F31" s="32"/>
      <c r="G31" s="32"/>
      <c r="H31" s="32"/>
      <c r="I31" s="33">
        <f>SUM(I18:I30)</f>
        <v>189600</v>
      </c>
      <c r="J31" s="1"/>
      <c r="K31" s="2"/>
    </row>
    <row r="32" spans="1:11" ht="19" customHeight="1">
      <c r="A32" s="1"/>
      <c r="B32" s="1"/>
      <c r="C32" s="1"/>
      <c r="D32" s="1"/>
      <c r="E32" s="1"/>
      <c r="F32" s="3"/>
      <c r="G32" s="3"/>
      <c r="H32" s="3"/>
      <c r="I32" s="3"/>
      <c r="J32" s="1"/>
      <c r="K32" s="2"/>
    </row>
    <row r="33" spans="1:11" ht="22" customHeight="1">
      <c r="A33" s="1"/>
      <c r="B33" s="1"/>
      <c r="C33" s="10" t="s">
        <v>216</v>
      </c>
      <c r="D33" s="10" t="s">
        <v>16</v>
      </c>
      <c r="E33" s="10"/>
      <c r="F33" s="11"/>
      <c r="G33" s="11"/>
      <c r="H33" s="11"/>
      <c r="I33" s="11"/>
      <c r="J33" s="1"/>
      <c r="K33" s="2"/>
    </row>
    <row r="34" spans="1:11" ht="19" customHeight="1">
      <c r="A34" s="1"/>
      <c r="B34" s="1"/>
      <c r="C34" s="14" t="s">
        <v>217</v>
      </c>
      <c r="D34" s="14" t="s">
        <v>218</v>
      </c>
      <c r="E34" s="14" t="s">
        <v>219</v>
      </c>
      <c r="F34" s="15">
        <v>1</v>
      </c>
      <c r="G34" s="35">
        <f>Assumptions!G32</f>
        <v>47</v>
      </c>
      <c r="H34" s="29">
        <v>750</v>
      </c>
      <c r="I34" s="30">
        <f t="shared" ref="I34:I40" si="1">F34*G34*H34</f>
        <v>35250</v>
      </c>
      <c r="J34" s="1"/>
      <c r="K34" s="2" t="s">
        <v>220</v>
      </c>
    </row>
    <row r="35" spans="1:11" ht="19" customHeight="1">
      <c r="A35" s="1"/>
      <c r="B35" s="1"/>
      <c r="C35" s="1" t="s">
        <v>221</v>
      </c>
      <c r="D35" s="1" t="s">
        <v>222</v>
      </c>
      <c r="E35" s="1" t="s">
        <v>219</v>
      </c>
      <c r="F35" s="13">
        <v>1</v>
      </c>
      <c r="G35" s="34">
        <f>Assumptions!G32</f>
        <v>47</v>
      </c>
      <c r="H35" s="16">
        <v>500</v>
      </c>
      <c r="I35" s="28">
        <f t="shared" si="1"/>
        <v>23500</v>
      </c>
      <c r="J35" s="1"/>
      <c r="K35" s="2" t="s">
        <v>223</v>
      </c>
    </row>
    <row r="36" spans="1:11" ht="19" customHeight="1">
      <c r="A36" s="1"/>
      <c r="B36" s="1"/>
      <c r="C36" s="14" t="s">
        <v>224</v>
      </c>
      <c r="D36" s="14" t="s">
        <v>225</v>
      </c>
      <c r="E36" s="14" t="s">
        <v>219</v>
      </c>
      <c r="F36" s="15">
        <v>1</v>
      </c>
      <c r="G36" s="35">
        <f>Assumptions!G37</f>
        <v>30</v>
      </c>
      <c r="H36" s="29">
        <v>800</v>
      </c>
      <c r="I36" s="30">
        <f t="shared" si="1"/>
        <v>24000</v>
      </c>
      <c r="J36" s="1"/>
      <c r="K36" s="2" t="s">
        <v>226</v>
      </c>
    </row>
    <row r="37" spans="1:11" ht="19" customHeight="1">
      <c r="A37" s="1"/>
      <c r="B37" s="1"/>
      <c r="C37" s="1" t="s">
        <v>227</v>
      </c>
      <c r="D37" s="1" t="s">
        <v>228</v>
      </c>
      <c r="E37" s="1" t="s">
        <v>219</v>
      </c>
      <c r="F37" s="13">
        <v>1</v>
      </c>
      <c r="G37" s="34">
        <f>Assumptions!G6</f>
        <v>28</v>
      </c>
      <c r="H37" s="16">
        <v>500</v>
      </c>
      <c r="I37" s="28">
        <f t="shared" si="1"/>
        <v>14000</v>
      </c>
      <c r="J37" s="1"/>
      <c r="K37" s="2" t="s">
        <v>229</v>
      </c>
    </row>
    <row r="38" spans="1:11" ht="19" customHeight="1">
      <c r="A38" s="1"/>
      <c r="B38" s="1"/>
      <c r="C38" s="14" t="s">
        <v>230</v>
      </c>
      <c r="D38" s="14" t="s">
        <v>231</v>
      </c>
      <c r="E38" s="14" t="s">
        <v>219</v>
      </c>
      <c r="F38" s="15">
        <v>1</v>
      </c>
      <c r="G38" s="35">
        <f>Assumptions!G36</f>
        <v>29</v>
      </c>
      <c r="H38" s="29">
        <v>600</v>
      </c>
      <c r="I38" s="30">
        <f t="shared" si="1"/>
        <v>17400</v>
      </c>
      <c r="J38" s="1"/>
      <c r="K38" s="2" t="s">
        <v>232</v>
      </c>
    </row>
    <row r="39" spans="1:11" ht="19" customHeight="1">
      <c r="A39" s="1"/>
      <c r="B39" s="1"/>
      <c r="C39" s="1" t="s">
        <v>233</v>
      </c>
      <c r="D39" s="1" t="s">
        <v>234</v>
      </c>
      <c r="E39" s="1" t="s">
        <v>219</v>
      </c>
      <c r="F39" s="13">
        <v>4</v>
      </c>
      <c r="G39" s="34">
        <f>Assumptions!G37</f>
        <v>30</v>
      </c>
      <c r="H39" s="16">
        <v>260</v>
      </c>
      <c r="I39" s="28">
        <f t="shared" si="1"/>
        <v>31200</v>
      </c>
      <c r="J39" s="1"/>
      <c r="K39" s="2" t="s">
        <v>235</v>
      </c>
    </row>
    <row r="40" spans="1:11" ht="19" customHeight="1">
      <c r="A40" s="1"/>
      <c r="B40" s="1"/>
      <c r="C40" s="14" t="s">
        <v>236</v>
      </c>
      <c r="D40" s="14" t="s">
        <v>237</v>
      </c>
      <c r="E40" s="14" t="s">
        <v>162</v>
      </c>
      <c r="F40" s="15">
        <v>1</v>
      </c>
      <c r="G40" s="15">
        <v>1</v>
      </c>
      <c r="H40" s="29">
        <v>6000</v>
      </c>
      <c r="I40" s="30">
        <f t="shared" si="1"/>
        <v>6000</v>
      </c>
      <c r="J40" s="1"/>
      <c r="K40" s="2" t="s">
        <v>238</v>
      </c>
    </row>
    <row r="41" spans="1:11" ht="23" customHeight="1">
      <c r="A41" s="1"/>
      <c r="B41" s="1"/>
      <c r="C41" s="31"/>
      <c r="D41" s="31" t="s">
        <v>239</v>
      </c>
      <c r="E41" s="31"/>
      <c r="F41" s="32"/>
      <c r="G41" s="32"/>
      <c r="H41" s="32"/>
      <c r="I41" s="33">
        <f>SUM(I34:I40)</f>
        <v>151350</v>
      </c>
      <c r="J41" s="1"/>
      <c r="K41" s="2"/>
    </row>
    <row r="42" spans="1:11" ht="19" customHeight="1">
      <c r="A42" s="1"/>
      <c r="B42" s="1"/>
      <c r="C42" s="1"/>
      <c r="D42" s="1"/>
      <c r="E42" s="1"/>
      <c r="F42" s="3"/>
      <c r="G42" s="3"/>
      <c r="H42" s="3"/>
      <c r="I42" s="3"/>
      <c r="J42" s="1"/>
      <c r="K42" s="2"/>
    </row>
    <row r="43" spans="1:11" ht="22" customHeight="1">
      <c r="A43" s="1"/>
      <c r="B43" s="1"/>
      <c r="C43" s="10" t="s">
        <v>240</v>
      </c>
      <c r="D43" s="10" t="s">
        <v>17</v>
      </c>
      <c r="E43" s="10"/>
      <c r="F43" s="11"/>
      <c r="G43" s="11"/>
      <c r="H43" s="11"/>
      <c r="I43" s="11"/>
      <c r="J43" s="1"/>
      <c r="K43" s="2"/>
    </row>
    <row r="44" spans="1:11" ht="19" customHeight="1">
      <c r="A44" s="1"/>
      <c r="B44" s="1"/>
      <c r="C44" s="14" t="s">
        <v>241</v>
      </c>
      <c r="D44" s="14" t="s">
        <v>242</v>
      </c>
      <c r="E44" s="14" t="s">
        <v>219</v>
      </c>
      <c r="F44" s="15">
        <v>1</v>
      </c>
      <c r="G44" s="35">
        <f>Assumptions!G38</f>
        <v>31</v>
      </c>
      <c r="H44" s="29">
        <v>1200</v>
      </c>
      <c r="I44" s="30">
        <f t="shared" ref="I44:I52" si="2">F44*G44*H44</f>
        <v>37200</v>
      </c>
      <c r="J44" s="1"/>
      <c r="K44" s="2" t="s">
        <v>243</v>
      </c>
    </row>
    <row r="45" spans="1:11" ht="19" customHeight="1">
      <c r="A45" s="1"/>
      <c r="B45" s="1"/>
      <c r="C45" s="1" t="s">
        <v>244</v>
      </c>
      <c r="D45" s="1" t="s">
        <v>245</v>
      </c>
      <c r="E45" s="1" t="s">
        <v>219</v>
      </c>
      <c r="F45" s="13">
        <v>1</v>
      </c>
      <c r="G45" s="34">
        <f>Assumptions!G6</f>
        <v>28</v>
      </c>
      <c r="H45" s="16">
        <v>800</v>
      </c>
      <c r="I45" s="28">
        <f t="shared" si="2"/>
        <v>22400</v>
      </c>
      <c r="J45" s="1"/>
      <c r="K45" s="2" t="s">
        <v>246</v>
      </c>
    </row>
    <row r="46" spans="1:11" ht="19" customHeight="1">
      <c r="A46" s="1"/>
      <c r="B46" s="1"/>
      <c r="C46" s="14" t="s">
        <v>247</v>
      </c>
      <c r="D46" s="14" t="s">
        <v>248</v>
      </c>
      <c r="E46" s="14" t="s">
        <v>219</v>
      </c>
      <c r="F46" s="15">
        <v>1</v>
      </c>
      <c r="G46" s="35">
        <f>Assumptions!G37</f>
        <v>30</v>
      </c>
      <c r="H46" s="29">
        <v>650</v>
      </c>
      <c r="I46" s="30">
        <f t="shared" si="2"/>
        <v>19500</v>
      </c>
      <c r="J46" s="1"/>
      <c r="K46" s="2" t="s">
        <v>249</v>
      </c>
    </row>
    <row r="47" spans="1:11" ht="19" customHeight="1">
      <c r="A47" s="1"/>
      <c r="B47" s="1"/>
      <c r="C47" s="1" t="s">
        <v>250</v>
      </c>
      <c r="D47" s="1" t="s">
        <v>251</v>
      </c>
      <c r="E47" s="1" t="s">
        <v>219</v>
      </c>
      <c r="F47" s="13">
        <v>1</v>
      </c>
      <c r="G47" s="34">
        <f>Assumptions!G6</f>
        <v>28</v>
      </c>
      <c r="H47" s="16">
        <v>550</v>
      </c>
      <c r="I47" s="28">
        <f t="shared" si="2"/>
        <v>15400</v>
      </c>
      <c r="J47" s="1"/>
      <c r="K47" s="2" t="s">
        <v>252</v>
      </c>
    </row>
    <row r="48" spans="1:11" ht="19" customHeight="1">
      <c r="A48" s="1"/>
      <c r="B48" s="1"/>
      <c r="C48" s="14" t="s">
        <v>253</v>
      </c>
      <c r="D48" s="14" t="s">
        <v>254</v>
      </c>
      <c r="E48" s="14" t="s">
        <v>219</v>
      </c>
      <c r="F48" s="15">
        <v>1</v>
      </c>
      <c r="G48" s="35">
        <f>Assumptions!G37</f>
        <v>30</v>
      </c>
      <c r="H48" s="29">
        <v>700</v>
      </c>
      <c r="I48" s="30">
        <f t="shared" si="2"/>
        <v>21000</v>
      </c>
      <c r="J48" s="1"/>
      <c r="K48" s="2" t="s">
        <v>255</v>
      </c>
    </row>
    <row r="49" spans="1:11" ht="19" customHeight="1">
      <c r="A49" s="1"/>
      <c r="B49" s="1"/>
      <c r="C49" s="1" t="s">
        <v>256</v>
      </c>
      <c r="D49" s="1" t="s">
        <v>257</v>
      </c>
      <c r="E49" s="1" t="s">
        <v>219</v>
      </c>
      <c r="F49" s="13">
        <v>1</v>
      </c>
      <c r="G49" s="34">
        <f>Assumptions!G37</f>
        <v>30</v>
      </c>
      <c r="H49" s="16">
        <v>650</v>
      </c>
      <c r="I49" s="28">
        <f t="shared" si="2"/>
        <v>19500</v>
      </c>
      <c r="J49" s="1"/>
      <c r="K49" s="2" t="s">
        <v>258</v>
      </c>
    </row>
    <row r="50" spans="1:11" ht="19" customHeight="1">
      <c r="A50" s="1"/>
      <c r="B50" s="1"/>
      <c r="C50" s="14" t="s">
        <v>259</v>
      </c>
      <c r="D50" s="14" t="s">
        <v>260</v>
      </c>
      <c r="E50" s="14" t="s">
        <v>219</v>
      </c>
      <c r="F50" s="15">
        <v>5</v>
      </c>
      <c r="G50" s="35">
        <f>Assumptions!G36</f>
        <v>29</v>
      </c>
      <c r="H50" s="29">
        <v>450</v>
      </c>
      <c r="I50" s="30">
        <f t="shared" si="2"/>
        <v>65250</v>
      </c>
      <c r="J50" s="1"/>
      <c r="K50" s="2" t="s">
        <v>261</v>
      </c>
    </row>
    <row r="51" spans="1:11" ht="19" customHeight="1">
      <c r="A51" s="1"/>
      <c r="B51" s="1"/>
      <c r="C51" s="1" t="s">
        <v>262</v>
      </c>
      <c r="D51" s="1" t="s">
        <v>263</v>
      </c>
      <c r="E51" s="1" t="s">
        <v>219</v>
      </c>
      <c r="F51" s="13">
        <v>1</v>
      </c>
      <c r="G51" s="34">
        <f>Assumptions!G36</f>
        <v>29</v>
      </c>
      <c r="H51" s="16">
        <v>800</v>
      </c>
      <c r="I51" s="28">
        <f t="shared" si="2"/>
        <v>23200</v>
      </c>
      <c r="J51" s="1"/>
      <c r="K51" s="2" t="s">
        <v>264</v>
      </c>
    </row>
    <row r="52" spans="1:11" ht="19" customHeight="1">
      <c r="A52" s="1"/>
      <c r="B52" s="1"/>
      <c r="C52" s="14" t="s">
        <v>265</v>
      </c>
      <c r="D52" s="14" t="s">
        <v>266</v>
      </c>
      <c r="E52" s="14" t="s">
        <v>219</v>
      </c>
      <c r="F52" s="15">
        <v>1</v>
      </c>
      <c r="G52" s="35">
        <f>Assumptions!G6</f>
        <v>28</v>
      </c>
      <c r="H52" s="29">
        <v>450</v>
      </c>
      <c r="I52" s="30">
        <f t="shared" si="2"/>
        <v>12600</v>
      </c>
      <c r="J52" s="1"/>
      <c r="K52" s="2" t="s">
        <v>267</v>
      </c>
    </row>
    <row r="53" spans="1:11" ht="23" customHeight="1">
      <c r="A53" s="1"/>
      <c r="B53" s="1"/>
      <c r="C53" s="31"/>
      <c r="D53" s="31" t="s">
        <v>268</v>
      </c>
      <c r="E53" s="31"/>
      <c r="F53" s="32"/>
      <c r="G53" s="32"/>
      <c r="H53" s="32"/>
      <c r="I53" s="33">
        <f>SUM(I44:I52)</f>
        <v>236050</v>
      </c>
      <c r="J53" s="1"/>
      <c r="K53" s="2"/>
    </row>
    <row r="54" spans="1:11" ht="19" customHeight="1">
      <c r="A54" s="1"/>
      <c r="B54" s="1"/>
      <c r="C54" s="1"/>
      <c r="D54" s="1"/>
      <c r="E54" s="1"/>
      <c r="F54" s="3"/>
      <c r="G54" s="3"/>
      <c r="H54" s="3"/>
      <c r="I54" s="3"/>
      <c r="J54" s="1"/>
      <c r="K54" s="2"/>
    </row>
    <row r="55" spans="1:11" ht="22" customHeight="1">
      <c r="A55" s="1"/>
      <c r="B55" s="1"/>
      <c r="C55" s="10" t="s">
        <v>269</v>
      </c>
      <c r="D55" s="10" t="s">
        <v>18</v>
      </c>
      <c r="E55" s="10"/>
      <c r="F55" s="11"/>
      <c r="G55" s="11"/>
      <c r="H55" s="11"/>
      <c r="I55" s="11"/>
      <c r="J55" s="1"/>
      <c r="K55" s="2"/>
    </row>
    <row r="56" spans="1:11" ht="19" customHeight="1">
      <c r="A56" s="1"/>
      <c r="B56" s="1"/>
      <c r="C56" s="14" t="s">
        <v>270</v>
      </c>
      <c r="D56" s="14" t="s">
        <v>271</v>
      </c>
      <c r="E56" s="14" t="s">
        <v>219</v>
      </c>
      <c r="F56" s="15">
        <v>1</v>
      </c>
      <c r="G56" s="35">
        <f>Assumptions!G32</f>
        <v>47</v>
      </c>
      <c r="H56" s="29">
        <v>800</v>
      </c>
      <c r="I56" s="30">
        <f>F56*G56*H56</f>
        <v>37600</v>
      </c>
      <c r="J56" s="1"/>
      <c r="K56" s="2" t="s">
        <v>272</v>
      </c>
    </row>
    <row r="57" spans="1:11" ht="19" customHeight="1">
      <c r="A57" s="1"/>
      <c r="B57" s="1"/>
      <c r="C57" s="1" t="s">
        <v>273</v>
      </c>
      <c r="D57" s="1" t="s">
        <v>274</v>
      </c>
      <c r="E57" s="1" t="s">
        <v>219</v>
      </c>
      <c r="F57" s="13">
        <v>3</v>
      </c>
      <c r="G57" s="34">
        <f>Assumptions!G32</f>
        <v>47</v>
      </c>
      <c r="H57" s="16">
        <v>450</v>
      </c>
      <c r="I57" s="28">
        <f>F57*G57*H57</f>
        <v>63450</v>
      </c>
      <c r="J57" s="1"/>
      <c r="K57" s="2" t="s">
        <v>275</v>
      </c>
    </row>
    <row r="58" spans="1:11" ht="19" customHeight="1">
      <c r="A58" s="1"/>
      <c r="B58" s="1"/>
      <c r="C58" s="14" t="s">
        <v>276</v>
      </c>
      <c r="D58" s="14" t="s">
        <v>277</v>
      </c>
      <c r="E58" s="14" t="s">
        <v>219</v>
      </c>
      <c r="F58" s="15">
        <v>1</v>
      </c>
      <c r="G58" s="35">
        <f>Assumptions!G6</f>
        <v>28</v>
      </c>
      <c r="H58" s="29">
        <v>500</v>
      </c>
      <c r="I58" s="30">
        <f>F58*G58*H58</f>
        <v>14000</v>
      </c>
      <c r="J58" s="1"/>
      <c r="K58" s="2" t="s">
        <v>278</v>
      </c>
    </row>
    <row r="59" spans="1:11" ht="19" customHeight="1">
      <c r="A59" s="1"/>
      <c r="B59" s="1"/>
      <c r="C59" s="1" t="s">
        <v>279</v>
      </c>
      <c r="D59" s="1" t="s">
        <v>280</v>
      </c>
      <c r="E59" s="1" t="s">
        <v>219</v>
      </c>
      <c r="F59" s="13">
        <v>2</v>
      </c>
      <c r="G59" s="34">
        <f>Assumptions!G36</f>
        <v>29</v>
      </c>
      <c r="H59" s="16">
        <v>550</v>
      </c>
      <c r="I59" s="28">
        <f>F59*G59*H59</f>
        <v>31900</v>
      </c>
      <c r="J59" s="1"/>
      <c r="K59" s="2" t="s">
        <v>281</v>
      </c>
    </row>
    <row r="60" spans="1:11" ht="23" customHeight="1">
      <c r="A60" s="1"/>
      <c r="B60" s="1"/>
      <c r="C60" s="31"/>
      <c r="D60" s="31" t="s">
        <v>282</v>
      </c>
      <c r="E60" s="31"/>
      <c r="F60" s="32"/>
      <c r="G60" s="32"/>
      <c r="H60" s="32"/>
      <c r="I60" s="33">
        <f>SUM(I56:I59)</f>
        <v>146950</v>
      </c>
      <c r="J60" s="1"/>
      <c r="K60" s="2"/>
    </row>
    <row r="61" spans="1:11" ht="19" customHeight="1">
      <c r="A61" s="1"/>
      <c r="B61" s="1"/>
      <c r="C61" s="1"/>
      <c r="D61" s="1"/>
      <c r="E61" s="1"/>
      <c r="F61" s="3"/>
      <c r="G61" s="3"/>
      <c r="H61" s="3"/>
      <c r="I61" s="3"/>
      <c r="J61" s="1"/>
      <c r="K61" s="2"/>
    </row>
    <row r="62" spans="1:11" ht="22" customHeight="1">
      <c r="A62" s="1"/>
      <c r="B62" s="1"/>
      <c r="C62" s="10" t="s">
        <v>283</v>
      </c>
      <c r="D62" s="10" t="s">
        <v>19</v>
      </c>
      <c r="E62" s="10"/>
      <c r="F62" s="11"/>
      <c r="G62" s="11"/>
      <c r="H62" s="11"/>
      <c r="I62" s="11"/>
      <c r="J62" s="1"/>
      <c r="K62" s="2"/>
    </row>
    <row r="63" spans="1:11" ht="19" customHeight="1">
      <c r="A63" s="1"/>
      <c r="B63" s="1"/>
      <c r="C63" s="1" t="s">
        <v>284</v>
      </c>
      <c r="D63" s="1" t="s">
        <v>285</v>
      </c>
      <c r="E63" s="1" t="s">
        <v>286</v>
      </c>
      <c r="F63" s="13">
        <v>1</v>
      </c>
      <c r="G63" s="34">
        <f>Assumptions!G33</f>
        <v>40</v>
      </c>
      <c r="H63" s="16">
        <v>2000</v>
      </c>
      <c r="I63" s="28">
        <f t="shared" ref="I63:I74" si="3">F63*G63*H63</f>
        <v>80000</v>
      </c>
      <c r="J63" s="1"/>
      <c r="K63" s="2" t="s">
        <v>287</v>
      </c>
    </row>
    <row r="64" spans="1:11" ht="19" customHeight="1">
      <c r="A64" s="1"/>
      <c r="B64" s="1"/>
      <c r="C64" s="14" t="s">
        <v>288</v>
      </c>
      <c r="D64" s="14" t="s">
        <v>289</v>
      </c>
      <c r="E64" s="14" t="s">
        <v>290</v>
      </c>
      <c r="F64" s="15">
        <v>1</v>
      </c>
      <c r="G64" s="35">
        <f>Assumptions!G34</f>
        <v>14</v>
      </c>
      <c r="H64" s="29">
        <v>2800</v>
      </c>
      <c r="I64" s="30">
        <f t="shared" si="3"/>
        <v>39200</v>
      </c>
      <c r="J64" s="1"/>
      <c r="K64" s="2" t="s">
        <v>291</v>
      </c>
    </row>
    <row r="65" spans="1:11" ht="19" customHeight="1">
      <c r="A65" s="1"/>
      <c r="B65" s="1"/>
      <c r="C65" s="1" t="s">
        <v>292</v>
      </c>
      <c r="D65" s="1" t="s">
        <v>293</v>
      </c>
      <c r="E65" s="1" t="s">
        <v>294</v>
      </c>
      <c r="F65" s="13">
        <v>1</v>
      </c>
      <c r="G65" s="13">
        <v>1</v>
      </c>
      <c r="H65" s="16">
        <v>55000</v>
      </c>
      <c r="I65" s="28">
        <f t="shared" si="3"/>
        <v>55000</v>
      </c>
      <c r="J65" s="1"/>
      <c r="K65" s="2" t="s">
        <v>295</v>
      </c>
    </row>
    <row r="66" spans="1:11" ht="19" customHeight="1">
      <c r="A66" s="1"/>
      <c r="B66" s="1"/>
      <c r="C66" s="14" t="s">
        <v>296</v>
      </c>
      <c r="D66" s="14" t="s">
        <v>297</v>
      </c>
      <c r="E66" s="14" t="s">
        <v>294</v>
      </c>
      <c r="F66" s="15">
        <v>1</v>
      </c>
      <c r="G66" s="15">
        <v>1</v>
      </c>
      <c r="H66" s="29">
        <v>45000</v>
      </c>
      <c r="I66" s="30">
        <f t="shared" si="3"/>
        <v>45000</v>
      </c>
      <c r="J66" s="1"/>
      <c r="K66" s="2" t="s">
        <v>298</v>
      </c>
    </row>
    <row r="67" spans="1:11" ht="19" customHeight="1">
      <c r="A67" s="1"/>
      <c r="B67" s="1"/>
      <c r="C67" s="1" t="s">
        <v>299</v>
      </c>
      <c r="D67" s="1" t="s">
        <v>300</v>
      </c>
      <c r="E67" s="1" t="s">
        <v>294</v>
      </c>
      <c r="F67" s="13">
        <v>1</v>
      </c>
      <c r="G67" s="13">
        <v>1</v>
      </c>
      <c r="H67" s="16">
        <v>22000</v>
      </c>
      <c r="I67" s="28">
        <f t="shared" si="3"/>
        <v>22000</v>
      </c>
      <c r="J67" s="1"/>
      <c r="K67" s="2" t="s">
        <v>301</v>
      </c>
    </row>
    <row r="68" spans="1:11" ht="19" customHeight="1">
      <c r="A68" s="1"/>
      <c r="B68" s="1"/>
      <c r="C68" s="14" t="s">
        <v>302</v>
      </c>
      <c r="D68" s="14" t="s">
        <v>303</v>
      </c>
      <c r="E68" s="14" t="s">
        <v>294</v>
      </c>
      <c r="F68" s="15">
        <v>1</v>
      </c>
      <c r="G68" s="15">
        <v>1</v>
      </c>
      <c r="H68" s="29">
        <v>10000</v>
      </c>
      <c r="I68" s="30">
        <f t="shared" si="3"/>
        <v>10000</v>
      </c>
      <c r="J68" s="1"/>
      <c r="K68" s="2" t="s">
        <v>304</v>
      </c>
    </row>
    <row r="69" spans="1:11" ht="19" customHeight="1">
      <c r="A69" s="1"/>
      <c r="B69" s="1"/>
      <c r="C69" s="1" t="s">
        <v>305</v>
      </c>
      <c r="D69" s="1" t="s">
        <v>306</v>
      </c>
      <c r="E69" s="1" t="s">
        <v>162</v>
      </c>
      <c r="F69" s="13">
        <v>1</v>
      </c>
      <c r="G69" s="13">
        <v>1</v>
      </c>
      <c r="H69" s="16">
        <v>12000</v>
      </c>
      <c r="I69" s="28">
        <f t="shared" si="3"/>
        <v>12000</v>
      </c>
      <c r="J69" s="1"/>
      <c r="K69" s="2" t="s">
        <v>307</v>
      </c>
    </row>
    <row r="70" spans="1:11" ht="19" customHeight="1">
      <c r="A70" s="1"/>
      <c r="B70" s="1"/>
      <c r="C70" s="14" t="s">
        <v>308</v>
      </c>
      <c r="D70" s="14" t="s">
        <v>309</v>
      </c>
      <c r="E70" s="14" t="s">
        <v>162</v>
      </c>
      <c r="F70" s="15">
        <v>1</v>
      </c>
      <c r="G70" s="15">
        <v>1</v>
      </c>
      <c r="H70" s="29">
        <v>12000</v>
      </c>
      <c r="I70" s="30">
        <f t="shared" si="3"/>
        <v>12000</v>
      </c>
      <c r="J70" s="1"/>
      <c r="K70" s="2" t="s">
        <v>310</v>
      </c>
    </row>
    <row r="71" spans="1:11" ht="19" customHeight="1">
      <c r="A71" s="1"/>
      <c r="B71" s="1"/>
      <c r="C71" s="1" t="s">
        <v>311</v>
      </c>
      <c r="D71" s="1" t="s">
        <v>312</v>
      </c>
      <c r="E71" s="1" t="s">
        <v>162</v>
      </c>
      <c r="F71" s="13">
        <v>1</v>
      </c>
      <c r="G71" s="13">
        <v>1</v>
      </c>
      <c r="H71" s="16">
        <v>5000</v>
      </c>
      <c r="I71" s="28">
        <f t="shared" si="3"/>
        <v>5000</v>
      </c>
      <c r="J71" s="1"/>
      <c r="K71" s="2" t="s">
        <v>313</v>
      </c>
    </row>
    <row r="72" spans="1:11" ht="19" customHeight="1">
      <c r="A72" s="1"/>
      <c r="B72" s="1"/>
      <c r="C72" s="14" t="s">
        <v>314</v>
      </c>
      <c r="D72" s="14" t="s">
        <v>315</v>
      </c>
      <c r="E72" s="14" t="s">
        <v>316</v>
      </c>
      <c r="F72" s="15">
        <v>1</v>
      </c>
      <c r="G72" s="35">
        <f>Assumptions!G6</f>
        <v>28</v>
      </c>
      <c r="H72" s="29">
        <v>350</v>
      </c>
      <c r="I72" s="30">
        <f t="shared" si="3"/>
        <v>9800</v>
      </c>
      <c r="J72" s="1"/>
      <c r="K72" s="2" t="s">
        <v>317</v>
      </c>
    </row>
    <row r="73" spans="1:11" ht="19" customHeight="1">
      <c r="A73" s="1"/>
      <c r="B73" s="1"/>
      <c r="C73" s="1" t="s">
        <v>318</v>
      </c>
      <c r="D73" s="1" t="s">
        <v>319</v>
      </c>
      <c r="E73" s="1" t="s">
        <v>162</v>
      </c>
      <c r="F73" s="13">
        <v>1</v>
      </c>
      <c r="G73" s="13">
        <v>1</v>
      </c>
      <c r="H73" s="16">
        <v>6000</v>
      </c>
      <c r="I73" s="28">
        <f t="shared" si="3"/>
        <v>6000</v>
      </c>
      <c r="J73" s="1"/>
      <c r="K73" s="2" t="s">
        <v>320</v>
      </c>
    </row>
    <row r="74" spans="1:11" ht="19" customHeight="1">
      <c r="A74" s="1"/>
      <c r="B74" s="1"/>
      <c r="C74" s="14" t="s">
        <v>321</v>
      </c>
      <c r="D74" s="14" t="s">
        <v>322</v>
      </c>
      <c r="E74" s="14" t="s">
        <v>323</v>
      </c>
      <c r="F74" s="15">
        <v>1</v>
      </c>
      <c r="G74" s="15">
        <v>8</v>
      </c>
      <c r="H74" s="29">
        <v>450</v>
      </c>
      <c r="I74" s="30">
        <f t="shared" si="3"/>
        <v>3600</v>
      </c>
      <c r="J74" s="1"/>
      <c r="K74" s="2" t="s">
        <v>324</v>
      </c>
    </row>
    <row r="75" spans="1:11" ht="23" customHeight="1">
      <c r="A75" s="1"/>
      <c r="B75" s="1"/>
      <c r="C75" s="31"/>
      <c r="D75" s="31" t="s">
        <v>325</v>
      </c>
      <c r="E75" s="31"/>
      <c r="F75" s="32"/>
      <c r="G75" s="32"/>
      <c r="H75" s="32"/>
      <c r="I75" s="33">
        <f>SUM(I63:I74)</f>
        <v>299600</v>
      </c>
      <c r="J75" s="1"/>
      <c r="K75" s="2"/>
    </row>
    <row r="76" spans="1:11" ht="19" customHeight="1">
      <c r="A76" s="1"/>
      <c r="B76" s="1"/>
      <c r="C76" s="1"/>
      <c r="D76" s="1"/>
      <c r="E76" s="1"/>
      <c r="F76" s="3"/>
      <c r="G76" s="3"/>
      <c r="H76" s="3"/>
      <c r="I76" s="3"/>
      <c r="J76" s="1"/>
      <c r="K76" s="2"/>
    </row>
    <row r="77" spans="1:11" ht="22" customHeight="1">
      <c r="A77" s="1"/>
      <c r="B77" s="1"/>
      <c r="C77" s="10" t="s">
        <v>326</v>
      </c>
      <c r="D77" s="10" t="s">
        <v>20</v>
      </c>
      <c r="E77" s="10"/>
      <c r="F77" s="11"/>
      <c r="G77" s="11"/>
      <c r="H77" s="11"/>
      <c r="I77" s="11"/>
      <c r="J77" s="1"/>
      <c r="K77" s="2"/>
    </row>
    <row r="78" spans="1:11" ht="19" customHeight="1">
      <c r="A78" s="1"/>
      <c r="B78" s="1"/>
      <c r="C78" s="14" t="s">
        <v>327</v>
      </c>
      <c r="D78" s="14" t="s">
        <v>328</v>
      </c>
      <c r="E78" s="14" t="s">
        <v>329</v>
      </c>
      <c r="F78" s="15">
        <v>1</v>
      </c>
      <c r="G78" s="35">
        <f>Assumptions!G43</f>
        <v>6</v>
      </c>
      <c r="H78" s="29">
        <v>5500</v>
      </c>
      <c r="I78" s="30">
        <f t="shared" ref="I78:I87" si="4">F78*G78*H78</f>
        <v>33000</v>
      </c>
      <c r="J78" s="1"/>
      <c r="K78" s="2" t="s">
        <v>330</v>
      </c>
    </row>
    <row r="79" spans="1:11" ht="19" customHeight="1">
      <c r="A79" s="1"/>
      <c r="B79" s="1"/>
      <c r="C79" s="1" t="s">
        <v>331</v>
      </c>
      <c r="D79" s="1" t="s">
        <v>332</v>
      </c>
      <c r="E79" s="1" t="s">
        <v>329</v>
      </c>
      <c r="F79" s="13">
        <v>1</v>
      </c>
      <c r="G79" s="34">
        <f>Assumptions!G43</f>
        <v>6</v>
      </c>
      <c r="H79" s="16">
        <v>3500</v>
      </c>
      <c r="I79" s="28">
        <f t="shared" si="4"/>
        <v>21000</v>
      </c>
      <c r="J79" s="1"/>
      <c r="K79" s="2" t="s">
        <v>330</v>
      </c>
    </row>
    <row r="80" spans="1:11" ht="19" customHeight="1">
      <c r="A80" s="1"/>
      <c r="B80" s="1"/>
      <c r="C80" s="14" t="s">
        <v>333</v>
      </c>
      <c r="D80" s="14" t="s">
        <v>334</v>
      </c>
      <c r="E80" s="14" t="s">
        <v>329</v>
      </c>
      <c r="F80" s="15">
        <v>1</v>
      </c>
      <c r="G80" s="35">
        <f>Assumptions!G43</f>
        <v>6</v>
      </c>
      <c r="H80" s="29">
        <v>5000</v>
      </c>
      <c r="I80" s="30">
        <f t="shared" si="4"/>
        <v>30000</v>
      </c>
      <c r="J80" s="1"/>
      <c r="K80" s="2" t="s">
        <v>330</v>
      </c>
    </row>
    <row r="81" spans="1:11" ht="19" customHeight="1">
      <c r="A81" s="1"/>
      <c r="B81" s="1"/>
      <c r="C81" s="1" t="s">
        <v>335</v>
      </c>
      <c r="D81" s="1" t="s">
        <v>336</v>
      </c>
      <c r="E81" s="1" t="s">
        <v>329</v>
      </c>
      <c r="F81" s="13">
        <v>1</v>
      </c>
      <c r="G81" s="34">
        <f>Assumptions!G43</f>
        <v>6</v>
      </c>
      <c r="H81" s="16">
        <v>3500</v>
      </c>
      <c r="I81" s="28">
        <f t="shared" si="4"/>
        <v>21000</v>
      </c>
      <c r="J81" s="1"/>
      <c r="K81" s="2" t="s">
        <v>330</v>
      </c>
    </row>
    <row r="82" spans="1:11" ht="19" customHeight="1">
      <c r="A82" s="1"/>
      <c r="B82" s="1"/>
      <c r="C82" s="14" t="s">
        <v>337</v>
      </c>
      <c r="D82" s="14" t="s">
        <v>338</v>
      </c>
      <c r="E82" s="14" t="s">
        <v>329</v>
      </c>
      <c r="F82" s="15">
        <v>1</v>
      </c>
      <c r="G82" s="35">
        <f>Assumptions!G43</f>
        <v>6</v>
      </c>
      <c r="H82" s="29">
        <v>1200</v>
      </c>
      <c r="I82" s="30">
        <f t="shared" si="4"/>
        <v>7200</v>
      </c>
      <c r="J82" s="1"/>
      <c r="K82" s="2" t="s">
        <v>330</v>
      </c>
    </row>
    <row r="83" spans="1:11" ht="19" customHeight="1">
      <c r="A83" s="1"/>
      <c r="B83" s="1"/>
      <c r="C83" s="1" t="s">
        <v>339</v>
      </c>
      <c r="D83" s="1" t="s">
        <v>340</v>
      </c>
      <c r="E83" s="1" t="s">
        <v>329</v>
      </c>
      <c r="F83" s="13">
        <v>1</v>
      </c>
      <c r="G83" s="34">
        <f>Assumptions!G43</f>
        <v>6</v>
      </c>
      <c r="H83" s="16">
        <v>1000</v>
      </c>
      <c r="I83" s="28">
        <f t="shared" si="4"/>
        <v>6000</v>
      </c>
      <c r="J83" s="1"/>
      <c r="K83" s="2" t="s">
        <v>330</v>
      </c>
    </row>
    <row r="84" spans="1:11" ht="19" customHeight="1">
      <c r="A84" s="1"/>
      <c r="B84" s="1"/>
      <c r="C84" s="14" t="s">
        <v>341</v>
      </c>
      <c r="D84" s="14" t="s">
        <v>342</v>
      </c>
      <c r="E84" s="14" t="s">
        <v>329</v>
      </c>
      <c r="F84" s="15">
        <v>1</v>
      </c>
      <c r="G84" s="35">
        <f>Assumptions!G43</f>
        <v>6</v>
      </c>
      <c r="H84" s="29">
        <v>2200</v>
      </c>
      <c r="I84" s="30">
        <f t="shared" si="4"/>
        <v>13200</v>
      </c>
      <c r="J84" s="1"/>
      <c r="K84" s="2" t="s">
        <v>330</v>
      </c>
    </row>
    <row r="85" spans="1:11" ht="19" customHeight="1">
      <c r="A85" s="1"/>
      <c r="B85" s="1"/>
      <c r="C85" s="1" t="s">
        <v>343</v>
      </c>
      <c r="D85" s="1" t="s">
        <v>344</v>
      </c>
      <c r="E85" s="1" t="s">
        <v>345</v>
      </c>
      <c r="F85" s="13">
        <v>6</v>
      </c>
      <c r="G85" s="13">
        <v>1</v>
      </c>
      <c r="H85" s="16">
        <v>800</v>
      </c>
      <c r="I85" s="28">
        <f t="shared" si="4"/>
        <v>4800</v>
      </c>
      <c r="J85" s="1"/>
      <c r="K85" s="2" t="s">
        <v>346</v>
      </c>
    </row>
    <row r="86" spans="1:11" ht="19" customHeight="1">
      <c r="A86" s="1"/>
      <c r="B86" s="1"/>
      <c r="C86" s="14" t="s">
        <v>347</v>
      </c>
      <c r="D86" s="14" t="s">
        <v>348</v>
      </c>
      <c r="E86" s="14" t="s">
        <v>349</v>
      </c>
      <c r="F86" s="15">
        <v>6</v>
      </c>
      <c r="G86" s="15">
        <v>1</v>
      </c>
      <c r="H86" s="29">
        <v>700</v>
      </c>
      <c r="I86" s="30">
        <f t="shared" si="4"/>
        <v>4200</v>
      </c>
      <c r="J86" s="1"/>
      <c r="K86" s="2" t="s">
        <v>350</v>
      </c>
    </row>
    <row r="87" spans="1:11" ht="19" customHeight="1">
      <c r="A87" s="1"/>
      <c r="B87" s="1"/>
      <c r="C87" s="1" t="s">
        <v>351</v>
      </c>
      <c r="D87" s="1" t="s">
        <v>352</v>
      </c>
      <c r="E87" s="1" t="s">
        <v>353</v>
      </c>
      <c r="F87" s="13">
        <v>1</v>
      </c>
      <c r="G87" s="13">
        <v>1</v>
      </c>
      <c r="H87" s="16">
        <v>2000</v>
      </c>
      <c r="I87" s="28">
        <f t="shared" si="4"/>
        <v>2000</v>
      </c>
      <c r="J87" s="1"/>
      <c r="K87" s="2" t="s">
        <v>354</v>
      </c>
    </row>
    <row r="88" spans="1:11" ht="23" customHeight="1">
      <c r="A88" s="1"/>
      <c r="B88" s="1"/>
      <c r="C88" s="31"/>
      <c r="D88" s="31" t="s">
        <v>355</v>
      </c>
      <c r="E88" s="31"/>
      <c r="F88" s="32"/>
      <c r="G88" s="32"/>
      <c r="H88" s="32"/>
      <c r="I88" s="33">
        <f>SUM(I78:I87)</f>
        <v>142400</v>
      </c>
      <c r="J88" s="1"/>
      <c r="K88" s="2"/>
    </row>
    <row r="89" spans="1:11" ht="19" customHeight="1">
      <c r="A89" s="1"/>
      <c r="B89" s="1"/>
      <c r="C89" s="1"/>
      <c r="D89" s="1"/>
      <c r="E89" s="1"/>
      <c r="F89" s="3"/>
      <c r="G89" s="3"/>
      <c r="H89" s="3"/>
      <c r="I89" s="3"/>
      <c r="J89" s="1"/>
      <c r="K89" s="2"/>
    </row>
    <row r="90" spans="1:11" ht="22" customHeight="1">
      <c r="A90" s="1"/>
      <c r="B90" s="1"/>
      <c r="C90" s="10" t="s">
        <v>356</v>
      </c>
      <c r="D90" s="10" t="s">
        <v>21</v>
      </c>
      <c r="E90" s="10"/>
      <c r="F90" s="11"/>
      <c r="G90" s="11"/>
      <c r="H90" s="11"/>
      <c r="I90" s="11"/>
      <c r="J90" s="1"/>
      <c r="K90" s="2"/>
    </row>
    <row r="91" spans="1:11" ht="19" customHeight="1">
      <c r="A91" s="1"/>
      <c r="B91" s="1"/>
      <c r="C91" s="1" t="s">
        <v>357</v>
      </c>
      <c r="D91" s="1" t="s">
        <v>358</v>
      </c>
      <c r="E91" s="1" t="s">
        <v>359</v>
      </c>
      <c r="F91" s="13">
        <v>3</v>
      </c>
      <c r="G91" s="13">
        <v>1</v>
      </c>
      <c r="H91" s="16">
        <v>140</v>
      </c>
      <c r="I91" s="28">
        <f t="shared" ref="I91:I116" si="5">F91*G91*H91</f>
        <v>420</v>
      </c>
      <c r="J91" s="1"/>
      <c r="K91" s="2" t="s">
        <v>360</v>
      </c>
    </row>
    <row r="92" spans="1:11" ht="19" customHeight="1">
      <c r="A92" s="1"/>
      <c r="B92" s="1"/>
      <c r="C92" s="14" t="s">
        <v>361</v>
      </c>
      <c r="D92" s="14" t="s">
        <v>362</v>
      </c>
      <c r="E92" s="14" t="s">
        <v>359</v>
      </c>
      <c r="F92" s="15">
        <v>6</v>
      </c>
      <c r="G92" s="15">
        <v>1</v>
      </c>
      <c r="H92" s="29">
        <v>250</v>
      </c>
      <c r="I92" s="30">
        <f t="shared" si="5"/>
        <v>1500</v>
      </c>
      <c r="J92" s="1"/>
      <c r="K92" s="2" t="s">
        <v>363</v>
      </c>
    </row>
    <row r="93" spans="1:11" ht="19" customHeight="1">
      <c r="A93" s="1"/>
      <c r="B93" s="1"/>
      <c r="C93" s="1" t="s">
        <v>364</v>
      </c>
      <c r="D93" s="1" t="s">
        <v>365</v>
      </c>
      <c r="E93" s="1" t="s">
        <v>359</v>
      </c>
      <c r="F93" s="13">
        <v>8</v>
      </c>
      <c r="G93" s="13">
        <v>1</v>
      </c>
      <c r="H93" s="16">
        <v>100</v>
      </c>
      <c r="I93" s="28">
        <f t="shared" si="5"/>
        <v>800</v>
      </c>
      <c r="J93" s="1"/>
      <c r="K93" s="2" t="s">
        <v>366</v>
      </c>
    </row>
    <row r="94" spans="1:11" ht="19" customHeight="1">
      <c r="A94" s="1"/>
      <c r="B94" s="1"/>
      <c r="C94" s="14" t="s">
        <v>367</v>
      </c>
      <c r="D94" s="14" t="s">
        <v>368</v>
      </c>
      <c r="E94" s="14" t="s">
        <v>359</v>
      </c>
      <c r="F94" s="15">
        <v>12</v>
      </c>
      <c r="G94" s="15">
        <v>1</v>
      </c>
      <c r="H94" s="29">
        <v>400</v>
      </c>
      <c r="I94" s="30">
        <f t="shared" si="5"/>
        <v>4800</v>
      </c>
      <c r="J94" s="1"/>
      <c r="K94" s="2" t="s">
        <v>369</v>
      </c>
    </row>
    <row r="95" spans="1:11" ht="19" customHeight="1">
      <c r="A95" s="1"/>
      <c r="B95" s="1"/>
      <c r="C95" s="1" t="s">
        <v>370</v>
      </c>
      <c r="D95" s="1" t="s">
        <v>371</v>
      </c>
      <c r="E95" s="1" t="s">
        <v>359</v>
      </c>
      <c r="F95" s="13">
        <v>5</v>
      </c>
      <c r="G95" s="13">
        <v>1</v>
      </c>
      <c r="H95" s="16">
        <v>1000</v>
      </c>
      <c r="I95" s="28">
        <f t="shared" si="5"/>
        <v>5000</v>
      </c>
      <c r="J95" s="1"/>
      <c r="K95" s="2" t="s">
        <v>372</v>
      </c>
    </row>
    <row r="96" spans="1:11" ht="19" customHeight="1">
      <c r="A96" s="1"/>
      <c r="B96" s="1"/>
      <c r="C96" s="14" t="s">
        <v>373</v>
      </c>
      <c r="D96" s="14" t="s">
        <v>374</v>
      </c>
      <c r="E96" s="14" t="s">
        <v>359</v>
      </c>
      <c r="F96" s="15">
        <v>3</v>
      </c>
      <c r="G96" s="15">
        <v>1</v>
      </c>
      <c r="H96" s="29">
        <v>250</v>
      </c>
      <c r="I96" s="30">
        <f t="shared" si="5"/>
        <v>750</v>
      </c>
      <c r="J96" s="1"/>
      <c r="K96" s="2" t="s">
        <v>375</v>
      </c>
    </row>
    <row r="97" spans="1:11" ht="19" customHeight="1">
      <c r="A97" s="1"/>
      <c r="B97" s="1"/>
      <c r="C97" s="1" t="s">
        <v>376</v>
      </c>
      <c r="D97" s="1" t="s">
        <v>377</v>
      </c>
      <c r="E97" s="1" t="s">
        <v>359</v>
      </c>
      <c r="F97" s="13">
        <v>1</v>
      </c>
      <c r="G97" s="13">
        <v>1</v>
      </c>
      <c r="H97" s="16">
        <v>5000</v>
      </c>
      <c r="I97" s="28">
        <f t="shared" si="5"/>
        <v>5000</v>
      </c>
      <c r="J97" s="1"/>
      <c r="K97" s="2" t="s">
        <v>378</v>
      </c>
    </row>
    <row r="98" spans="1:11" ht="19" customHeight="1">
      <c r="A98" s="1"/>
      <c r="B98" s="1"/>
      <c r="C98" s="14" t="s">
        <v>379</v>
      </c>
      <c r="D98" s="14" t="s">
        <v>380</v>
      </c>
      <c r="E98" s="14" t="s">
        <v>359</v>
      </c>
      <c r="F98" s="15">
        <v>1</v>
      </c>
      <c r="G98" s="15">
        <v>1</v>
      </c>
      <c r="H98" s="29">
        <v>3500</v>
      </c>
      <c r="I98" s="30">
        <f t="shared" si="5"/>
        <v>3500</v>
      </c>
      <c r="J98" s="1"/>
      <c r="K98" s="2" t="s">
        <v>381</v>
      </c>
    </row>
    <row r="99" spans="1:11" ht="19" customHeight="1">
      <c r="A99" s="1"/>
      <c r="B99" s="1"/>
      <c r="C99" s="1" t="s">
        <v>382</v>
      </c>
      <c r="D99" s="1" t="s">
        <v>383</v>
      </c>
      <c r="E99" s="1" t="s">
        <v>359</v>
      </c>
      <c r="F99" s="13">
        <v>3</v>
      </c>
      <c r="G99" s="13">
        <v>1</v>
      </c>
      <c r="H99" s="16">
        <v>225</v>
      </c>
      <c r="I99" s="28">
        <f t="shared" si="5"/>
        <v>675</v>
      </c>
      <c r="J99" s="1"/>
      <c r="K99" s="2" t="s">
        <v>384</v>
      </c>
    </row>
    <row r="100" spans="1:11" ht="19" customHeight="1">
      <c r="A100" s="1"/>
      <c r="B100" s="1"/>
      <c r="C100" s="14" t="s">
        <v>385</v>
      </c>
      <c r="D100" s="14" t="s">
        <v>386</v>
      </c>
      <c r="E100" s="14" t="s">
        <v>359</v>
      </c>
      <c r="F100" s="15">
        <v>4</v>
      </c>
      <c r="G100" s="15">
        <v>1</v>
      </c>
      <c r="H100" s="29">
        <v>200</v>
      </c>
      <c r="I100" s="30">
        <f t="shared" si="5"/>
        <v>800</v>
      </c>
      <c r="J100" s="1"/>
      <c r="K100" s="2" t="s">
        <v>387</v>
      </c>
    </row>
    <row r="101" spans="1:11" ht="19" customHeight="1">
      <c r="A101" s="1"/>
      <c r="B101" s="1"/>
      <c r="C101" s="1" t="s">
        <v>388</v>
      </c>
      <c r="D101" s="1" t="s">
        <v>389</v>
      </c>
      <c r="E101" s="1" t="s">
        <v>359</v>
      </c>
      <c r="F101" s="13">
        <v>15</v>
      </c>
      <c r="G101" s="13">
        <v>1</v>
      </c>
      <c r="H101" s="16">
        <v>60</v>
      </c>
      <c r="I101" s="28">
        <f t="shared" si="5"/>
        <v>900</v>
      </c>
      <c r="J101" s="1"/>
      <c r="K101" s="2" t="s">
        <v>390</v>
      </c>
    </row>
    <row r="102" spans="1:11" ht="19" customHeight="1">
      <c r="A102" s="1"/>
      <c r="B102" s="1"/>
      <c r="C102" s="14" t="s">
        <v>391</v>
      </c>
      <c r="D102" s="14" t="s">
        <v>392</v>
      </c>
      <c r="E102" s="14" t="s">
        <v>359</v>
      </c>
      <c r="F102" s="15">
        <v>1</v>
      </c>
      <c r="G102" s="15">
        <v>1</v>
      </c>
      <c r="H102" s="29">
        <v>1200</v>
      </c>
      <c r="I102" s="30">
        <f t="shared" si="5"/>
        <v>1200</v>
      </c>
      <c r="J102" s="1"/>
      <c r="K102" s="2" t="s">
        <v>393</v>
      </c>
    </row>
    <row r="103" spans="1:11" ht="19" customHeight="1">
      <c r="A103" s="1"/>
      <c r="B103" s="1"/>
      <c r="C103" s="1" t="s">
        <v>394</v>
      </c>
      <c r="D103" s="1" t="s">
        <v>395</v>
      </c>
      <c r="E103" s="1" t="s">
        <v>359</v>
      </c>
      <c r="F103" s="13">
        <v>9</v>
      </c>
      <c r="G103" s="13">
        <v>1</v>
      </c>
      <c r="H103" s="16">
        <v>250</v>
      </c>
      <c r="I103" s="28">
        <f t="shared" si="5"/>
        <v>2250</v>
      </c>
      <c r="J103" s="1"/>
      <c r="K103" s="2" t="s">
        <v>396</v>
      </c>
    </row>
    <row r="104" spans="1:11" ht="19" customHeight="1">
      <c r="A104" s="1"/>
      <c r="B104" s="1"/>
      <c r="C104" s="14" t="s">
        <v>397</v>
      </c>
      <c r="D104" s="14" t="s">
        <v>398</v>
      </c>
      <c r="E104" s="14" t="s">
        <v>359</v>
      </c>
      <c r="F104" s="15">
        <v>36</v>
      </c>
      <c r="G104" s="15">
        <v>1</v>
      </c>
      <c r="H104" s="29">
        <v>65</v>
      </c>
      <c r="I104" s="30">
        <f t="shared" si="5"/>
        <v>2340</v>
      </c>
      <c r="J104" s="1"/>
      <c r="K104" s="2" t="s">
        <v>399</v>
      </c>
    </row>
    <row r="105" spans="1:11" ht="19" customHeight="1">
      <c r="A105" s="1"/>
      <c r="B105" s="1"/>
      <c r="C105" s="1" t="s">
        <v>400</v>
      </c>
      <c r="D105" s="1" t="s">
        <v>401</v>
      </c>
      <c r="E105" s="1" t="s">
        <v>359</v>
      </c>
      <c r="F105" s="13">
        <v>10</v>
      </c>
      <c r="G105" s="13">
        <v>1</v>
      </c>
      <c r="H105" s="16">
        <v>100</v>
      </c>
      <c r="I105" s="28">
        <f t="shared" si="5"/>
        <v>1000</v>
      </c>
      <c r="J105" s="1"/>
      <c r="K105" s="2" t="s">
        <v>402</v>
      </c>
    </row>
    <row r="106" spans="1:11" ht="19" customHeight="1">
      <c r="A106" s="1"/>
      <c r="B106" s="1"/>
      <c r="C106" s="14" t="s">
        <v>403</v>
      </c>
      <c r="D106" s="14" t="s">
        <v>404</v>
      </c>
      <c r="E106" s="14" t="s">
        <v>359</v>
      </c>
      <c r="F106" s="15">
        <v>2</v>
      </c>
      <c r="G106" s="15">
        <v>1</v>
      </c>
      <c r="H106" s="29">
        <v>650</v>
      </c>
      <c r="I106" s="30">
        <f t="shared" si="5"/>
        <v>1300</v>
      </c>
      <c r="J106" s="1"/>
      <c r="K106" s="2" t="s">
        <v>405</v>
      </c>
    </row>
    <row r="107" spans="1:11" ht="19" customHeight="1">
      <c r="A107" s="1"/>
      <c r="B107" s="1"/>
      <c r="C107" s="1" t="s">
        <v>406</v>
      </c>
      <c r="D107" s="1" t="s">
        <v>407</v>
      </c>
      <c r="E107" s="1" t="s">
        <v>359</v>
      </c>
      <c r="F107" s="13">
        <v>2</v>
      </c>
      <c r="G107" s="13">
        <v>1</v>
      </c>
      <c r="H107" s="16">
        <v>500</v>
      </c>
      <c r="I107" s="28">
        <f t="shared" si="5"/>
        <v>1000</v>
      </c>
      <c r="J107" s="1"/>
      <c r="K107" s="2" t="s">
        <v>408</v>
      </c>
    </row>
    <row r="108" spans="1:11" ht="19" customHeight="1">
      <c r="A108" s="1"/>
      <c r="B108" s="1"/>
      <c r="C108" s="14" t="s">
        <v>409</v>
      </c>
      <c r="D108" s="14" t="s">
        <v>410</v>
      </c>
      <c r="E108" s="14" t="s">
        <v>359</v>
      </c>
      <c r="F108" s="15">
        <v>1</v>
      </c>
      <c r="G108" s="15">
        <v>1</v>
      </c>
      <c r="H108" s="29">
        <v>1200</v>
      </c>
      <c r="I108" s="30">
        <f t="shared" si="5"/>
        <v>1200</v>
      </c>
      <c r="J108" s="1"/>
      <c r="K108" s="2" t="s">
        <v>411</v>
      </c>
    </row>
    <row r="109" spans="1:11" ht="19" customHeight="1">
      <c r="A109" s="1"/>
      <c r="B109" s="1"/>
      <c r="C109" s="1" t="s">
        <v>412</v>
      </c>
      <c r="D109" s="1" t="s">
        <v>413</v>
      </c>
      <c r="E109" s="1" t="s">
        <v>359</v>
      </c>
      <c r="F109" s="13">
        <v>1</v>
      </c>
      <c r="G109" s="13">
        <v>1</v>
      </c>
      <c r="H109" s="16">
        <v>3000</v>
      </c>
      <c r="I109" s="28">
        <f t="shared" si="5"/>
        <v>3000</v>
      </c>
      <c r="J109" s="1"/>
      <c r="K109" s="2" t="s">
        <v>414</v>
      </c>
    </row>
    <row r="110" spans="1:11" ht="19" customHeight="1">
      <c r="A110" s="1"/>
      <c r="B110" s="1"/>
      <c r="C110" s="14" t="s">
        <v>415</v>
      </c>
      <c r="D110" s="14" t="s">
        <v>416</v>
      </c>
      <c r="E110" s="14" t="s">
        <v>359</v>
      </c>
      <c r="F110" s="15">
        <v>1</v>
      </c>
      <c r="G110" s="15">
        <v>1</v>
      </c>
      <c r="H110" s="29">
        <v>3000</v>
      </c>
      <c r="I110" s="30">
        <f t="shared" si="5"/>
        <v>3000</v>
      </c>
      <c r="J110" s="1"/>
      <c r="K110" s="2" t="s">
        <v>417</v>
      </c>
    </row>
    <row r="111" spans="1:11" ht="19" customHeight="1">
      <c r="A111" s="1"/>
      <c r="B111" s="1"/>
      <c r="C111" s="1" t="s">
        <v>418</v>
      </c>
      <c r="D111" s="1" t="s">
        <v>419</v>
      </c>
      <c r="E111" s="1" t="s">
        <v>359</v>
      </c>
      <c r="F111" s="13">
        <v>8</v>
      </c>
      <c r="G111" s="13">
        <v>1</v>
      </c>
      <c r="H111" s="16">
        <v>75</v>
      </c>
      <c r="I111" s="28">
        <f t="shared" si="5"/>
        <v>600</v>
      </c>
      <c r="J111" s="1"/>
      <c r="K111" s="2" t="s">
        <v>420</v>
      </c>
    </row>
    <row r="112" spans="1:11" ht="19" customHeight="1">
      <c r="A112" s="1"/>
      <c r="B112" s="1"/>
      <c r="C112" s="14" t="s">
        <v>421</v>
      </c>
      <c r="D112" s="14" t="s">
        <v>422</v>
      </c>
      <c r="E112" s="14" t="s">
        <v>359</v>
      </c>
      <c r="F112" s="15">
        <v>1</v>
      </c>
      <c r="G112" s="15">
        <v>1</v>
      </c>
      <c r="H112" s="29">
        <v>1200</v>
      </c>
      <c r="I112" s="30">
        <f t="shared" si="5"/>
        <v>1200</v>
      </c>
      <c r="J112" s="1"/>
      <c r="K112" s="2" t="s">
        <v>423</v>
      </c>
    </row>
    <row r="113" spans="1:11" ht="19" customHeight="1">
      <c r="A113" s="1"/>
      <c r="B113" s="1"/>
      <c r="C113" s="1" t="s">
        <v>424</v>
      </c>
      <c r="D113" s="1" t="s">
        <v>425</v>
      </c>
      <c r="E113" s="1" t="s">
        <v>359</v>
      </c>
      <c r="F113" s="13">
        <v>1</v>
      </c>
      <c r="G113" s="13">
        <v>1</v>
      </c>
      <c r="H113" s="16">
        <v>1200</v>
      </c>
      <c r="I113" s="28">
        <f t="shared" si="5"/>
        <v>1200</v>
      </c>
      <c r="J113" s="1"/>
      <c r="K113" s="2" t="s">
        <v>426</v>
      </c>
    </row>
    <row r="114" spans="1:11" ht="19" customHeight="1">
      <c r="A114" s="1"/>
      <c r="B114" s="1"/>
      <c r="C114" s="14" t="s">
        <v>427</v>
      </c>
      <c r="D114" s="14" t="s">
        <v>428</v>
      </c>
      <c r="E114" s="14" t="s">
        <v>359</v>
      </c>
      <c r="F114" s="15">
        <v>1</v>
      </c>
      <c r="G114" s="15">
        <v>1</v>
      </c>
      <c r="H114" s="29">
        <v>800</v>
      </c>
      <c r="I114" s="30">
        <f t="shared" si="5"/>
        <v>800</v>
      </c>
      <c r="J114" s="1"/>
      <c r="K114" s="2" t="s">
        <v>429</v>
      </c>
    </row>
    <row r="115" spans="1:11" ht="19" customHeight="1">
      <c r="A115" s="1"/>
      <c r="B115" s="1"/>
      <c r="C115" s="1" t="s">
        <v>430</v>
      </c>
      <c r="D115" s="1" t="s">
        <v>431</v>
      </c>
      <c r="E115" s="1" t="s">
        <v>359</v>
      </c>
      <c r="F115" s="13">
        <v>1</v>
      </c>
      <c r="G115" s="13">
        <v>1</v>
      </c>
      <c r="H115" s="16">
        <v>4500</v>
      </c>
      <c r="I115" s="28">
        <f t="shared" si="5"/>
        <v>4500</v>
      </c>
      <c r="J115" s="1"/>
      <c r="K115" s="2" t="s">
        <v>432</v>
      </c>
    </row>
    <row r="116" spans="1:11" ht="19" customHeight="1">
      <c r="A116" s="1"/>
      <c r="B116" s="1"/>
      <c r="C116" s="14" t="s">
        <v>433</v>
      </c>
      <c r="D116" s="14" t="s">
        <v>434</v>
      </c>
      <c r="E116" s="14" t="s">
        <v>359</v>
      </c>
      <c r="F116" s="15">
        <v>3</v>
      </c>
      <c r="G116" s="15">
        <v>1</v>
      </c>
      <c r="H116" s="29">
        <v>1200</v>
      </c>
      <c r="I116" s="30">
        <f t="shared" si="5"/>
        <v>3600</v>
      </c>
      <c r="J116" s="1"/>
      <c r="K116" s="2" t="s">
        <v>435</v>
      </c>
    </row>
    <row r="117" spans="1:11" ht="23" customHeight="1">
      <c r="A117" s="1"/>
      <c r="B117" s="1"/>
      <c r="C117" s="31"/>
      <c r="D117" s="31" t="s">
        <v>436</v>
      </c>
      <c r="E117" s="31"/>
      <c r="F117" s="32"/>
      <c r="G117" s="32"/>
      <c r="H117" s="32"/>
      <c r="I117" s="33">
        <f>SUM(I91:I116)</f>
        <v>52335</v>
      </c>
      <c r="J117" s="1"/>
      <c r="K117" s="2"/>
    </row>
    <row r="118" spans="1:11" ht="19" customHeight="1">
      <c r="A118" s="1"/>
      <c r="B118" s="1"/>
      <c r="C118" s="1"/>
      <c r="D118" s="1"/>
      <c r="E118" s="1"/>
      <c r="F118" s="3"/>
      <c r="G118" s="3"/>
      <c r="H118" s="3"/>
      <c r="I118" s="3"/>
      <c r="J118" s="1"/>
      <c r="K118" s="2"/>
    </row>
    <row r="119" spans="1:11" ht="22" customHeight="1">
      <c r="A119" s="1"/>
      <c r="B119" s="1"/>
      <c r="C119" s="10" t="s">
        <v>437</v>
      </c>
      <c r="D119" s="10" t="s">
        <v>22</v>
      </c>
      <c r="E119" s="10"/>
      <c r="F119" s="11"/>
      <c r="G119" s="11"/>
      <c r="H119" s="11"/>
      <c r="I119" s="11"/>
      <c r="J119" s="1"/>
      <c r="K119" s="2"/>
    </row>
    <row r="120" spans="1:11" ht="19" customHeight="1">
      <c r="A120" s="1"/>
      <c r="B120" s="1"/>
      <c r="C120" s="14" t="s">
        <v>438</v>
      </c>
      <c r="D120" s="14" t="s">
        <v>439</v>
      </c>
      <c r="E120" s="14" t="s">
        <v>219</v>
      </c>
      <c r="F120" s="15">
        <v>1</v>
      </c>
      <c r="G120" s="35">
        <f>Assumptions!G40</f>
        <v>14</v>
      </c>
      <c r="H120" s="29">
        <v>1300</v>
      </c>
      <c r="I120" s="30">
        <f t="shared" ref="I120:I130" si="6">F120*G120*H120</f>
        <v>18200</v>
      </c>
      <c r="J120" s="1"/>
      <c r="K120" s="2" t="s">
        <v>440</v>
      </c>
    </row>
    <row r="121" spans="1:11" ht="19" customHeight="1">
      <c r="A121" s="1"/>
      <c r="B121" s="1"/>
      <c r="C121" s="1" t="s">
        <v>441</v>
      </c>
      <c r="D121" s="1" t="s">
        <v>442</v>
      </c>
      <c r="E121" s="1" t="s">
        <v>219</v>
      </c>
      <c r="F121" s="13">
        <v>4</v>
      </c>
      <c r="G121" s="34">
        <f>Assumptions!G39</f>
        <v>13</v>
      </c>
      <c r="H121" s="16">
        <v>700</v>
      </c>
      <c r="I121" s="28">
        <f t="shared" si="6"/>
        <v>36400</v>
      </c>
      <c r="J121" s="1"/>
      <c r="K121" s="2" t="s">
        <v>443</v>
      </c>
    </row>
    <row r="122" spans="1:11" ht="19" customHeight="1">
      <c r="A122" s="1"/>
      <c r="B122" s="1"/>
      <c r="C122" s="14" t="s">
        <v>444</v>
      </c>
      <c r="D122" s="14" t="s">
        <v>445</v>
      </c>
      <c r="E122" s="14" t="s">
        <v>219</v>
      </c>
      <c r="F122" s="15">
        <v>1</v>
      </c>
      <c r="G122" s="35">
        <f>Assumptions!G41</f>
        <v>6</v>
      </c>
      <c r="H122" s="29">
        <v>1600</v>
      </c>
      <c r="I122" s="30">
        <f t="shared" si="6"/>
        <v>9600</v>
      </c>
      <c r="J122" s="1"/>
      <c r="K122" s="2" t="s">
        <v>446</v>
      </c>
    </row>
    <row r="123" spans="1:11" ht="19" customHeight="1">
      <c r="A123" s="1"/>
      <c r="B123" s="1"/>
      <c r="C123" s="1" t="s">
        <v>447</v>
      </c>
      <c r="D123" s="1" t="s">
        <v>448</v>
      </c>
      <c r="E123" s="1" t="s">
        <v>449</v>
      </c>
      <c r="F123" s="13">
        <v>3</v>
      </c>
      <c r="G123" s="34">
        <f>Assumptions!G12</f>
        <v>4</v>
      </c>
      <c r="H123" s="16">
        <v>1200</v>
      </c>
      <c r="I123" s="28">
        <f t="shared" si="6"/>
        <v>14400</v>
      </c>
      <c r="J123" s="1"/>
      <c r="K123" s="2" t="s">
        <v>450</v>
      </c>
    </row>
    <row r="124" spans="1:11" ht="19" customHeight="1">
      <c r="A124" s="1"/>
      <c r="B124" s="1"/>
      <c r="C124" s="14" t="s">
        <v>451</v>
      </c>
      <c r="D124" s="14" t="s">
        <v>452</v>
      </c>
      <c r="E124" s="14" t="s">
        <v>219</v>
      </c>
      <c r="F124" s="15">
        <v>2</v>
      </c>
      <c r="G124" s="35">
        <f>Assumptions!G42</f>
        <v>10</v>
      </c>
      <c r="H124" s="29">
        <v>1100</v>
      </c>
      <c r="I124" s="30">
        <f t="shared" si="6"/>
        <v>22000</v>
      </c>
      <c r="J124" s="1"/>
      <c r="K124" s="2" t="s">
        <v>453</v>
      </c>
    </row>
    <row r="125" spans="1:11" ht="19" customHeight="1">
      <c r="A125" s="1"/>
      <c r="B125" s="1"/>
      <c r="C125" s="1" t="s">
        <v>454</v>
      </c>
      <c r="D125" s="1" t="s">
        <v>455</v>
      </c>
      <c r="E125" s="1" t="s">
        <v>219</v>
      </c>
      <c r="F125" s="13">
        <v>1</v>
      </c>
      <c r="G125" s="34">
        <f>Assumptions!G6</f>
        <v>28</v>
      </c>
      <c r="H125" s="16">
        <v>700</v>
      </c>
      <c r="I125" s="28">
        <f t="shared" si="6"/>
        <v>19600</v>
      </c>
      <c r="J125" s="1"/>
      <c r="K125" s="2" t="s">
        <v>456</v>
      </c>
    </row>
    <row r="126" spans="1:11" ht="19" customHeight="1">
      <c r="A126" s="1"/>
      <c r="B126" s="1"/>
      <c r="C126" s="14" t="s">
        <v>457</v>
      </c>
      <c r="D126" s="14" t="s">
        <v>458</v>
      </c>
      <c r="E126" s="14" t="s">
        <v>219</v>
      </c>
      <c r="F126" s="15">
        <v>3</v>
      </c>
      <c r="G126" s="35">
        <f>Assumptions!G10</f>
        <v>9</v>
      </c>
      <c r="H126" s="29">
        <v>800</v>
      </c>
      <c r="I126" s="30">
        <f t="shared" si="6"/>
        <v>21600</v>
      </c>
      <c r="J126" s="1"/>
      <c r="K126" s="2" t="s">
        <v>459</v>
      </c>
    </row>
    <row r="127" spans="1:11" ht="19" customHeight="1">
      <c r="A127" s="1"/>
      <c r="B127" s="1"/>
      <c r="C127" s="1" t="s">
        <v>460</v>
      </c>
      <c r="D127" s="1" t="s">
        <v>461</v>
      </c>
      <c r="E127" s="1" t="s">
        <v>462</v>
      </c>
      <c r="F127" s="13">
        <v>1</v>
      </c>
      <c r="G127" s="13">
        <v>1</v>
      </c>
      <c r="H127" s="16">
        <v>25000</v>
      </c>
      <c r="I127" s="28">
        <f t="shared" si="6"/>
        <v>25000</v>
      </c>
      <c r="J127" s="1"/>
      <c r="K127" s="2" t="s">
        <v>463</v>
      </c>
    </row>
    <row r="128" spans="1:11" ht="19" customHeight="1">
      <c r="A128" s="1"/>
      <c r="B128" s="1"/>
      <c r="C128" s="14" t="s">
        <v>464</v>
      </c>
      <c r="D128" s="14" t="s">
        <v>465</v>
      </c>
      <c r="E128" s="14" t="s">
        <v>462</v>
      </c>
      <c r="F128" s="15">
        <v>1</v>
      </c>
      <c r="G128" s="15">
        <v>1</v>
      </c>
      <c r="H128" s="29">
        <v>12000</v>
      </c>
      <c r="I128" s="30">
        <f t="shared" si="6"/>
        <v>12000</v>
      </c>
      <c r="J128" s="1"/>
      <c r="K128" s="2" t="s">
        <v>466</v>
      </c>
    </row>
    <row r="129" spans="1:11" ht="19" customHeight="1">
      <c r="A129" s="1"/>
      <c r="B129" s="1"/>
      <c r="C129" s="1" t="s">
        <v>467</v>
      </c>
      <c r="D129" s="1" t="s">
        <v>468</v>
      </c>
      <c r="E129" s="1" t="s">
        <v>353</v>
      </c>
      <c r="F129" s="13">
        <v>1</v>
      </c>
      <c r="G129" s="13">
        <v>1</v>
      </c>
      <c r="H129" s="16">
        <v>8000</v>
      </c>
      <c r="I129" s="28">
        <f t="shared" si="6"/>
        <v>8000</v>
      </c>
      <c r="J129" s="1"/>
      <c r="K129" s="2" t="s">
        <v>469</v>
      </c>
    </row>
    <row r="130" spans="1:11" ht="19" customHeight="1">
      <c r="A130" s="1"/>
      <c r="B130" s="1"/>
      <c r="C130" s="14" t="s">
        <v>470</v>
      </c>
      <c r="D130" s="14" t="s">
        <v>471</v>
      </c>
      <c r="E130" s="14" t="s">
        <v>353</v>
      </c>
      <c r="F130" s="15">
        <v>1</v>
      </c>
      <c r="G130" s="15">
        <v>1</v>
      </c>
      <c r="H130" s="29">
        <v>6000</v>
      </c>
      <c r="I130" s="30">
        <f t="shared" si="6"/>
        <v>6000</v>
      </c>
      <c r="J130" s="1"/>
      <c r="K130" s="2" t="s">
        <v>472</v>
      </c>
    </row>
    <row r="131" spans="1:11" ht="23" customHeight="1">
      <c r="A131" s="1"/>
      <c r="B131" s="1"/>
      <c r="C131" s="31"/>
      <c r="D131" s="31" t="s">
        <v>473</v>
      </c>
      <c r="E131" s="31"/>
      <c r="F131" s="32"/>
      <c r="G131" s="32"/>
      <c r="H131" s="32"/>
      <c r="I131" s="33">
        <f>SUM(I120:I130)</f>
        <v>192800</v>
      </c>
      <c r="J131" s="1"/>
      <c r="K131" s="2"/>
    </row>
    <row r="132" spans="1:11" ht="19" customHeight="1">
      <c r="A132" s="1"/>
      <c r="B132" s="1"/>
      <c r="C132" s="1"/>
      <c r="D132" s="1"/>
      <c r="E132" s="1"/>
      <c r="F132" s="3"/>
      <c r="G132" s="3"/>
      <c r="H132" s="3"/>
      <c r="I132" s="3"/>
      <c r="J132" s="1"/>
      <c r="K132" s="2"/>
    </row>
    <row r="133" spans="1:11" ht="22" customHeight="1">
      <c r="A133" s="1"/>
      <c r="B133" s="1"/>
      <c r="C133" s="10" t="s">
        <v>474</v>
      </c>
      <c r="D133" s="10" t="s">
        <v>23</v>
      </c>
      <c r="E133" s="10"/>
      <c r="F133" s="11"/>
      <c r="G133" s="11"/>
      <c r="H133" s="11"/>
      <c r="I133" s="11"/>
      <c r="J133" s="1"/>
      <c r="K133" s="2"/>
    </row>
    <row r="134" spans="1:11" ht="19" customHeight="1">
      <c r="A134" s="1"/>
      <c r="B134" s="1"/>
      <c r="C134" s="14" t="s">
        <v>475</v>
      </c>
      <c r="D134" s="14" t="s">
        <v>476</v>
      </c>
      <c r="E134" s="14" t="s">
        <v>329</v>
      </c>
      <c r="F134" s="15">
        <v>1</v>
      </c>
      <c r="G134" s="35">
        <f>Assumptions!G43</f>
        <v>6</v>
      </c>
      <c r="H134" s="29">
        <v>1400</v>
      </c>
      <c r="I134" s="30">
        <f t="shared" ref="I134:I141" si="7">F134*G134*H134</f>
        <v>8400</v>
      </c>
      <c r="J134" s="1"/>
      <c r="K134" s="2" t="s">
        <v>477</v>
      </c>
    </row>
    <row r="135" spans="1:11" ht="19" customHeight="1">
      <c r="A135" s="1"/>
      <c r="B135" s="1"/>
      <c r="C135" s="1" t="s">
        <v>478</v>
      </c>
      <c r="D135" s="1" t="s">
        <v>479</v>
      </c>
      <c r="E135" s="1" t="s">
        <v>316</v>
      </c>
      <c r="F135" s="13">
        <v>1</v>
      </c>
      <c r="G135" s="34">
        <f>Assumptions!G6</f>
        <v>28</v>
      </c>
      <c r="H135" s="16">
        <v>350</v>
      </c>
      <c r="I135" s="28">
        <f t="shared" si="7"/>
        <v>9800</v>
      </c>
      <c r="J135" s="1"/>
      <c r="K135" s="2" t="s">
        <v>480</v>
      </c>
    </row>
    <row r="136" spans="1:11" ht="19" customHeight="1">
      <c r="A136" s="1"/>
      <c r="B136" s="1"/>
      <c r="C136" s="14" t="s">
        <v>481</v>
      </c>
      <c r="D136" s="14" t="s">
        <v>482</v>
      </c>
      <c r="E136" s="14" t="s">
        <v>483</v>
      </c>
      <c r="F136" s="35">
        <f>Assumptions!G13</f>
        <v>8</v>
      </c>
      <c r="G136" s="35">
        <f>Assumptions!G14</f>
        <v>16</v>
      </c>
      <c r="H136" s="29">
        <v>225</v>
      </c>
      <c r="I136" s="30">
        <f t="shared" si="7"/>
        <v>28800</v>
      </c>
      <c r="J136" s="1"/>
      <c r="K136" s="2" t="s">
        <v>484</v>
      </c>
    </row>
    <row r="137" spans="1:11" ht="19" customHeight="1">
      <c r="A137" s="1"/>
      <c r="B137" s="1"/>
      <c r="C137" s="1" t="s">
        <v>485</v>
      </c>
      <c r="D137" s="1" t="s">
        <v>486</v>
      </c>
      <c r="E137" s="1" t="s">
        <v>487</v>
      </c>
      <c r="F137" s="34">
        <f>Assumptions!G15</f>
        <v>48</v>
      </c>
      <c r="G137" s="34">
        <f>Assumptions!G6</f>
        <v>28</v>
      </c>
      <c r="H137" s="16">
        <v>35</v>
      </c>
      <c r="I137" s="28">
        <f t="shared" si="7"/>
        <v>47040</v>
      </c>
      <c r="J137" s="1"/>
      <c r="K137" s="2" t="s">
        <v>488</v>
      </c>
    </row>
    <row r="138" spans="1:11" ht="19" customHeight="1">
      <c r="A138" s="1"/>
      <c r="B138" s="1"/>
      <c r="C138" s="14" t="s">
        <v>489</v>
      </c>
      <c r="D138" s="14" t="s">
        <v>490</v>
      </c>
      <c r="E138" s="14" t="s">
        <v>219</v>
      </c>
      <c r="F138" s="35">
        <f>Assumptions!G15</f>
        <v>48</v>
      </c>
      <c r="G138" s="35">
        <f>Assumptions!G6</f>
        <v>28</v>
      </c>
      <c r="H138" s="29">
        <v>12</v>
      </c>
      <c r="I138" s="30">
        <f t="shared" si="7"/>
        <v>16128</v>
      </c>
      <c r="J138" s="1"/>
      <c r="K138" s="2" t="s">
        <v>491</v>
      </c>
    </row>
    <row r="139" spans="1:11" ht="19" customHeight="1">
      <c r="A139" s="1"/>
      <c r="B139" s="1"/>
      <c r="C139" s="1" t="s">
        <v>492</v>
      </c>
      <c r="D139" s="1" t="s">
        <v>493</v>
      </c>
      <c r="E139" s="1" t="s">
        <v>219</v>
      </c>
      <c r="F139" s="13">
        <v>15</v>
      </c>
      <c r="G139" s="34">
        <f>Assumptions!G35</f>
        <v>19</v>
      </c>
      <c r="H139" s="16">
        <v>35</v>
      </c>
      <c r="I139" s="28">
        <f t="shared" si="7"/>
        <v>9975</v>
      </c>
      <c r="J139" s="1"/>
      <c r="K139" s="2" t="s">
        <v>494</v>
      </c>
    </row>
    <row r="140" spans="1:11" ht="19" customHeight="1">
      <c r="A140" s="1"/>
      <c r="B140" s="1"/>
      <c r="C140" s="14" t="s">
        <v>495</v>
      </c>
      <c r="D140" s="14" t="s">
        <v>496</v>
      </c>
      <c r="E140" s="14" t="s">
        <v>219</v>
      </c>
      <c r="F140" s="35">
        <f>Assumptions!G13</f>
        <v>8</v>
      </c>
      <c r="G140" s="35">
        <f>Assumptions!G14</f>
        <v>16</v>
      </c>
      <c r="H140" s="29">
        <v>75</v>
      </c>
      <c r="I140" s="30">
        <f t="shared" si="7"/>
        <v>9600</v>
      </c>
      <c r="J140" s="1"/>
      <c r="K140" s="2" t="s">
        <v>497</v>
      </c>
    </row>
    <row r="141" spans="1:11" ht="19" customHeight="1">
      <c r="A141" s="1"/>
      <c r="B141" s="1"/>
      <c r="C141" s="1" t="s">
        <v>498</v>
      </c>
      <c r="D141" s="1" t="s">
        <v>499</v>
      </c>
      <c r="E141" s="1" t="s">
        <v>500</v>
      </c>
      <c r="F141" s="13">
        <v>10</v>
      </c>
      <c r="G141" s="13">
        <v>1</v>
      </c>
      <c r="H141" s="16">
        <v>800</v>
      </c>
      <c r="I141" s="28">
        <f t="shared" si="7"/>
        <v>8000</v>
      </c>
      <c r="J141" s="1"/>
      <c r="K141" s="2" t="s">
        <v>501</v>
      </c>
    </row>
    <row r="142" spans="1:11" ht="23" customHeight="1">
      <c r="A142" s="1"/>
      <c r="B142" s="1"/>
      <c r="C142" s="31"/>
      <c r="D142" s="31" t="s">
        <v>502</v>
      </c>
      <c r="E142" s="31"/>
      <c r="F142" s="32"/>
      <c r="G142" s="32"/>
      <c r="H142" s="32"/>
      <c r="I142" s="33">
        <f>SUM(I134:I141)</f>
        <v>137743</v>
      </c>
      <c r="J142" s="1"/>
      <c r="K142" s="2"/>
    </row>
    <row r="143" spans="1:11" ht="19" customHeight="1">
      <c r="A143" s="1"/>
      <c r="B143" s="1"/>
      <c r="C143" s="1"/>
      <c r="D143" s="1"/>
      <c r="E143" s="1"/>
      <c r="F143" s="3"/>
      <c r="G143" s="3"/>
      <c r="H143" s="3"/>
      <c r="I143" s="3"/>
      <c r="J143" s="1"/>
      <c r="K143" s="2"/>
    </row>
    <row r="144" spans="1:11" ht="22" customHeight="1">
      <c r="A144" s="1"/>
      <c r="B144" s="1"/>
      <c r="C144" s="10" t="s">
        <v>503</v>
      </c>
      <c r="D144" s="10" t="s">
        <v>24</v>
      </c>
      <c r="E144" s="10"/>
      <c r="F144" s="11"/>
      <c r="G144" s="11"/>
      <c r="H144" s="11"/>
      <c r="I144" s="11"/>
      <c r="J144" s="1"/>
      <c r="K144" s="2"/>
    </row>
    <row r="145" spans="1:11" ht="19" customHeight="1">
      <c r="A145" s="1"/>
      <c r="B145" s="1"/>
      <c r="C145" s="1" t="s">
        <v>504</v>
      </c>
      <c r="D145" s="1" t="s">
        <v>505</v>
      </c>
      <c r="E145" s="1" t="s">
        <v>506</v>
      </c>
      <c r="F145" s="13">
        <v>1</v>
      </c>
      <c r="G145" s="13">
        <v>60</v>
      </c>
      <c r="H145" s="16">
        <v>850</v>
      </c>
      <c r="I145" s="28">
        <f t="shared" ref="I145:I154" si="8">F145*G145*H145</f>
        <v>51000</v>
      </c>
      <c r="J145" s="1"/>
      <c r="K145" s="2" t="s">
        <v>507</v>
      </c>
    </row>
    <row r="146" spans="1:11" ht="19" customHeight="1">
      <c r="A146" s="1"/>
      <c r="B146" s="1"/>
      <c r="C146" s="14" t="s">
        <v>508</v>
      </c>
      <c r="D146" s="14" t="s">
        <v>509</v>
      </c>
      <c r="E146" s="14" t="s">
        <v>162</v>
      </c>
      <c r="F146" s="15">
        <v>1</v>
      </c>
      <c r="G146" s="15">
        <v>1</v>
      </c>
      <c r="H146" s="29">
        <v>18000</v>
      </c>
      <c r="I146" s="30">
        <f t="shared" si="8"/>
        <v>18000</v>
      </c>
      <c r="J146" s="1"/>
      <c r="K146" s="2" t="s">
        <v>510</v>
      </c>
    </row>
    <row r="147" spans="1:11" ht="19" customHeight="1">
      <c r="A147" s="1"/>
      <c r="B147" s="1"/>
      <c r="C147" s="1" t="s">
        <v>511</v>
      </c>
      <c r="D147" s="1" t="s">
        <v>512</v>
      </c>
      <c r="E147" s="1" t="s">
        <v>513</v>
      </c>
      <c r="F147" s="13">
        <v>1</v>
      </c>
      <c r="G147" s="13">
        <v>10</v>
      </c>
      <c r="H147" s="16">
        <v>1600</v>
      </c>
      <c r="I147" s="28">
        <f t="shared" si="8"/>
        <v>16000</v>
      </c>
      <c r="J147" s="1"/>
      <c r="K147" s="2" t="s">
        <v>514</v>
      </c>
    </row>
    <row r="148" spans="1:11" ht="19" customHeight="1">
      <c r="A148" s="1"/>
      <c r="B148" s="1"/>
      <c r="C148" s="14" t="s">
        <v>515</v>
      </c>
      <c r="D148" s="14" t="s">
        <v>516</v>
      </c>
      <c r="E148" s="14" t="s">
        <v>506</v>
      </c>
      <c r="F148" s="15">
        <v>1</v>
      </c>
      <c r="G148" s="15">
        <v>20</v>
      </c>
      <c r="H148" s="29">
        <v>850</v>
      </c>
      <c r="I148" s="30">
        <f t="shared" si="8"/>
        <v>17000</v>
      </c>
      <c r="J148" s="1"/>
      <c r="K148" s="2" t="s">
        <v>517</v>
      </c>
    </row>
    <row r="149" spans="1:11" ht="19" customHeight="1">
      <c r="A149" s="1"/>
      <c r="B149" s="1"/>
      <c r="C149" s="1" t="s">
        <v>518</v>
      </c>
      <c r="D149" s="1" t="s">
        <v>519</v>
      </c>
      <c r="E149" s="1" t="s">
        <v>506</v>
      </c>
      <c r="F149" s="13">
        <v>1</v>
      </c>
      <c r="G149" s="13">
        <v>30</v>
      </c>
      <c r="H149" s="16">
        <v>950</v>
      </c>
      <c r="I149" s="28">
        <f t="shared" si="8"/>
        <v>28500</v>
      </c>
      <c r="J149" s="1"/>
      <c r="K149" s="2" t="s">
        <v>520</v>
      </c>
    </row>
    <row r="150" spans="1:11" ht="19" customHeight="1">
      <c r="A150" s="1"/>
      <c r="B150" s="1"/>
      <c r="C150" s="14" t="s">
        <v>521</v>
      </c>
      <c r="D150" s="14" t="s">
        <v>522</v>
      </c>
      <c r="E150" s="14" t="s">
        <v>513</v>
      </c>
      <c r="F150" s="15">
        <v>1</v>
      </c>
      <c r="G150" s="15">
        <v>8</v>
      </c>
      <c r="H150" s="29">
        <v>1600</v>
      </c>
      <c r="I150" s="30">
        <f t="shared" si="8"/>
        <v>12800</v>
      </c>
      <c r="J150" s="1"/>
      <c r="K150" s="2" t="s">
        <v>523</v>
      </c>
    </row>
    <row r="151" spans="1:11" ht="19" customHeight="1">
      <c r="A151" s="1"/>
      <c r="B151" s="1"/>
      <c r="C151" s="1" t="s">
        <v>524</v>
      </c>
      <c r="D151" s="1" t="s">
        <v>525</v>
      </c>
      <c r="E151" s="1" t="s">
        <v>162</v>
      </c>
      <c r="F151" s="13">
        <v>1</v>
      </c>
      <c r="G151" s="13">
        <v>1</v>
      </c>
      <c r="H151" s="16">
        <v>25000</v>
      </c>
      <c r="I151" s="28">
        <f t="shared" si="8"/>
        <v>25000</v>
      </c>
      <c r="J151" s="1"/>
      <c r="K151" s="2" t="s">
        <v>526</v>
      </c>
    </row>
    <row r="152" spans="1:11" ht="19" customHeight="1">
      <c r="A152" s="1"/>
      <c r="B152" s="1"/>
      <c r="C152" s="14" t="s">
        <v>527</v>
      </c>
      <c r="D152" s="14" t="s">
        <v>528</v>
      </c>
      <c r="E152" s="14" t="s">
        <v>529</v>
      </c>
      <c r="F152" s="15">
        <v>1</v>
      </c>
      <c r="G152" s="15">
        <v>1</v>
      </c>
      <c r="H152" s="29">
        <v>3000</v>
      </c>
      <c r="I152" s="30">
        <f t="shared" si="8"/>
        <v>3000</v>
      </c>
      <c r="J152" s="1"/>
      <c r="K152" s="2" t="s">
        <v>530</v>
      </c>
    </row>
    <row r="153" spans="1:11" ht="19" customHeight="1">
      <c r="A153" s="1"/>
      <c r="B153" s="1"/>
      <c r="C153" s="1" t="s">
        <v>531</v>
      </c>
      <c r="D153" s="1" t="s">
        <v>532</v>
      </c>
      <c r="E153" s="1" t="s">
        <v>202</v>
      </c>
      <c r="F153" s="13">
        <v>1</v>
      </c>
      <c r="G153" s="13">
        <v>1</v>
      </c>
      <c r="H153" s="16">
        <v>4000</v>
      </c>
      <c r="I153" s="28">
        <f t="shared" si="8"/>
        <v>4000</v>
      </c>
      <c r="J153" s="1"/>
      <c r="K153" s="2" t="s">
        <v>533</v>
      </c>
    </row>
    <row r="154" spans="1:11" ht="19" customHeight="1">
      <c r="A154" s="1"/>
      <c r="B154" s="1"/>
      <c r="C154" s="14" t="s">
        <v>534</v>
      </c>
      <c r="D154" s="14" t="s">
        <v>535</v>
      </c>
      <c r="E154" s="14" t="s">
        <v>162</v>
      </c>
      <c r="F154" s="15">
        <v>1</v>
      </c>
      <c r="G154" s="15">
        <v>1</v>
      </c>
      <c r="H154" s="29">
        <v>3500</v>
      </c>
      <c r="I154" s="30">
        <f t="shared" si="8"/>
        <v>3500</v>
      </c>
      <c r="J154" s="1"/>
      <c r="K154" s="2" t="s">
        <v>536</v>
      </c>
    </row>
    <row r="155" spans="1:11" ht="23" customHeight="1">
      <c r="A155" s="1"/>
      <c r="B155" s="1"/>
      <c r="C155" s="31"/>
      <c r="D155" s="31" t="s">
        <v>537</v>
      </c>
      <c r="E155" s="31"/>
      <c r="F155" s="32"/>
      <c r="G155" s="32"/>
      <c r="H155" s="32"/>
      <c r="I155" s="33">
        <f>SUM(I145:I154)</f>
        <v>178800</v>
      </c>
      <c r="J155" s="1"/>
      <c r="K155" s="2"/>
    </row>
    <row r="156" spans="1:11" ht="19" customHeight="1">
      <c r="A156" s="1"/>
      <c r="B156" s="1"/>
      <c r="C156" s="1"/>
      <c r="D156" s="1"/>
      <c r="E156" s="1"/>
      <c r="F156" s="3"/>
      <c r="G156" s="3"/>
      <c r="H156" s="3"/>
      <c r="I156" s="3"/>
      <c r="J156" s="1"/>
      <c r="K156" s="2"/>
    </row>
    <row r="157" spans="1:11" ht="22" customHeight="1">
      <c r="A157" s="1"/>
      <c r="B157" s="1"/>
      <c r="C157" s="10" t="s">
        <v>538</v>
      </c>
      <c r="D157" s="10" t="s">
        <v>25</v>
      </c>
      <c r="E157" s="10"/>
      <c r="F157" s="11"/>
      <c r="G157" s="11"/>
      <c r="H157" s="11"/>
      <c r="I157" s="11"/>
      <c r="J157" s="1"/>
      <c r="K157" s="2"/>
    </row>
    <row r="158" spans="1:11" ht="19" customHeight="1">
      <c r="A158" s="1"/>
      <c r="B158" s="1"/>
      <c r="C158" s="14" t="s">
        <v>539</v>
      </c>
      <c r="D158" s="14" t="s">
        <v>540</v>
      </c>
      <c r="E158" s="14" t="s">
        <v>541</v>
      </c>
      <c r="F158" s="15">
        <v>95</v>
      </c>
      <c r="G158" s="15">
        <v>1</v>
      </c>
      <c r="H158" s="29">
        <v>850</v>
      </c>
      <c r="I158" s="30">
        <f t="shared" ref="I158:I163" si="9">F158*G158*H158</f>
        <v>80750</v>
      </c>
      <c r="J158" s="1"/>
      <c r="K158" s="2" t="s">
        <v>542</v>
      </c>
    </row>
    <row r="159" spans="1:11" ht="19" customHeight="1">
      <c r="A159" s="1"/>
      <c r="B159" s="1"/>
      <c r="C159" s="1" t="s">
        <v>543</v>
      </c>
      <c r="D159" s="1" t="s">
        <v>544</v>
      </c>
      <c r="E159" s="1" t="s">
        <v>541</v>
      </c>
      <c r="F159" s="13">
        <v>24</v>
      </c>
      <c r="G159" s="13">
        <v>1</v>
      </c>
      <c r="H159" s="16">
        <v>5000</v>
      </c>
      <c r="I159" s="28">
        <f t="shared" si="9"/>
        <v>120000</v>
      </c>
      <c r="J159" s="1"/>
      <c r="K159" s="2" t="s">
        <v>545</v>
      </c>
    </row>
    <row r="160" spans="1:11" ht="19" customHeight="1">
      <c r="A160" s="1"/>
      <c r="B160" s="1"/>
      <c r="C160" s="14" t="s">
        <v>546</v>
      </c>
      <c r="D160" s="14" t="s">
        <v>547</v>
      </c>
      <c r="E160" s="14" t="s">
        <v>541</v>
      </c>
      <c r="F160" s="15">
        <v>5</v>
      </c>
      <c r="G160" s="15">
        <v>1</v>
      </c>
      <c r="H160" s="29">
        <v>12000</v>
      </c>
      <c r="I160" s="30">
        <f t="shared" si="9"/>
        <v>60000</v>
      </c>
      <c r="J160" s="1"/>
      <c r="K160" s="2" t="s">
        <v>548</v>
      </c>
    </row>
    <row r="161" spans="1:11" ht="19" customHeight="1">
      <c r="A161" s="1"/>
      <c r="B161" s="1"/>
      <c r="C161" s="1" t="s">
        <v>549</v>
      </c>
      <c r="D161" s="1" t="s">
        <v>550</v>
      </c>
      <c r="E161" s="1" t="s">
        <v>551</v>
      </c>
      <c r="F161" s="13">
        <v>3</v>
      </c>
      <c r="G161" s="13">
        <v>1</v>
      </c>
      <c r="H161" s="16">
        <v>2500</v>
      </c>
      <c r="I161" s="28">
        <f t="shared" si="9"/>
        <v>7500</v>
      </c>
      <c r="J161" s="1"/>
      <c r="K161" s="2" t="s">
        <v>552</v>
      </c>
    </row>
    <row r="162" spans="1:11" ht="19" customHeight="1">
      <c r="A162" s="1"/>
      <c r="B162" s="1"/>
      <c r="C162" s="14" t="s">
        <v>553</v>
      </c>
      <c r="D162" s="14" t="s">
        <v>554</v>
      </c>
      <c r="E162" s="14" t="s">
        <v>555</v>
      </c>
      <c r="F162" s="15">
        <v>1</v>
      </c>
      <c r="G162" s="15">
        <v>1</v>
      </c>
      <c r="H162" s="29">
        <v>12000</v>
      </c>
      <c r="I162" s="30">
        <f t="shared" si="9"/>
        <v>12000</v>
      </c>
      <c r="J162" s="1"/>
      <c r="K162" s="2" t="s">
        <v>556</v>
      </c>
    </row>
    <row r="163" spans="1:11" ht="19" customHeight="1">
      <c r="A163" s="1"/>
      <c r="B163" s="1"/>
      <c r="C163" s="1" t="s">
        <v>557</v>
      </c>
      <c r="D163" s="1" t="s">
        <v>558</v>
      </c>
      <c r="E163" s="1" t="s">
        <v>162</v>
      </c>
      <c r="F163" s="13">
        <v>1</v>
      </c>
      <c r="G163" s="13">
        <v>1</v>
      </c>
      <c r="H163" s="16">
        <v>10000</v>
      </c>
      <c r="I163" s="28">
        <f t="shared" si="9"/>
        <v>10000</v>
      </c>
      <c r="J163" s="1"/>
      <c r="K163" s="2" t="s">
        <v>559</v>
      </c>
    </row>
    <row r="164" spans="1:11" ht="23" customHeight="1">
      <c r="A164" s="1"/>
      <c r="B164" s="1"/>
      <c r="C164" s="31"/>
      <c r="D164" s="31" t="s">
        <v>560</v>
      </c>
      <c r="E164" s="31"/>
      <c r="F164" s="32"/>
      <c r="G164" s="32"/>
      <c r="H164" s="32"/>
      <c r="I164" s="33">
        <f>SUM(I158:I163)</f>
        <v>290250</v>
      </c>
      <c r="J164" s="1"/>
      <c r="K164" s="2"/>
    </row>
    <row r="165" spans="1:11" ht="19" customHeight="1">
      <c r="A165" s="1"/>
      <c r="B165" s="1"/>
      <c r="C165" s="1"/>
      <c r="D165" s="1"/>
      <c r="E165" s="1"/>
      <c r="F165" s="3"/>
      <c r="G165" s="3"/>
      <c r="H165" s="3"/>
      <c r="I165" s="3"/>
      <c r="J165" s="1"/>
      <c r="K165" s="2"/>
    </row>
    <row r="166" spans="1:11" ht="22" customHeight="1">
      <c r="A166" s="1"/>
      <c r="B166" s="1"/>
      <c r="C166" s="10" t="s">
        <v>561</v>
      </c>
      <c r="D166" s="10" t="s">
        <v>26</v>
      </c>
      <c r="E166" s="10"/>
      <c r="F166" s="11"/>
      <c r="G166" s="11"/>
      <c r="H166" s="11"/>
      <c r="I166" s="11"/>
      <c r="J166" s="1"/>
      <c r="K166" s="2"/>
    </row>
    <row r="167" spans="1:11" ht="19" customHeight="1">
      <c r="A167" s="1"/>
      <c r="B167" s="1"/>
      <c r="C167" s="1" t="s">
        <v>562</v>
      </c>
      <c r="D167" s="1" t="s">
        <v>563</v>
      </c>
      <c r="E167" s="1" t="s">
        <v>564</v>
      </c>
      <c r="F167" s="13">
        <v>1</v>
      </c>
      <c r="G167" s="13">
        <v>1</v>
      </c>
      <c r="H167" s="16">
        <v>12000</v>
      </c>
      <c r="I167" s="28">
        <f t="shared" ref="I167:I172" si="10">F167*G167*H167</f>
        <v>12000</v>
      </c>
      <c r="J167" s="1"/>
      <c r="K167" s="2" t="s">
        <v>565</v>
      </c>
    </row>
    <row r="168" spans="1:11" ht="19" customHeight="1">
      <c r="A168" s="1"/>
      <c r="B168" s="1"/>
      <c r="C168" s="14" t="s">
        <v>566</v>
      </c>
      <c r="D168" s="14" t="s">
        <v>567</v>
      </c>
      <c r="E168" s="14" t="s">
        <v>564</v>
      </c>
      <c r="F168" s="15">
        <v>1</v>
      </c>
      <c r="G168" s="15">
        <v>1</v>
      </c>
      <c r="H168" s="29">
        <v>14000</v>
      </c>
      <c r="I168" s="30">
        <f t="shared" si="10"/>
        <v>14000</v>
      </c>
      <c r="J168" s="1"/>
      <c r="K168" s="2" t="s">
        <v>568</v>
      </c>
    </row>
    <row r="169" spans="1:11" ht="19" customHeight="1">
      <c r="A169" s="1"/>
      <c r="B169" s="1"/>
      <c r="C169" s="1" t="s">
        <v>569</v>
      </c>
      <c r="D169" s="1" t="s">
        <v>570</v>
      </c>
      <c r="E169" s="1" t="s">
        <v>564</v>
      </c>
      <c r="F169" s="13">
        <v>1</v>
      </c>
      <c r="G169" s="13">
        <v>1</v>
      </c>
      <c r="H169" s="16">
        <v>7500</v>
      </c>
      <c r="I169" s="28">
        <f t="shared" si="10"/>
        <v>7500</v>
      </c>
      <c r="J169" s="1"/>
      <c r="K169" s="2" t="s">
        <v>571</v>
      </c>
    </row>
    <row r="170" spans="1:11" ht="19" customHeight="1">
      <c r="A170" s="1"/>
      <c r="B170" s="1"/>
      <c r="C170" s="14" t="s">
        <v>572</v>
      </c>
      <c r="D170" s="14" t="s">
        <v>573</v>
      </c>
      <c r="E170" s="14" t="s">
        <v>162</v>
      </c>
      <c r="F170" s="15">
        <v>1</v>
      </c>
      <c r="G170" s="15">
        <v>1</v>
      </c>
      <c r="H170" s="29">
        <v>14000</v>
      </c>
      <c r="I170" s="30">
        <f t="shared" si="10"/>
        <v>14000</v>
      </c>
      <c r="J170" s="1"/>
      <c r="K170" s="2" t="s">
        <v>574</v>
      </c>
    </row>
    <row r="171" spans="1:11" ht="19" customHeight="1">
      <c r="A171" s="1"/>
      <c r="B171" s="1"/>
      <c r="C171" s="1" t="s">
        <v>575</v>
      </c>
      <c r="D171" s="1" t="s">
        <v>576</v>
      </c>
      <c r="E171" s="1" t="s">
        <v>162</v>
      </c>
      <c r="F171" s="13">
        <v>1</v>
      </c>
      <c r="G171" s="13">
        <v>1</v>
      </c>
      <c r="H171" s="16">
        <v>9000</v>
      </c>
      <c r="I171" s="28">
        <f t="shared" si="10"/>
        <v>9000</v>
      </c>
      <c r="J171" s="1"/>
      <c r="K171" s="2" t="s">
        <v>577</v>
      </c>
    </row>
    <row r="172" spans="1:11" ht="19" customHeight="1">
      <c r="A172" s="1"/>
      <c r="B172" s="1"/>
      <c r="C172" s="14" t="s">
        <v>578</v>
      </c>
      <c r="D172" s="14" t="s">
        <v>579</v>
      </c>
      <c r="E172" s="14" t="s">
        <v>162</v>
      </c>
      <c r="F172" s="15">
        <v>1</v>
      </c>
      <c r="G172" s="15">
        <v>1</v>
      </c>
      <c r="H172" s="29">
        <v>2500</v>
      </c>
      <c r="I172" s="30">
        <f t="shared" si="10"/>
        <v>2500</v>
      </c>
      <c r="J172" s="1"/>
      <c r="K172" s="2" t="s">
        <v>580</v>
      </c>
    </row>
    <row r="173" spans="1:11" ht="23" customHeight="1">
      <c r="A173" s="1"/>
      <c r="B173" s="1"/>
      <c r="C173" s="31"/>
      <c r="D173" s="31" t="s">
        <v>581</v>
      </c>
      <c r="E173" s="31"/>
      <c r="F173" s="32"/>
      <c r="G173" s="32"/>
      <c r="H173" s="32"/>
      <c r="I173" s="33">
        <f>SUM(I167:I172)</f>
        <v>59000</v>
      </c>
      <c r="J173" s="1"/>
      <c r="K173" s="2"/>
    </row>
    <row r="174" spans="1:11" ht="19" customHeight="1">
      <c r="A174" s="1"/>
      <c r="B174" s="1"/>
      <c r="C174" s="1"/>
      <c r="D174" s="1"/>
      <c r="E174" s="1"/>
      <c r="F174" s="3"/>
      <c r="G174" s="3"/>
      <c r="H174" s="3"/>
      <c r="I174" s="3"/>
      <c r="J174" s="1"/>
      <c r="K174" s="2"/>
    </row>
    <row r="175" spans="1:11" ht="22" customHeight="1">
      <c r="A175" s="1"/>
      <c r="B175" s="1"/>
      <c r="C175" s="10" t="s">
        <v>582</v>
      </c>
      <c r="D175" s="10" t="s">
        <v>27</v>
      </c>
      <c r="E175" s="10"/>
      <c r="F175" s="11"/>
      <c r="G175" s="11"/>
      <c r="H175" s="11"/>
      <c r="I175" s="11"/>
      <c r="J175" s="1"/>
      <c r="K175" s="2"/>
    </row>
    <row r="176" spans="1:11" ht="19" customHeight="1">
      <c r="A176" s="1"/>
      <c r="B176" s="1"/>
      <c r="C176" s="14" t="s">
        <v>583</v>
      </c>
      <c r="D176" s="14" t="s">
        <v>584</v>
      </c>
      <c r="E176" s="14" t="s">
        <v>585</v>
      </c>
      <c r="F176" s="15">
        <v>1</v>
      </c>
      <c r="G176" s="35">
        <f>Assumptions!G24</f>
        <v>50</v>
      </c>
      <c r="H176" s="29">
        <v>300</v>
      </c>
      <c r="I176" s="30">
        <f>F176*G176*H176</f>
        <v>15000</v>
      </c>
      <c r="J176" s="1"/>
      <c r="K176" s="2" t="s">
        <v>586</v>
      </c>
    </row>
    <row r="177" spans="1:11" ht="19" customHeight="1">
      <c r="A177" s="1"/>
      <c r="B177" s="1"/>
      <c r="C177" s="1" t="s">
        <v>587</v>
      </c>
      <c r="D177" s="1" t="s">
        <v>588</v>
      </c>
      <c r="E177" s="1" t="s">
        <v>589</v>
      </c>
      <c r="F177" s="13">
        <v>1</v>
      </c>
      <c r="G177" s="34">
        <f>Assumptions!G25</f>
        <v>100</v>
      </c>
      <c r="H177" s="16">
        <v>12</v>
      </c>
      <c r="I177" s="28">
        <f>F177*G177*H177</f>
        <v>1200</v>
      </c>
      <c r="J177" s="1"/>
      <c r="K177" s="2" t="s">
        <v>590</v>
      </c>
    </row>
    <row r="178" spans="1:11" ht="19" customHeight="1">
      <c r="A178" s="1"/>
      <c r="B178" s="1"/>
      <c r="C178" s="14" t="s">
        <v>591</v>
      </c>
      <c r="D178" s="14" t="s">
        <v>592</v>
      </c>
      <c r="E178" s="14" t="s">
        <v>555</v>
      </c>
      <c r="F178" s="15">
        <v>1</v>
      </c>
      <c r="G178" s="15">
        <v>1</v>
      </c>
      <c r="H178" s="29">
        <v>8000</v>
      </c>
      <c r="I178" s="30">
        <f>F178*G178*H178</f>
        <v>8000</v>
      </c>
      <c r="J178" s="1"/>
      <c r="K178" s="2" t="s">
        <v>593</v>
      </c>
    </row>
    <row r="179" spans="1:11" ht="19" customHeight="1">
      <c r="A179" s="1"/>
      <c r="B179" s="1"/>
      <c r="C179" s="1" t="s">
        <v>594</v>
      </c>
      <c r="D179" s="1" t="s">
        <v>595</v>
      </c>
      <c r="E179" s="1" t="s">
        <v>555</v>
      </c>
      <c r="F179" s="13">
        <v>1</v>
      </c>
      <c r="G179" s="13">
        <v>1</v>
      </c>
      <c r="H179" s="16">
        <v>5000</v>
      </c>
      <c r="I179" s="28">
        <f>F179*G179*H179</f>
        <v>5000</v>
      </c>
      <c r="J179" s="1"/>
      <c r="K179" s="2" t="s">
        <v>596</v>
      </c>
    </row>
    <row r="180" spans="1:11" ht="19" customHeight="1">
      <c r="A180" s="1"/>
      <c r="B180" s="1"/>
      <c r="C180" s="14" t="s">
        <v>597</v>
      </c>
      <c r="D180" s="14" t="s">
        <v>598</v>
      </c>
      <c r="E180" s="14" t="s">
        <v>353</v>
      </c>
      <c r="F180" s="15">
        <v>1</v>
      </c>
      <c r="G180" s="15">
        <v>1</v>
      </c>
      <c r="H180" s="29">
        <v>3500</v>
      </c>
      <c r="I180" s="30">
        <f>F180*G180*H180</f>
        <v>3500</v>
      </c>
      <c r="J180" s="1"/>
      <c r="K180" s="2" t="s">
        <v>599</v>
      </c>
    </row>
    <row r="181" spans="1:11" ht="23" customHeight="1">
      <c r="A181" s="1"/>
      <c r="B181" s="1"/>
      <c r="C181" s="31"/>
      <c r="D181" s="31" t="s">
        <v>600</v>
      </c>
      <c r="E181" s="31"/>
      <c r="F181" s="32"/>
      <c r="G181" s="32"/>
      <c r="H181" s="32"/>
      <c r="I181" s="33">
        <f>SUM(I176:I180)</f>
        <v>32700</v>
      </c>
      <c r="J181" s="1"/>
      <c r="K181" s="2"/>
    </row>
    <row r="182" spans="1:11" ht="19" customHeight="1">
      <c r="A182" s="1"/>
      <c r="B182" s="1"/>
      <c r="C182" s="1"/>
      <c r="D182" s="1"/>
      <c r="E182" s="1"/>
      <c r="F182" s="3"/>
      <c r="G182" s="3"/>
      <c r="H182" s="3"/>
      <c r="I182" s="3"/>
      <c r="J182" s="1"/>
      <c r="K182" s="2"/>
    </row>
    <row r="183" spans="1:11" ht="23" customHeight="1">
      <c r="A183" s="1"/>
      <c r="B183" s="1"/>
      <c r="C183" s="36"/>
      <c r="D183" s="36" t="s">
        <v>28</v>
      </c>
      <c r="E183" s="36"/>
      <c r="F183" s="37"/>
      <c r="G183" s="37"/>
      <c r="H183" s="37"/>
      <c r="I183" s="38">
        <f>SUM(I15,I31,I41,I53,I60,I75,I88,I117,I131,I142,I155,I164,I173,I181)</f>
        <v>2273578</v>
      </c>
      <c r="J183" s="1"/>
      <c r="K183" s="2"/>
    </row>
    <row r="184" spans="1:11" ht="19" customHeight="1">
      <c r="A184" s="1"/>
      <c r="B184" s="1"/>
      <c r="C184" s="1"/>
      <c r="D184" s="1"/>
      <c r="E184" s="1"/>
      <c r="F184" s="3"/>
      <c r="G184" s="3"/>
      <c r="H184" s="3"/>
      <c r="I184" s="3"/>
      <c r="J184" s="1"/>
      <c r="K184" s="2"/>
    </row>
    <row r="185" spans="1:11" ht="22" customHeight="1">
      <c r="A185" s="1"/>
      <c r="B185" s="1"/>
      <c r="C185" s="10"/>
      <c r="D185" s="10" t="s">
        <v>601</v>
      </c>
      <c r="E185" s="10"/>
      <c r="F185" s="11"/>
      <c r="G185" s="11"/>
      <c r="H185" s="11"/>
      <c r="I185" s="11"/>
      <c r="J185" s="1"/>
      <c r="K185" s="2"/>
    </row>
    <row r="186" spans="1:11" ht="19" customHeight="1">
      <c r="A186" s="1"/>
      <c r="B186" s="1"/>
      <c r="C186" s="1"/>
      <c r="D186" s="1" t="s">
        <v>602</v>
      </c>
      <c r="E186" s="1"/>
      <c r="F186" s="3"/>
      <c r="G186" s="3"/>
      <c r="H186" s="3"/>
      <c r="I186" s="28">
        <f>SUM(I18,I19,I20,I21,I22,I23,I24,I25,I26,I30,I123)</f>
        <v>197600</v>
      </c>
      <c r="J186" s="1"/>
      <c r="K186" s="2"/>
    </row>
    <row r="187" spans="1:11" ht="19" customHeight="1">
      <c r="A187" s="1"/>
      <c r="B187" s="1"/>
      <c r="C187" s="1"/>
      <c r="D187" s="1" t="s">
        <v>603</v>
      </c>
      <c r="E187" s="1"/>
      <c r="F187" s="3"/>
      <c r="G187" s="3"/>
      <c r="H187" s="3"/>
      <c r="I187" s="28">
        <f>SUM(I34,I35,I36,I37,I38,I39,I44,I45,I46,I47,I48,I49,I50,I51,I52,I56,I57,I58,I59,I120,I121,I122,I124,I125,I126)</f>
        <v>655750</v>
      </c>
      <c r="J187" s="1"/>
      <c r="K187" s="2"/>
    </row>
    <row r="188" spans="1:11" ht="19" customHeight="1">
      <c r="A188" s="1"/>
      <c r="B188" s="1"/>
      <c r="C188" s="1"/>
      <c r="D188" s="1" t="s">
        <v>604</v>
      </c>
      <c r="E188" s="1"/>
      <c r="F188" s="3"/>
      <c r="G188" s="3"/>
      <c r="H188" s="3"/>
      <c r="I188" s="28">
        <f>SUM(I65,I66,I67,I68,I69,I78,I79,I80,I81,I82,I83,I84,I85,I87,I91,I92,I93,I94,I95,I96,I97,I98,I99,I100,I101,I102,I103,I104,I105,I106,I107,I108,I109,I110,I111,I112,I113,I114,I115,I116,I127,I128,I129,I134)</f>
        <v>387935</v>
      </c>
      <c r="J188" s="1"/>
      <c r="K188" s="2"/>
    </row>
    <row r="189" spans="1:11" ht="19" customHeight="1">
      <c r="A189" s="1"/>
      <c r="B189" s="1"/>
      <c r="C189" s="1"/>
      <c r="D189" s="1"/>
      <c r="E189" s="1"/>
      <c r="F189" s="3"/>
      <c r="G189" s="3"/>
      <c r="H189" s="3"/>
      <c r="I189" s="3"/>
      <c r="J189" s="1"/>
      <c r="K189" s="2"/>
    </row>
    <row r="190" spans="1:11" ht="22" customHeight="1">
      <c r="A190" s="1"/>
      <c r="B190" s="1"/>
      <c r="C190" s="10"/>
      <c r="D190" s="10" t="s">
        <v>605</v>
      </c>
      <c r="E190" s="10"/>
      <c r="F190" s="11"/>
      <c r="G190" s="11"/>
      <c r="H190" s="11"/>
      <c r="I190" s="11"/>
      <c r="J190" s="1"/>
      <c r="K190" s="2"/>
    </row>
    <row r="191" spans="1:11" ht="19" customHeight="1">
      <c r="A191" s="1"/>
      <c r="B191" s="1"/>
      <c r="C191" s="1"/>
      <c r="D191" s="1" t="s">
        <v>65</v>
      </c>
      <c r="E191" s="1"/>
      <c r="F191" s="3"/>
      <c r="G191" s="3"/>
      <c r="H191" s="39">
        <f>Assumptions!G16</f>
        <v>0.375</v>
      </c>
      <c r="I191" s="28">
        <f>(I186+I187)*H191</f>
        <v>320006.25</v>
      </c>
      <c r="J191" s="1"/>
      <c r="K191" s="1" t="s">
        <v>606</v>
      </c>
    </row>
    <row r="192" spans="1:11" ht="19" customHeight="1">
      <c r="A192" s="1"/>
      <c r="B192" s="1"/>
      <c r="C192" s="1"/>
      <c r="D192" s="1" t="s">
        <v>30</v>
      </c>
      <c r="E192" s="1"/>
      <c r="F192" s="3"/>
      <c r="G192" s="3"/>
      <c r="H192" s="39">
        <f>Assumptions!G17</f>
        <v>0.22</v>
      </c>
      <c r="I192" s="28">
        <f>SUM(I186,I187,I191)*H192</f>
        <v>258138.375</v>
      </c>
      <c r="J192" s="1"/>
      <c r="K192" s="1" t="s">
        <v>607</v>
      </c>
    </row>
    <row r="193" spans="1:11" ht="19" customHeight="1">
      <c r="A193" s="1"/>
      <c r="B193" s="1"/>
      <c r="C193" s="1"/>
      <c r="D193" s="1" t="s">
        <v>31</v>
      </c>
      <c r="E193" s="1"/>
      <c r="F193" s="3"/>
      <c r="G193" s="3"/>
      <c r="H193" s="39">
        <f>Assumptions!G18</f>
        <v>0.22</v>
      </c>
      <c r="I193" s="28">
        <f>I186*(1+Assumptions!G16)*H193</f>
        <v>59774</v>
      </c>
      <c r="J193" s="1"/>
      <c r="K193" s="1" t="s">
        <v>608</v>
      </c>
    </row>
    <row r="194" spans="1:11" ht="19" customHeight="1">
      <c r="A194" s="1"/>
      <c r="B194" s="1"/>
      <c r="C194" s="1"/>
      <c r="D194" s="1" t="s">
        <v>32</v>
      </c>
      <c r="E194" s="1"/>
      <c r="F194" s="3"/>
      <c r="G194" s="3"/>
      <c r="H194" s="39">
        <f>Assumptions!G19</f>
        <v>0.22</v>
      </c>
      <c r="I194" s="28">
        <f>I187*(1+Assumptions!G16)*H194</f>
        <v>198364.375</v>
      </c>
      <c r="J194" s="1"/>
      <c r="K194" s="1" t="s">
        <v>609</v>
      </c>
    </row>
    <row r="195" spans="1:11" ht="19" customHeight="1">
      <c r="A195" s="1"/>
      <c r="B195" s="1"/>
      <c r="C195" s="1"/>
      <c r="D195" s="1" t="s">
        <v>33</v>
      </c>
      <c r="E195" s="1"/>
      <c r="F195" s="3"/>
      <c r="G195" s="3"/>
      <c r="H195" s="39">
        <f>Assumptions!G20</f>
        <v>0.08</v>
      </c>
      <c r="I195" s="28">
        <f>I188*H195</f>
        <v>31034.799999999999</v>
      </c>
      <c r="J195" s="1"/>
      <c r="K195" s="1" t="s">
        <v>610</v>
      </c>
    </row>
    <row r="196" spans="1:11" ht="23" customHeight="1">
      <c r="A196" s="1"/>
      <c r="B196" s="1"/>
      <c r="C196" s="36"/>
      <c r="D196" s="36" t="s">
        <v>34</v>
      </c>
      <c r="E196" s="36"/>
      <c r="F196" s="37"/>
      <c r="G196" s="37"/>
      <c r="H196" s="37"/>
      <c r="I196" s="38">
        <f>SUM(I183,I191,I192,I193,I194,I195)</f>
        <v>3140895.8</v>
      </c>
      <c r="J196" s="1"/>
      <c r="K196" s="2"/>
    </row>
    <row r="197" spans="1:11" ht="19" customHeight="1">
      <c r="A197" s="1"/>
      <c r="B197" s="1"/>
      <c r="C197" s="1"/>
      <c r="D197" s="1" t="s">
        <v>35</v>
      </c>
      <c r="E197" s="1"/>
      <c r="F197" s="3"/>
      <c r="G197" s="3"/>
      <c r="H197" s="39">
        <f>Assumptions!G21</f>
        <v>0.08</v>
      </c>
      <c r="I197" s="28">
        <f>I196*H197</f>
        <v>251271.66399999999</v>
      </c>
      <c r="J197" s="1"/>
      <c r="K197" s="2"/>
    </row>
    <row r="198" spans="1:11" ht="19" customHeight="1">
      <c r="A198" s="1"/>
      <c r="B198" s="1"/>
      <c r="C198" s="1"/>
      <c r="D198" s="1" t="s">
        <v>36</v>
      </c>
      <c r="E198" s="1"/>
      <c r="F198" s="3"/>
      <c r="G198" s="3"/>
      <c r="H198" s="39">
        <f>Assumptions!G22</f>
        <v>0.1</v>
      </c>
      <c r="I198" s="28">
        <f>SUM(I196,I197)*H198</f>
        <v>339216.7464</v>
      </c>
      <c r="J198" s="1"/>
      <c r="K198" s="2"/>
    </row>
    <row r="199" spans="1:11" ht="23" customHeight="1">
      <c r="A199" s="1"/>
      <c r="B199" s="1"/>
      <c r="C199" s="36"/>
      <c r="D199" s="36" t="s">
        <v>37</v>
      </c>
      <c r="E199" s="36"/>
      <c r="F199" s="37"/>
      <c r="G199" s="37"/>
      <c r="H199" s="37"/>
      <c r="I199" s="38">
        <f>SUM(I196,I197,I198)</f>
        <v>3731384.2103999997</v>
      </c>
      <c r="J199" s="1"/>
      <c r="K199" s="2"/>
    </row>
    <row r="200" spans="1:11" ht="19" customHeight="1">
      <c r="A200" s="1"/>
      <c r="B200" s="1"/>
      <c r="C200" s="1"/>
      <c r="D200" s="1"/>
      <c r="E200" s="1"/>
      <c r="F200" s="3"/>
      <c r="G200" s="3"/>
      <c r="H200" s="3"/>
      <c r="I200" s="3"/>
      <c r="J200" s="1"/>
      <c r="K200" s="2"/>
    </row>
    <row r="201" spans="1:11" ht="19" customHeight="1">
      <c r="A201" s="1"/>
      <c r="B201" s="1"/>
      <c r="C201" s="1"/>
      <c r="D201" s="1" t="s">
        <v>38</v>
      </c>
      <c r="E201" s="1"/>
      <c r="F201" s="3"/>
      <c r="G201" s="3"/>
      <c r="H201" s="3"/>
      <c r="I201" s="40">
        <f>Assumptions!G23</f>
        <v>40000</v>
      </c>
      <c r="J201" s="1"/>
      <c r="K201" s="1" t="s">
        <v>611</v>
      </c>
    </row>
    <row r="202" spans="1:11" ht="23" customHeight="1">
      <c r="A202" s="1"/>
      <c r="B202" s="1"/>
      <c r="C202" s="36"/>
      <c r="D202" s="36" t="s">
        <v>39</v>
      </c>
      <c r="E202" s="36"/>
      <c r="F202" s="37"/>
      <c r="G202" s="37"/>
      <c r="H202" s="37"/>
      <c r="I202" s="38">
        <f>SUM(I199,I201)</f>
        <v>3771384.2103999997</v>
      </c>
      <c r="J202" s="1"/>
      <c r="K202" s="2"/>
    </row>
    <row r="203" spans="1:11" ht="19" customHeight="1">
      <c r="A203" s="1"/>
      <c r="B203" s="1"/>
      <c r="C203" s="1"/>
      <c r="D203" s="1" t="s">
        <v>612</v>
      </c>
      <c r="E203" s="1"/>
      <c r="F203" s="3"/>
      <c r="G203" s="3"/>
      <c r="H203" s="3"/>
      <c r="I203" s="28">
        <f>I199/Assumptions!G24</f>
        <v>74627.684207999991</v>
      </c>
      <c r="J203" s="1"/>
      <c r="K203" s="2"/>
    </row>
    <row r="204" spans="1:11" ht="19" customHeight="1">
      <c r="A204" s="1"/>
      <c r="B204" s="1"/>
      <c r="C204" s="1"/>
      <c r="D204" s="1" t="s">
        <v>613</v>
      </c>
      <c r="E204" s="1"/>
      <c r="F204" s="3"/>
      <c r="G204" s="3"/>
      <c r="H204" s="3"/>
      <c r="I204" s="28">
        <f>I199/Assumptions!G25</f>
        <v>37313.842103999996</v>
      </c>
      <c r="J204" s="1"/>
      <c r="K204" s="2"/>
    </row>
    <row r="205" spans="1:11" ht="19" customHeight="1">
      <c r="A205" s="1"/>
      <c r="B205" s="1"/>
      <c r="C205" s="1"/>
      <c r="D205" s="1"/>
      <c r="E205" s="1"/>
      <c r="F205" s="3"/>
      <c r="G205" s="3"/>
      <c r="H205" s="3"/>
      <c r="I205" s="3"/>
      <c r="J205" s="1"/>
      <c r="K205" s="2"/>
    </row>
    <row r="206" spans="1:11" ht="19" customHeight="1">
      <c r="A206" s="1"/>
      <c r="B206" s="1"/>
      <c r="C206" s="1"/>
      <c r="D206" s="1"/>
      <c r="E206" s="1"/>
      <c r="F206" s="3"/>
      <c r="G206" s="3"/>
      <c r="H206" s="3"/>
      <c r="I206" s="3"/>
      <c r="J206" s="1"/>
      <c r="K206" s="2"/>
    </row>
    <row r="207" spans="1:11" ht="19" customHeight="1">
      <c r="A207" s="1"/>
      <c r="B207" s="1"/>
      <c r="C207" s="1"/>
      <c r="D207" s="1"/>
      <c r="E207" s="1"/>
      <c r="F207" s="3"/>
      <c r="G207" s="3"/>
      <c r="H207" s="3"/>
      <c r="I207" s="3"/>
      <c r="J207" s="1"/>
      <c r="K207" s="2"/>
    </row>
    <row r="208" spans="1:11" ht="19" customHeight="1">
      <c r="A208" s="1"/>
      <c r="B208" s="1"/>
      <c r="C208" s="1"/>
      <c r="D208" s="1"/>
      <c r="E208" s="1"/>
      <c r="F208" s="3"/>
      <c r="G208" s="3"/>
      <c r="H208" s="3"/>
      <c r="I208" s="3"/>
      <c r="J208" s="1"/>
      <c r="K208" s="2"/>
    </row>
    <row r="209" spans="1:11" ht="19" customHeight="1">
      <c r="A209" s="1"/>
      <c r="B209" s="1"/>
      <c r="C209" s="1"/>
      <c r="D209" s="1"/>
      <c r="E209" s="1"/>
      <c r="F209" s="3"/>
      <c r="G209" s="3"/>
      <c r="H209" s="3"/>
      <c r="I209" s="3"/>
      <c r="J209" s="1"/>
      <c r="K209" s="2"/>
    </row>
    <row r="210" spans="1:11" ht="19" customHeight="1">
      <c r="A210" s="1"/>
      <c r="B210" s="1"/>
      <c r="C210" s="1"/>
      <c r="D210" s="1"/>
      <c r="E210" s="1"/>
      <c r="F210" s="3"/>
      <c r="G210" s="3"/>
      <c r="H210" s="3"/>
      <c r="I210" s="3"/>
      <c r="J210" s="1"/>
      <c r="K210" s="2"/>
    </row>
    <row r="211" spans="1:11" ht="19" customHeight="1">
      <c r="A211" s="1"/>
      <c r="B211" s="1"/>
      <c r="C211" s="1"/>
      <c r="D211" s="1"/>
      <c r="E211" s="1"/>
      <c r="F211" s="3"/>
      <c r="G211" s="3"/>
      <c r="H211" s="3"/>
      <c r="I211" s="3"/>
      <c r="J211" s="1"/>
      <c r="K211" s="2"/>
    </row>
    <row r="212" spans="1:11" ht="19" customHeight="1">
      <c r="A212" s="1"/>
      <c r="B212" s="1"/>
      <c r="C212" s="1"/>
      <c r="D212" s="1"/>
      <c r="E212" s="1"/>
      <c r="F212" s="3"/>
      <c r="G212" s="3"/>
      <c r="H212" s="3"/>
      <c r="I212" s="3"/>
      <c r="J212" s="1"/>
      <c r="K212" s="2"/>
    </row>
    <row r="213" spans="1:11" ht="19" customHeight="1">
      <c r="A213" s="1"/>
      <c r="B213" s="1"/>
      <c r="C213" s="1"/>
      <c r="D213" s="1"/>
      <c r="E213" s="1"/>
      <c r="F213" s="3"/>
      <c r="G213" s="3"/>
      <c r="H213" s="3"/>
      <c r="I213" s="3"/>
      <c r="J213" s="1"/>
      <c r="K213" s="2"/>
    </row>
    <row r="214" spans="1:11" ht="19" customHeight="1">
      <c r="A214" s="1"/>
      <c r="B214" s="1"/>
      <c r="C214" s="1"/>
      <c r="D214" s="1"/>
      <c r="E214" s="1"/>
      <c r="F214" s="3"/>
      <c r="G214" s="3"/>
      <c r="H214" s="3"/>
      <c r="I214" s="3"/>
      <c r="J214" s="1"/>
      <c r="K214" s="2"/>
    </row>
    <row r="215" spans="1:11" ht="19" customHeight="1">
      <c r="A215" s="1"/>
      <c r="B215" s="1"/>
      <c r="C215" s="1"/>
      <c r="D215" s="1"/>
      <c r="E215" s="1"/>
      <c r="F215" s="3"/>
      <c r="G215" s="3"/>
      <c r="H215" s="3"/>
      <c r="I215" s="3"/>
      <c r="J215" s="1"/>
      <c r="K215" s="2"/>
    </row>
    <row r="216" spans="1:11" ht="19" customHeight="1">
      <c r="A216" s="1"/>
      <c r="B216" s="1"/>
      <c r="C216" s="1"/>
      <c r="D216" s="1"/>
      <c r="E216" s="1"/>
      <c r="F216" s="3"/>
      <c r="G216" s="3"/>
      <c r="H216" s="3"/>
      <c r="I216" s="3"/>
      <c r="J216" s="1"/>
      <c r="K216" s="2"/>
    </row>
    <row r="217" spans="1:11" ht="19" customHeight="1">
      <c r="A217" s="1"/>
      <c r="B217" s="1"/>
      <c r="C217" s="1"/>
      <c r="D217" s="1"/>
      <c r="E217" s="1"/>
      <c r="F217" s="3"/>
      <c r="G217" s="3"/>
      <c r="H217" s="3"/>
      <c r="I217" s="3"/>
      <c r="J217" s="1"/>
      <c r="K217" s="2"/>
    </row>
    <row r="218" spans="1:11" ht="19" customHeight="1">
      <c r="A218" s="1"/>
      <c r="B218" s="1"/>
      <c r="C218" s="1"/>
      <c r="D218" s="1"/>
      <c r="E218" s="1"/>
      <c r="F218" s="3"/>
      <c r="G218" s="3"/>
      <c r="H218" s="3"/>
      <c r="I218" s="3"/>
      <c r="J218" s="1"/>
      <c r="K218" s="2"/>
    </row>
    <row r="219" spans="1:11" ht="19" customHeight="1">
      <c r="A219" s="1"/>
      <c r="B219" s="1"/>
      <c r="C219" s="1"/>
      <c r="D219" s="1"/>
      <c r="E219" s="1"/>
      <c r="F219" s="3"/>
      <c r="G219" s="3"/>
      <c r="H219" s="3"/>
      <c r="I219" s="3"/>
      <c r="J219" s="1"/>
      <c r="K219" s="2"/>
    </row>
    <row r="220" spans="1:11" ht="19" customHeight="1">
      <c r="A220" s="1"/>
      <c r="B220" s="1"/>
      <c r="C220" s="1"/>
      <c r="D220" s="1"/>
      <c r="E220" s="1"/>
      <c r="F220" s="3"/>
      <c r="G220" s="3"/>
      <c r="H220" s="3"/>
      <c r="I220" s="3"/>
      <c r="J220" s="1"/>
      <c r="K220" s="2"/>
    </row>
    <row r="221" spans="1:11" ht="19" customHeight="1">
      <c r="A221" s="1"/>
      <c r="B221" s="1"/>
      <c r="C221" s="1"/>
      <c r="D221" s="1"/>
      <c r="E221" s="1"/>
      <c r="F221" s="3"/>
      <c r="G221" s="3"/>
      <c r="H221" s="3"/>
      <c r="I221" s="3"/>
      <c r="J221" s="1"/>
      <c r="K221" s="2"/>
    </row>
    <row r="222" spans="1:11" ht="19" customHeight="1">
      <c r="A222" s="1"/>
      <c r="B222" s="1"/>
      <c r="C222" s="1"/>
      <c r="D222" s="1"/>
      <c r="E222" s="1"/>
      <c r="F222" s="3"/>
      <c r="G222" s="3"/>
      <c r="H222" s="3"/>
      <c r="I222" s="3"/>
      <c r="J222" s="1"/>
      <c r="K222" s="2"/>
    </row>
    <row r="223" spans="1:11" ht="19" customHeight="1">
      <c r="A223" s="1"/>
      <c r="B223" s="1"/>
      <c r="C223" s="1"/>
      <c r="D223" s="1"/>
      <c r="E223" s="1"/>
      <c r="F223" s="3"/>
      <c r="G223" s="3"/>
      <c r="H223" s="3"/>
      <c r="I223" s="3"/>
      <c r="J223" s="1"/>
      <c r="K223" s="2"/>
    </row>
    <row r="224" spans="1:11" ht="19" customHeight="1">
      <c r="A224" s="1"/>
      <c r="B224" s="1"/>
      <c r="C224" s="1"/>
      <c r="D224" s="1"/>
      <c r="E224" s="1"/>
      <c r="F224" s="3"/>
      <c r="G224" s="3"/>
      <c r="H224" s="3"/>
      <c r="I224" s="3"/>
      <c r="J224" s="1"/>
      <c r="K224" s="2"/>
    </row>
    <row r="225" spans="1:11" ht="19" customHeight="1">
      <c r="A225" s="1"/>
      <c r="B225" s="1"/>
      <c r="C225" s="1"/>
      <c r="D225" s="1"/>
      <c r="E225" s="1"/>
      <c r="F225" s="3"/>
      <c r="G225" s="3"/>
      <c r="H225" s="3"/>
      <c r="I225" s="3"/>
      <c r="J225" s="1"/>
      <c r="K225" s="2"/>
    </row>
    <row r="226" spans="1:11" ht="19" customHeight="1">
      <c r="A226" s="1"/>
      <c r="B226" s="1"/>
      <c r="C226" s="1"/>
      <c r="D226" s="1"/>
      <c r="E226" s="1"/>
      <c r="F226" s="3"/>
      <c r="G226" s="3"/>
      <c r="H226" s="3"/>
      <c r="I226" s="3"/>
      <c r="J226" s="1"/>
      <c r="K226" s="2"/>
    </row>
    <row r="227" spans="1:11" ht="19" customHeight="1">
      <c r="A227" s="1"/>
      <c r="B227" s="1"/>
      <c r="C227" s="1"/>
      <c r="D227" s="1"/>
      <c r="E227" s="1"/>
      <c r="F227" s="3"/>
      <c r="G227" s="3"/>
      <c r="H227" s="3"/>
      <c r="I227" s="3"/>
      <c r="J227" s="1"/>
      <c r="K227" s="2"/>
    </row>
    <row r="228" spans="1:11" ht="19" customHeight="1">
      <c r="A228" s="1"/>
      <c r="B228" s="1"/>
      <c r="C228" s="1"/>
      <c r="D228" s="1"/>
      <c r="E228" s="1"/>
      <c r="F228" s="3"/>
      <c r="G228" s="3"/>
      <c r="H228" s="3"/>
      <c r="I228" s="3"/>
      <c r="J228" s="1"/>
      <c r="K228" s="2"/>
    </row>
    <row r="229" spans="1:11" ht="19" customHeight="1">
      <c r="A229" s="1"/>
      <c r="B229" s="1"/>
      <c r="C229" s="1"/>
      <c r="D229" s="1"/>
      <c r="E229" s="1"/>
      <c r="F229" s="3"/>
      <c r="G229" s="3"/>
      <c r="H229" s="3"/>
      <c r="I229" s="3"/>
      <c r="J229" s="1"/>
      <c r="K229" s="2"/>
    </row>
    <row r="230" spans="1:11" ht="19" customHeight="1">
      <c r="A230" s="1"/>
      <c r="B230" s="1"/>
      <c r="C230" s="1"/>
      <c r="D230" s="1"/>
      <c r="E230" s="1"/>
      <c r="F230" s="3"/>
      <c r="G230" s="3"/>
      <c r="H230" s="3"/>
      <c r="I230" s="3"/>
      <c r="J230" s="1"/>
      <c r="K230" s="2"/>
    </row>
    <row r="231" spans="1:11" ht="19" customHeight="1">
      <c r="A231" s="1"/>
      <c r="B231" s="1"/>
      <c r="C231" s="1"/>
      <c r="D231" s="1"/>
      <c r="E231" s="1"/>
      <c r="F231" s="3"/>
      <c r="G231" s="3"/>
      <c r="H231" s="3"/>
      <c r="I231" s="3"/>
      <c r="J231" s="1"/>
      <c r="K231" s="2"/>
    </row>
    <row r="232" spans="1:11" ht="19" customHeight="1">
      <c r="A232" s="1"/>
      <c r="B232" s="1"/>
      <c r="C232" s="1"/>
      <c r="D232" s="1"/>
      <c r="E232" s="1"/>
      <c r="F232" s="3"/>
      <c r="G232" s="3"/>
      <c r="H232" s="3"/>
      <c r="I232" s="3"/>
      <c r="J232" s="1"/>
      <c r="K232" s="2"/>
    </row>
    <row r="233" spans="1:11" ht="19" customHeight="1">
      <c r="A233" s="1"/>
      <c r="B233" s="1"/>
      <c r="C233" s="1"/>
      <c r="D233" s="1"/>
      <c r="E233" s="1"/>
      <c r="F233" s="3"/>
      <c r="G233" s="3"/>
      <c r="H233" s="3"/>
      <c r="I233" s="3"/>
      <c r="J233" s="1"/>
      <c r="K233" s="2"/>
    </row>
    <row r="234" spans="1:11" ht="19" customHeight="1">
      <c r="A234" s="1"/>
      <c r="B234" s="1"/>
      <c r="C234" s="1"/>
      <c r="D234" s="1"/>
      <c r="E234" s="1"/>
      <c r="F234" s="3"/>
      <c r="G234" s="3"/>
      <c r="H234" s="3"/>
      <c r="I234" s="3"/>
      <c r="J234" s="1"/>
      <c r="K234" s="2"/>
    </row>
    <row r="235" spans="1:11" ht="19" customHeight="1">
      <c r="A235" s="1"/>
      <c r="B235" s="1"/>
      <c r="C235" s="1"/>
      <c r="D235" s="1"/>
      <c r="E235" s="1"/>
      <c r="F235" s="3"/>
      <c r="G235" s="3"/>
      <c r="H235" s="3"/>
      <c r="I235" s="3"/>
      <c r="J235" s="1"/>
      <c r="K235" s="2"/>
    </row>
    <row r="236" spans="1:11" ht="19" customHeight="1">
      <c r="A236" s="1"/>
      <c r="B236" s="1"/>
      <c r="C236" s="1"/>
      <c r="D236" s="1"/>
      <c r="E236" s="1"/>
      <c r="F236" s="3"/>
      <c r="G236" s="3"/>
      <c r="H236" s="3"/>
      <c r="I236" s="3"/>
      <c r="J236" s="1"/>
      <c r="K236" s="2"/>
    </row>
    <row r="237" spans="1:11" ht="19" customHeight="1">
      <c r="A237" s="1"/>
      <c r="B237" s="1"/>
      <c r="C237" s="1"/>
      <c r="D237" s="1"/>
      <c r="E237" s="1"/>
      <c r="F237" s="3"/>
      <c r="G237" s="3"/>
      <c r="H237" s="3"/>
      <c r="I237" s="3"/>
      <c r="J237" s="1"/>
      <c r="K237" s="2"/>
    </row>
    <row r="238" spans="1:11" ht="19" customHeight="1">
      <c r="A238" s="1"/>
      <c r="B238" s="1"/>
      <c r="C238" s="1"/>
      <c r="D238" s="1"/>
      <c r="E238" s="1"/>
      <c r="F238" s="3"/>
      <c r="G238" s="3"/>
      <c r="H238" s="3"/>
      <c r="I238" s="3"/>
      <c r="J238" s="1"/>
      <c r="K238" s="2"/>
    </row>
    <row r="239" spans="1:11" ht="19" customHeight="1">
      <c r="A239" s="1"/>
      <c r="B239" s="1"/>
      <c r="C239" s="1"/>
      <c r="D239" s="1"/>
      <c r="E239" s="1"/>
      <c r="F239" s="3"/>
      <c r="G239" s="3"/>
      <c r="H239" s="3"/>
      <c r="I239" s="3"/>
      <c r="J239" s="1"/>
      <c r="K239" s="2"/>
    </row>
    <row r="240" spans="1:11" ht="19" customHeight="1">
      <c r="A240" s="1"/>
      <c r="B240" s="1"/>
      <c r="C240" s="1"/>
      <c r="D240" s="1"/>
      <c r="E240" s="1"/>
      <c r="F240" s="3"/>
      <c r="G240" s="3"/>
      <c r="H240" s="3"/>
      <c r="I240" s="3"/>
      <c r="J240" s="1"/>
      <c r="K240" s="2"/>
    </row>
    <row r="241" spans="1:11" ht="19" customHeight="1">
      <c r="A241" s="1"/>
      <c r="B241" s="1"/>
      <c r="C241" s="1"/>
      <c r="D241" s="1"/>
      <c r="E241" s="1"/>
      <c r="F241" s="3"/>
      <c r="G241" s="3"/>
      <c r="H241" s="3"/>
      <c r="I241" s="3"/>
      <c r="J241" s="1"/>
      <c r="K241" s="2"/>
    </row>
    <row r="242" spans="1:11" ht="19" customHeight="1">
      <c r="A242" s="1"/>
      <c r="B242" s="1"/>
      <c r="C242" s="1"/>
      <c r="D242" s="1"/>
      <c r="E242" s="1"/>
      <c r="F242" s="3"/>
      <c r="G242" s="3"/>
      <c r="H242" s="3"/>
      <c r="I242" s="3"/>
      <c r="J242" s="1"/>
      <c r="K242" s="2"/>
    </row>
    <row r="243" spans="1:11" ht="19" customHeight="1">
      <c r="A243" s="1"/>
      <c r="B243" s="1"/>
      <c r="C243" s="1"/>
      <c r="D243" s="1"/>
      <c r="E243" s="1"/>
      <c r="F243" s="3"/>
      <c r="G243" s="3"/>
      <c r="H243" s="3"/>
      <c r="I243" s="3"/>
      <c r="J243" s="1"/>
      <c r="K243" s="2"/>
    </row>
    <row r="244" spans="1:11" ht="19" customHeight="1">
      <c r="A244" s="1"/>
      <c r="B244" s="1"/>
      <c r="C244" s="1"/>
      <c r="D244" s="1"/>
      <c r="E244" s="1"/>
      <c r="F244" s="3"/>
      <c r="G244" s="3"/>
      <c r="H244" s="3"/>
      <c r="I244" s="3"/>
      <c r="J244" s="1"/>
      <c r="K244" s="2"/>
    </row>
    <row r="245" spans="1:11" ht="19" customHeight="1">
      <c r="A245" s="1"/>
      <c r="B245" s="1"/>
      <c r="C245" s="1"/>
      <c r="D245" s="1"/>
      <c r="E245" s="1"/>
      <c r="F245" s="3"/>
      <c r="G245" s="3"/>
      <c r="H245" s="3"/>
      <c r="I245" s="3"/>
      <c r="J245" s="1"/>
      <c r="K245" s="2"/>
    </row>
  </sheetData>
  <conditionalFormatting sqref="F9:I205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2"/>
  <sheetViews>
    <sheetView showGridLines="0" workbookViewId="0">
      <pane ySplit="6" topLeftCell="A7" activePane="bottomLeft" state="frozen"/>
      <selection pane="bottomLeft"/>
    </sheetView>
  </sheetViews>
  <sheetFormatPr defaultRowHeight="14"/>
  <cols>
    <col min="1" max="2" width="2.1640625" customWidth="1"/>
    <col min="3" max="3" width="16" customWidth="1"/>
    <col min="4" max="4" width="43" customWidth="1"/>
    <col min="5" max="5" width="66" customWidth="1"/>
    <col min="6" max="6" width="22" customWidth="1"/>
    <col min="7" max="10" width="3" customWidth="1"/>
    <col min="11" max="11" width="95" customWidth="1"/>
  </cols>
  <sheetData>
    <row r="1" spans="1:11" ht="19" customHeight="1">
      <c r="A1" s="1"/>
      <c r="B1" s="1"/>
      <c r="C1" s="1"/>
      <c r="D1" s="1"/>
      <c r="E1" s="1"/>
      <c r="F1" s="3"/>
      <c r="G1" s="3"/>
      <c r="H1" s="3"/>
      <c r="I1" s="3"/>
      <c r="J1" s="1"/>
      <c r="K1" s="2"/>
    </row>
    <row r="2" spans="1:11" ht="29" customHeight="1">
      <c r="A2" s="1"/>
      <c r="B2" s="1"/>
      <c r="C2" s="4" t="s">
        <v>617</v>
      </c>
      <c r="D2" s="1"/>
      <c r="E2" s="1"/>
      <c r="F2" s="3"/>
      <c r="G2" s="3"/>
      <c r="H2" s="3"/>
      <c r="I2" s="3"/>
      <c r="J2" s="1"/>
      <c r="K2" s="2"/>
    </row>
    <row r="3" spans="1:11" ht="19" customHeight="1">
      <c r="A3" s="1"/>
      <c r="B3" s="1"/>
      <c r="C3" s="5"/>
      <c r="D3" s="5"/>
      <c r="E3" s="5"/>
      <c r="F3" s="6"/>
      <c r="G3" s="6"/>
      <c r="H3" s="6"/>
      <c r="I3" s="6"/>
      <c r="J3" s="1"/>
      <c r="K3" s="2"/>
    </row>
    <row r="4" spans="1:11" ht="19" customHeight="1">
      <c r="A4" s="1"/>
      <c r="B4" s="1"/>
      <c r="C4" s="1" t="s">
        <v>618</v>
      </c>
      <c r="D4" s="1"/>
      <c r="E4" s="1"/>
      <c r="F4" s="3"/>
      <c r="G4" s="3"/>
      <c r="H4" s="3"/>
      <c r="I4" s="3"/>
      <c r="J4" s="1"/>
      <c r="K4" s="2"/>
    </row>
    <row r="5" spans="1:11" ht="19" customHeight="1">
      <c r="A5" s="1"/>
      <c r="B5" s="1"/>
      <c r="C5" s="1"/>
      <c r="D5" s="1"/>
      <c r="E5" s="1"/>
      <c r="F5" s="3"/>
      <c r="G5" s="3"/>
      <c r="H5" s="3"/>
      <c r="I5" s="3"/>
      <c r="J5" s="1"/>
      <c r="K5" s="2"/>
    </row>
    <row r="6" spans="1:11" ht="26" customHeight="1">
      <c r="A6" s="1"/>
      <c r="B6" s="1"/>
      <c r="C6" s="12" t="s">
        <v>619</v>
      </c>
      <c r="D6" s="12" t="s">
        <v>620</v>
      </c>
      <c r="E6" s="12" t="s">
        <v>621</v>
      </c>
      <c r="F6" s="12" t="s">
        <v>622</v>
      </c>
      <c r="G6" s="3"/>
      <c r="H6" s="3"/>
      <c r="I6" s="3"/>
      <c r="J6" s="1"/>
      <c r="K6" s="2"/>
    </row>
    <row r="7" spans="1:11" ht="61" customHeight="1">
      <c r="A7" s="1"/>
      <c r="B7" s="1"/>
      <c r="C7" s="54" t="s">
        <v>623</v>
      </c>
      <c r="D7" s="54" t="s">
        <v>624</v>
      </c>
      <c r="E7" s="54" t="s">
        <v>625</v>
      </c>
      <c r="F7" s="55" t="s">
        <v>626</v>
      </c>
      <c r="G7" s="3"/>
      <c r="H7" s="3"/>
      <c r="I7" s="3"/>
      <c r="J7" s="1"/>
      <c r="K7" s="2"/>
    </row>
    <row r="8" spans="1:11" ht="61" customHeight="1">
      <c r="A8" s="1"/>
      <c r="B8" s="1"/>
      <c r="C8" s="52" t="s">
        <v>627</v>
      </c>
      <c r="D8" s="52" t="s">
        <v>628</v>
      </c>
      <c r="E8" s="52" t="s">
        <v>629</v>
      </c>
      <c r="F8" s="53" t="s">
        <v>630</v>
      </c>
      <c r="G8" s="3"/>
      <c r="H8" s="3"/>
      <c r="I8" s="3"/>
      <c r="J8" s="1"/>
      <c r="K8" s="2"/>
    </row>
    <row r="9" spans="1:11" ht="61" customHeight="1">
      <c r="A9" s="1"/>
      <c r="B9" s="1"/>
      <c r="C9" s="54" t="s">
        <v>631</v>
      </c>
      <c r="D9" s="54" t="s">
        <v>632</v>
      </c>
      <c r="E9" s="54" t="s">
        <v>633</v>
      </c>
      <c r="F9" s="55" t="s">
        <v>634</v>
      </c>
      <c r="G9" s="3"/>
      <c r="H9" s="3"/>
      <c r="I9" s="3"/>
      <c r="J9" s="1"/>
      <c r="K9" s="2"/>
    </row>
    <row r="10" spans="1:11" ht="61" customHeight="1">
      <c r="A10" s="1"/>
      <c r="B10" s="1"/>
      <c r="C10" s="52" t="s">
        <v>635</v>
      </c>
      <c r="D10" s="52" t="s">
        <v>636</v>
      </c>
      <c r="E10" s="52" t="s">
        <v>637</v>
      </c>
      <c r="F10" s="53" t="s">
        <v>638</v>
      </c>
      <c r="G10" s="3"/>
      <c r="H10" s="3"/>
      <c r="I10" s="3"/>
      <c r="J10" s="1"/>
      <c r="K10" s="2"/>
    </row>
    <row r="11" spans="1:11" ht="61" customHeight="1">
      <c r="A11" s="1"/>
      <c r="B11" s="1"/>
      <c r="C11" s="54" t="s">
        <v>639</v>
      </c>
      <c r="D11" s="54" t="s">
        <v>640</v>
      </c>
      <c r="E11" s="54" t="s">
        <v>641</v>
      </c>
      <c r="F11" s="55" t="s">
        <v>642</v>
      </c>
      <c r="G11" s="3"/>
      <c r="H11" s="3"/>
      <c r="I11" s="3"/>
      <c r="J11" s="1"/>
      <c r="K11" s="2"/>
    </row>
    <row r="12" spans="1:11" ht="61" customHeight="1">
      <c r="A12" s="1"/>
      <c r="B12" s="1"/>
      <c r="C12" s="52" t="s">
        <v>643</v>
      </c>
      <c r="D12" s="52" t="s">
        <v>644</v>
      </c>
      <c r="E12" s="52" t="s">
        <v>645</v>
      </c>
      <c r="F12" s="53" t="s">
        <v>646</v>
      </c>
      <c r="G12" s="3"/>
      <c r="H12" s="3"/>
      <c r="I12" s="3"/>
      <c r="J12" s="1"/>
      <c r="K12" s="2"/>
    </row>
    <row r="13" spans="1:11" ht="61" customHeight="1">
      <c r="A13" s="1"/>
      <c r="B13" s="1"/>
      <c r="C13" s="54" t="s">
        <v>647</v>
      </c>
      <c r="D13" s="54" t="s">
        <v>648</v>
      </c>
      <c r="E13" s="54" t="s">
        <v>649</v>
      </c>
      <c r="F13" s="55" t="s">
        <v>650</v>
      </c>
      <c r="G13" s="3"/>
      <c r="H13" s="3"/>
      <c r="I13" s="3"/>
      <c r="J13" s="1"/>
      <c r="K13" s="2"/>
    </row>
    <row r="14" spans="1:11" ht="61" customHeight="1">
      <c r="A14" s="1"/>
      <c r="B14" s="1"/>
      <c r="C14" s="52" t="s">
        <v>651</v>
      </c>
      <c r="D14" s="52" t="s">
        <v>652</v>
      </c>
      <c r="E14" s="52" t="s">
        <v>653</v>
      </c>
      <c r="F14" s="53" t="s">
        <v>654</v>
      </c>
      <c r="G14" s="3"/>
      <c r="H14" s="3"/>
      <c r="I14" s="3"/>
      <c r="J14" s="1"/>
      <c r="K14" s="2"/>
    </row>
    <row r="15" spans="1:11" ht="61" customHeight="1">
      <c r="A15" s="1"/>
      <c r="B15" s="1"/>
      <c r="C15" s="54" t="s">
        <v>655</v>
      </c>
      <c r="D15" s="54" t="s">
        <v>656</v>
      </c>
      <c r="E15" s="54" t="s">
        <v>657</v>
      </c>
      <c r="F15" s="55" t="s">
        <v>658</v>
      </c>
      <c r="G15" s="3"/>
      <c r="H15" s="3"/>
      <c r="I15" s="3"/>
      <c r="J15" s="1"/>
      <c r="K15" s="2"/>
    </row>
    <row r="16" spans="1:11" ht="61" customHeight="1">
      <c r="A16" s="1"/>
      <c r="B16" s="1"/>
      <c r="C16" s="52" t="s">
        <v>659</v>
      </c>
      <c r="D16" s="52" t="s">
        <v>660</v>
      </c>
      <c r="E16" s="52" t="s">
        <v>661</v>
      </c>
      <c r="F16" s="53" t="s">
        <v>662</v>
      </c>
      <c r="G16" s="3"/>
      <c r="H16" s="3"/>
      <c r="I16" s="3"/>
      <c r="J16" s="1"/>
      <c r="K16" s="2"/>
    </row>
    <row r="17" spans="1:11" ht="61" customHeight="1">
      <c r="A17" s="1"/>
      <c r="B17" s="1"/>
      <c r="C17" s="54" t="s">
        <v>663</v>
      </c>
      <c r="D17" s="54" t="s">
        <v>664</v>
      </c>
      <c r="E17" s="54" t="s">
        <v>665</v>
      </c>
      <c r="F17" s="55" t="s">
        <v>666</v>
      </c>
      <c r="G17" s="3"/>
      <c r="H17" s="3"/>
      <c r="I17" s="3"/>
      <c r="J17" s="1"/>
      <c r="K17" s="2"/>
    </row>
    <row r="18" spans="1:11" ht="61" customHeight="1">
      <c r="A18" s="1"/>
      <c r="B18" s="1"/>
      <c r="C18" s="52" t="s">
        <v>667</v>
      </c>
      <c r="D18" s="52" t="s">
        <v>668</v>
      </c>
      <c r="E18" s="52" t="s">
        <v>669</v>
      </c>
      <c r="F18" s="53" t="s">
        <v>670</v>
      </c>
      <c r="G18" s="3"/>
      <c r="H18" s="3"/>
      <c r="I18" s="3"/>
      <c r="J18" s="1"/>
      <c r="K18" s="2"/>
    </row>
    <row r="19" spans="1:11" ht="19" customHeight="1">
      <c r="A19" s="1"/>
      <c r="B19" s="1"/>
      <c r="C19" s="1"/>
      <c r="D19" s="1"/>
      <c r="E19" s="1"/>
      <c r="F19" s="3"/>
      <c r="G19" s="3"/>
      <c r="H19" s="3"/>
      <c r="I19" s="3"/>
      <c r="J19" s="1"/>
      <c r="K19" s="2"/>
    </row>
    <row r="20" spans="1:11" ht="19" customHeight="1">
      <c r="A20" s="1"/>
      <c r="B20" s="1"/>
      <c r="C20" s="1"/>
      <c r="D20" s="1"/>
      <c r="E20" s="1"/>
      <c r="F20" s="3"/>
      <c r="G20" s="3"/>
      <c r="H20" s="3"/>
      <c r="I20" s="3"/>
      <c r="J20" s="1"/>
      <c r="K20" s="2"/>
    </row>
    <row r="21" spans="1:11" ht="23" customHeight="1">
      <c r="A21" s="1"/>
      <c r="B21" s="1"/>
      <c r="C21" s="10" t="s">
        <v>671</v>
      </c>
      <c r="D21" s="10"/>
      <c r="E21" s="10"/>
      <c r="F21" s="11"/>
      <c r="G21" s="3"/>
      <c r="H21" s="3"/>
      <c r="I21" s="3"/>
      <c r="J21" s="1"/>
      <c r="K21" s="2"/>
    </row>
    <row r="22" spans="1:11" ht="19" customHeight="1">
      <c r="A22" s="1"/>
      <c r="B22" s="1"/>
      <c r="C22" s="1"/>
      <c r="D22" s="1"/>
      <c r="E22" s="1"/>
      <c r="F22" s="3"/>
      <c r="G22" s="3"/>
      <c r="H22" s="3"/>
      <c r="I22" s="3"/>
      <c r="J22" s="1"/>
      <c r="K22" s="2"/>
    </row>
    <row r="23" spans="1:11" ht="29" customHeight="1">
      <c r="A23" s="1"/>
      <c r="B23" s="1"/>
      <c r="C23" s="1" t="s">
        <v>7</v>
      </c>
      <c r="D23" s="1" t="s">
        <v>672</v>
      </c>
      <c r="E23" s="1"/>
      <c r="F23" s="3"/>
      <c r="G23" s="3"/>
      <c r="H23" s="3"/>
      <c r="I23" s="3"/>
      <c r="J23" s="1"/>
      <c r="K23" s="2"/>
    </row>
    <row r="24" spans="1:11" ht="29" customHeight="1">
      <c r="A24" s="1"/>
      <c r="B24" s="1"/>
      <c r="C24" s="1" t="s">
        <v>8</v>
      </c>
      <c r="D24" s="1" t="s">
        <v>673</v>
      </c>
      <c r="E24" s="1"/>
      <c r="F24" s="3"/>
      <c r="G24" s="3"/>
      <c r="H24" s="3"/>
      <c r="I24" s="3"/>
      <c r="J24" s="1"/>
      <c r="K24" s="2"/>
    </row>
    <row r="25" spans="1:11" ht="29" customHeight="1">
      <c r="A25" s="1"/>
      <c r="B25" s="1"/>
      <c r="C25" s="1" t="s">
        <v>9</v>
      </c>
      <c r="D25" s="1" t="s">
        <v>674</v>
      </c>
      <c r="E25" s="1"/>
      <c r="F25" s="3"/>
      <c r="G25" s="3"/>
      <c r="H25" s="3"/>
      <c r="I25" s="3"/>
      <c r="J25" s="1"/>
      <c r="K25" s="2"/>
    </row>
    <row r="26" spans="1:11" ht="29" customHeight="1">
      <c r="A26" s="1"/>
      <c r="B26" s="1"/>
      <c r="C26" s="1" t="s">
        <v>44</v>
      </c>
      <c r="D26" s="1" t="s">
        <v>675</v>
      </c>
      <c r="E26" s="1"/>
      <c r="F26" s="3"/>
      <c r="G26" s="3"/>
      <c r="H26" s="3"/>
      <c r="I26" s="3"/>
      <c r="J26" s="1"/>
      <c r="K26" s="2"/>
    </row>
    <row r="27" spans="1:11" ht="19" customHeight="1">
      <c r="A27" s="1"/>
      <c r="B27" s="1"/>
      <c r="C27" s="1"/>
      <c r="D27" s="1"/>
      <c r="E27" s="1"/>
      <c r="F27" s="3"/>
      <c r="G27" s="3"/>
      <c r="H27" s="3"/>
      <c r="I27" s="3"/>
      <c r="J27" s="1"/>
      <c r="K27" s="2"/>
    </row>
    <row r="28" spans="1:11" ht="19" customHeight="1">
      <c r="A28" s="1"/>
      <c r="B28" s="1"/>
      <c r="C28" s="1"/>
      <c r="D28" s="1"/>
      <c r="E28" s="1"/>
      <c r="F28" s="3"/>
      <c r="G28" s="3"/>
      <c r="H28" s="3"/>
      <c r="I28" s="3"/>
      <c r="J28" s="1"/>
      <c r="K28" s="2"/>
    </row>
    <row r="29" spans="1:11" ht="19" customHeight="1">
      <c r="A29" s="1"/>
      <c r="B29" s="1"/>
      <c r="C29" s="1" t="s">
        <v>676</v>
      </c>
      <c r="D29" s="1" t="s">
        <v>677</v>
      </c>
      <c r="E29" s="1"/>
      <c r="F29" s="3"/>
      <c r="G29" s="3"/>
      <c r="H29" s="3"/>
      <c r="I29" s="3"/>
      <c r="J29" s="1"/>
      <c r="K29" s="2"/>
    </row>
    <row r="30" spans="1:11" ht="19" customHeight="1">
      <c r="A30" s="1"/>
      <c r="B30" s="1"/>
      <c r="C30" s="1"/>
      <c r="D30" s="1"/>
      <c r="E30" s="1"/>
      <c r="F30" s="3"/>
      <c r="G30" s="3"/>
      <c r="H30" s="3"/>
      <c r="I30" s="3"/>
      <c r="J30" s="1"/>
      <c r="K30" s="2"/>
    </row>
    <row r="31" spans="1:11" ht="19" customHeight="1">
      <c r="A31" s="1"/>
      <c r="B31" s="1"/>
      <c r="C31" s="1"/>
      <c r="D31" s="1"/>
      <c r="E31" s="1"/>
      <c r="F31" s="3"/>
      <c r="G31" s="3"/>
      <c r="H31" s="3"/>
      <c r="I31" s="3"/>
      <c r="J31" s="1"/>
      <c r="K31" s="2"/>
    </row>
    <row r="32" spans="1:11" ht="19" customHeight="1">
      <c r="A32" s="1"/>
      <c r="B32" s="1"/>
      <c r="C32" s="1"/>
      <c r="D32" s="1"/>
      <c r="E32" s="1"/>
      <c r="F32" s="3"/>
      <c r="G32" s="3"/>
      <c r="H32" s="3"/>
      <c r="I32" s="3"/>
      <c r="J32" s="1"/>
      <c r="K32" s="2"/>
    </row>
    <row r="33" spans="1:11" ht="19" customHeight="1">
      <c r="A33" s="1"/>
      <c r="B33" s="1"/>
      <c r="C33" s="1"/>
      <c r="D33" s="1"/>
      <c r="E33" s="1"/>
      <c r="F33" s="3"/>
      <c r="G33" s="3"/>
      <c r="H33" s="3"/>
      <c r="I33" s="3"/>
      <c r="J33" s="1"/>
      <c r="K33" s="2"/>
    </row>
    <row r="34" spans="1:11" ht="19" customHeight="1">
      <c r="A34" s="1"/>
      <c r="B34" s="1"/>
      <c r="C34" s="1"/>
      <c r="D34" s="1"/>
      <c r="E34" s="1"/>
      <c r="F34" s="3"/>
      <c r="G34" s="3"/>
      <c r="H34" s="3"/>
      <c r="I34" s="3"/>
      <c r="J34" s="1"/>
      <c r="K34" s="2"/>
    </row>
    <row r="35" spans="1:11" ht="19" customHeight="1">
      <c r="A35" s="1"/>
      <c r="B35" s="1"/>
      <c r="C35" s="1"/>
      <c r="D35" s="1"/>
      <c r="E35" s="1"/>
      <c r="F35" s="3"/>
      <c r="G35" s="3"/>
      <c r="H35" s="3"/>
      <c r="I35" s="3"/>
      <c r="J35" s="1"/>
      <c r="K35" s="2"/>
    </row>
    <row r="36" spans="1:11" ht="19" customHeight="1">
      <c r="A36" s="1"/>
      <c r="B36" s="1"/>
      <c r="C36" s="1"/>
      <c r="D36" s="1"/>
      <c r="E36" s="1"/>
      <c r="F36" s="3"/>
      <c r="G36" s="3"/>
      <c r="H36" s="3"/>
      <c r="I36" s="3"/>
      <c r="J36" s="1"/>
      <c r="K36" s="2"/>
    </row>
    <row r="37" spans="1:11" ht="19" customHeight="1">
      <c r="A37" s="1"/>
      <c r="B37" s="1"/>
      <c r="C37" s="1"/>
      <c r="D37" s="1"/>
      <c r="E37" s="1"/>
      <c r="F37" s="3"/>
      <c r="G37" s="3"/>
      <c r="H37" s="3"/>
      <c r="I37" s="3"/>
      <c r="J37" s="1"/>
      <c r="K37" s="2"/>
    </row>
    <row r="38" spans="1:11" ht="19" customHeight="1">
      <c r="A38" s="1"/>
      <c r="B38" s="1"/>
      <c r="C38" s="1"/>
      <c r="D38" s="1"/>
      <c r="E38" s="1"/>
      <c r="F38" s="3"/>
      <c r="G38" s="3"/>
      <c r="H38" s="3"/>
      <c r="I38" s="3"/>
      <c r="J38" s="1"/>
      <c r="K38" s="2"/>
    </row>
    <row r="39" spans="1:11" ht="19" customHeight="1">
      <c r="A39" s="1"/>
      <c r="B39" s="1"/>
      <c r="C39" s="1"/>
      <c r="D39" s="1"/>
      <c r="E39" s="1"/>
      <c r="F39" s="3"/>
      <c r="G39" s="3"/>
      <c r="H39" s="3"/>
      <c r="I39" s="3"/>
      <c r="J39" s="1"/>
      <c r="K39" s="2"/>
    </row>
    <row r="40" spans="1:11" ht="19" customHeight="1">
      <c r="A40" s="1"/>
      <c r="B40" s="1"/>
      <c r="C40" s="1"/>
      <c r="D40" s="1"/>
      <c r="E40" s="1"/>
      <c r="F40" s="3"/>
      <c r="G40" s="3"/>
      <c r="H40" s="3"/>
      <c r="I40" s="3"/>
      <c r="J40" s="1"/>
      <c r="K40" s="2"/>
    </row>
    <row r="41" spans="1:11" ht="19" customHeight="1">
      <c r="A41" s="1"/>
      <c r="B41" s="1"/>
      <c r="C41" s="1"/>
      <c r="D41" s="1"/>
      <c r="E41" s="1"/>
      <c r="F41" s="3"/>
      <c r="G41" s="3"/>
      <c r="H41" s="3"/>
      <c r="I41" s="3"/>
      <c r="J41" s="1"/>
      <c r="K41" s="2"/>
    </row>
    <row r="42" spans="1:11" ht="19" customHeight="1">
      <c r="A42" s="1"/>
      <c r="B42" s="1"/>
      <c r="C42" s="1"/>
      <c r="D42" s="1"/>
      <c r="E42" s="1"/>
      <c r="F42" s="3"/>
      <c r="G42" s="3"/>
      <c r="H42" s="3"/>
      <c r="I42" s="3"/>
      <c r="J42" s="1"/>
      <c r="K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Assumptions</vt:lpstr>
      <vt:lpstr>Micro</vt:lpstr>
      <vt:lpstr>Ultra low</vt:lpstr>
      <vt:lpstr>Low</vt:lpstr>
      <vt:lpstr>Company</vt:lpstr>
      <vt:lpstr>Script breakdown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B. Haley</dc:creator>
  <cp:lastModifiedBy>Gary B. Haley</cp:lastModifiedBy>
  <dcterms:created xsi:type="dcterms:W3CDTF">2026-10-18T15:43:00Z</dcterms:created>
  <dcterms:modified xsi:type="dcterms:W3CDTF">2026-10-18T15:43:00Z</dcterms:modified>
</cp:coreProperties>
</file>