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ry\Documents\Documents\$Projects\Screenplays\BushLines\Resources\"/>
    </mc:Choice>
  </mc:AlternateContent>
  <xr:revisionPtr revIDLastSave="0" documentId="8_{FD36F3FF-87D6-464C-9AB5-6C0E51D464A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Overview" sheetId="1" r:id="rId1"/>
    <sheet name="Assumptions" sheetId="2" r:id="rId2"/>
    <sheet name="Micro Budget" sheetId="3" r:id="rId3"/>
    <sheet name="Ultra Low Budget" sheetId="4" r:id="rId4"/>
    <sheet name="Low Budget" sheetId="5" r:id="rId5"/>
    <sheet name="Production Company" sheetId="6" r:id="rId6"/>
    <sheet name="Script Breakdown" sheetId="7" r:id="rId7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6" i="6" l="1"/>
  <c r="J223" i="6"/>
  <c r="J203" i="6"/>
  <c r="J202" i="6"/>
  <c r="J201" i="6"/>
  <c r="J200" i="6"/>
  <c r="J199" i="6"/>
  <c r="J204" i="6" s="1"/>
  <c r="H43" i="1" s="1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96" i="6" s="1"/>
  <c r="H42" i="1" s="1"/>
  <c r="J179" i="6"/>
  <c r="J178" i="6"/>
  <c r="J177" i="6"/>
  <c r="J176" i="6"/>
  <c r="F175" i="6"/>
  <c r="J175" i="6" s="1"/>
  <c r="J174" i="6"/>
  <c r="F173" i="6"/>
  <c r="E173" i="6"/>
  <c r="J173" i="6" s="1"/>
  <c r="J172" i="6"/>
  <c r="F171" i="6"/>
  <c r="J171" i="6" s="1"/>
  <c r="E171" i="6"/>
  <c r="J170" i="6"/>
  <c r="J169" i="6"/>
  <c r="J168" i="6"/>
  <c r="J167" i="6"/>
  <c r="F166" i="6"/>
  <c r="J166" i="6" s="1"/>
  <c r="J180" i="6" s="1"/>
  <c r="H41" i="1" s="1"/>
  <c r="J162" i="6"/>
  <c r="J161" i="6"/>
  <c r="I160" i="6"/>
  <c r="J160" i="6" s="1"/>
  <c r="J159" i="6"/>
  <c r="J158" i="6"/>
  <c r="I158" i="6"/>
  <c r="I157" i="6"/>
  <c r="J157" i="6" s="1"/>
  <c r="J156" i="6"/>
  <c r="I156" i="6"/>
  <c r="J155" i="6"/>
  <c r="J154" i="6"/>
  <c r="J153" i="6"/>
  <c r="J152" i="6"/>
  <c r="J151" i="6"/>
  <c r="J150" i="6"/>
  <c r="J149" i="6"/>
  <c r="J148" i="6"/>
  <c r="J144" i="6"/>
  <c r="J145" i="6" s="1"/>
  <c r="H39" i="1" s="1"/>
  <c r="J143" i="6"/>
  <c r="J142" i="6"/>
  <c r="J141" i="6"/>
  <c r="J140" i="6"/>
  <c r="J139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88" i="6"/>
  <c r="J87" i="6"/>
  <c r="J86" i="6"/>
  <c r="J85" i="6"/>
  <c r="J84" i="6"/>
  <c r="J83" i="6"/>
  <c r="J82" i="6"/>
  <c r="J81" i="6"/>
  <c r="J80" i="6"/>
  <c r="F80" i="6"/>
  <c r="J76" i="6"/>
  <c r="J75" i="6"/>
  <c r="J74" i="6"/>
  <c r="I67" i="6"/>
  <c r="F67" i="6"/>
  <c r="J67" i="6" s="1"/>
  <c r="J66" i="6"/>
  <c r="I65" i="6"/>
  <c r="F65" i="6"/>
  <c r="J65" i="6" s="1"/>
  <c r="I64" i="6"/>
  <c r="F64" i="6"/>
  <c r="J64" i="6" s="1"/>
  <c r="I63" i="6"/>
  <c r="F63" i="6"/>
  <c r="J63" i="6" s="1"/>
  <c r="J62" i="6"/>
  <c r="F62" i="6"/>
  <c r="F61" i="6"/>
  <c r="F60" i="6"/>
  <c r="F59" i="6"/>
  <c r="F58" i="6"/>
  <c r="F57" i="6"/>
  <c r="I56" i="6"/>
  <c r="F56" i="6"/>
  <c r="J56" i="6" s="1"/>
  <c r="I55" i="6"/>
  <c r="F55" i="6"/>
  <c r="J55" i="6" s="1"/>
  <c r="I54" i="6"/>
  <c r="F54" i="6"/>
  <c r="J54" i="6" s="1"/>
  <c r="I53" i="6"/>
  <c r="F53" i="6"/>
  <c r="J53" i="6" s="1"/>
  <c r="I52" i="6"/>
  <c r="F52" i="6"/>
  <c r="J52" i="6" s="1"/>
  <c r="I51" i="6"/>
  <c r="J51" i="6" s="1"/>
  <c r="F50" i="6"/>
  <c r="F49" i="6"/>
  <c r="F48" i="6"/>
  <c r="F47" i="6"/>
  <c r="F46" i="6"/>
  <c r="J42" i="6"/>
  <c r="J41" i="6"/>
  <c r="J40" i="6"/>
  <c r="J208" i="6" s="1"/>
  <c r="J211" i="6" s="1"/>
  <c r="J39" i="6"/>
  <c r="I38" i="6"/>
  <c r="J38" i="6" s="1"/>
  <c r="J37" i="6"/>
  <c r="I36" i="6"/>
  <c r="J36" i="6" s="1"/>
  <c r="I35" i="6"/>
  <c r="J35" i="6" s="1"/>
  <c r="J34" i="6"/>
  <c r="I34" i="6"/>
  <c r="I31" i="6"/>
  <c r="J31" i="6" s="1"/>
  <c r="I25" i="6"/>
  <c r="J25" i="6" s="1"/>
  <c r="I24" i="6"/>
  <c r="J24" i="6" s="1"/>
  <c r="I23" i="6"/>
  <c r="J23" i="6" s="1"/>
  <c r="I22" i="6"/>
  <c r="J22" i="6" s="1"/>
  <c r="J18" i="6"/>
  <c r="J17" i="6"/>
  <c r="J16" i="6"/>
  <c r="J15" i="6"/>
  <c r="J14" i="6"/>
  <c r="J13" i="6"/>
  <c r="J19" i="6" s="1"/>
  <c r="D9" i="6"/>
  <c r="J226" i="5"/>
  <c r="J223" i="5"/>
  <c r="J7" i="5" s="1"/>
  <c r="J203" i="5"/>
  <c r="J202" i="5"/>
  <c r="J201" i="5"/>
  <c r="J200" i="5"/>
  <c r="J199" i="5"/>
  <c r="J204" i="5" s="1"/>
  <c r="G43" i="1" s="1"/>
  <c r="J195" i="5"/>
  <c r="J194" i="5"/>
  <c r="J193" i="5"/>
  <c r="J192" i="5"/>
  <c r="J191" i="5"/>
  <c r="J196" i="5" s="1"/>
  <c r="G42" i="1" s="1"/>
  <c r="J190" i="5"/>
  <c r="J189" i="5"/>
  <c r="J188" i="5"/>
  <c r="J187" i="5"/>
  <c r="J186" i="5"/>
  <c r="J185" i="5"/>
  <c r="J184" i="5"/>
  <c r="J183" i="5"/>
  <c r="J179" i="5"/>
  <c r="J178" i="5"/>
  <c r="J177" i="5"/>
  <c r="J176" i="5"/>
  <c r="F175" i="5"/>
  <c r="J175" i="5" s="1"/>
  <c r="J174" i="5"/>
  <c r="F173" i="5"/>
  <c r="E173" i="5"/>
  <c r="J173" i="5" s="1"/>
  <c r="J172" i="5"/>
  <c r="F171" i="5"/>
  <c r="E171" i="5"/>
  <c r="J171" i="5" s="1"/>
  <c r="J170" i="5"/>
  <c r="J169" i="5"/>
  <c r="J168" i="5"/>
  <c r="J167" i="5"/>
  <c r="F166" i="5"/>
  <c r="J166" i="5" s="1"/>
  <c r="J180" i="5" s="1"/>
  <c r="G41" i="1" s="1"/>
  <c r="J162" i="5"/>
  <c r="J161" i="5"/>
  <c r="I160" i="5"/>
  <c r="J160" i="5" s="1"/>
  <c r="J159" i="5"/>
  <c r="I158" i="5"/>
  <c r="J158" i="5" s="1"/>
  <c r="I156" i="5"/>
  <c r="J156" i="5" s="1"/>
  <c r="J163" i="5" s="1"/>
  <c r="G40" i="1" s="1"/>
  <c r="J155" i="5"/>
  <c r="J154" i="5"/>
  <c r="J153" i="5"/>
  <c r="J152" i="5"/>
  <c r="J151" i="5"/>
  <c r="J150" i="5"/>
  <c r="J149" i="5"/>
  <c r="J148" i="5"/>
  <c r="J144" i="5"/>
  <c r="J143" i="5"/>
  <c r="J142" i="5"/>
  <c r="J141" i="5"/>
  <c r="J140" i="5"/>
  <c r="J139" i="5"/>
  <c r="J145" i="5" s="1"/>
  <c r="G39" i="1" s="1"/>
  <c r="J135" i="5"/>
  <c r="J134" i="5"/>
  <c r="J133" i="5"/>
  <c r="J132" i="5"/>
  <c r="J131" i="5"/>
  <c r="J130" i="5"/>
  <c r="J129" i="5"/>
  <c r="J128" i="5"/>
  <c r="J127" i="5"/>
  <c r="J126" i="5"/>
  <c r="J125" i="5"/>
  <c r="J124" i="5"/>
  <c r="J123" i="5"/>
  <c r="J122" i="5"/>
  <c r="J121" i="5"/>
  <c r="J120" i="5"/>
  <c r="J119" i="5"/>
  <c r="J118" i="5"/>
  <c r="J117" i="5"/>
  <c r="J116" i="5"/>
  <c r="J115" i="5"/>
  <c r="J114" i="5"/>
  <c r="J113" i="5"/>
  <c r="J112" i="5"/>
  <c r="J111" i="5"/>
  <c r="J110" i="5"/>
  <c r="J109" i="5"/>
  <c r="J108" i="5"/>
  <c r="J107" i="5"/>
  <c r="J106" i="5"/>
  <c r="J105" i="5"/>
  <c r="J104" i="5"/>
  <c r="J103" i="5"/>
  <c r="J102" i="5"/>
  <c r="J101" i="5"/>
  <c r="J100" i="5"/>
  <c r="J136" i="5" s="1"/>
  <c r="J99" i="5"/>
  <c r="J98" i="5"/>
  <c r="J97" i="5"/>
  <c r="J96" i="5"/>
  <c r="J95" i="5"/>
  <c r="J94" i="5"/>
  <c r="J93" i="5"/>
  <c r="J88" i="5"/>
  <c r="J87" i="5"/>
  <c r="J86" i="5"/>
  <c r="J85" i="5"/>
  <c r="J84" i="5"/>
  <c r="J83" i="5"/>
  <c r="J82" i="5"/>
  <c r="J81" i="5"/>
  <c r="F80" i="5"/>
  <c r="J80" i="5" s="1"/>
  <c r="J90" i="5" s="1"/>
  <c r="G37" i="1" s="1"/>
  <c r="J76" i="5"/>
  <c r="J75" i="5"/>
  <c r="J74" i="5"/>
  <c r="F73" i="5"/>
  <c r="J73" i="5" s="1"/>
  <c r="F72" i="5"/>
  <c r="J72" i="5" s="1"/>
  <c r="F71" i="5"/>
  <c r="J71" i="5" s="1"/>
  <c r="J77" i="5" s="1"/>
  <c r="G36" i="1" s="1"/>
  <c r="I67" i="5"/>
  <c r="F67" i="5"/>
  <c r="J67" i="5" s="1"/>
  <c r="J66" i="5"/>
  <c r="I65" i="5"/>
  <c r="F65" i="5"/>
  <c r="J65" i="5" s="1"/>
  <c r="I64" i="5"/>
  <c r="J64" i="5" s="1"/>
  <c r="F64" i="5"/>
  <c r="I63" i="5"/>
  <c r="F63" i="5"/>
  <c r="J63" i="5" s="1"/>
  <c r="F62" i="5"/>
  <c r="F61" i="5"/>
  <c r="I60" i="5"/>
  <c r="F60" i="5"/>
  <c r="J60" i="5" s="1"/>
  <c r="I59" i="5"/>
  <c r="F59" i="5"/>
  <c r="J59" i="5" s="1"/>
  <c r="I58" i="5"/>
  <c r="F58" i="5"/>
  <c r="J58" i="5" s="1"/>
  <c r="I57" i="5"/>
  <c r="F57" i="5"/>
  <c r="J57" i="5" s="1"/>
  <c r="I56" i="5"/>
  <c r="J56" i="5" s="1"/>
  <c r="F56" i="5"/>
  <c r="I55" i="5"/>
  <c r="J55" i="5" s="1"/>
  <c r="F55" i="5"/>
  <c r="J54" i="5"/>
  <c r="I54" i="5"/>
  <c r="F54" i="5"/>
  <c r="J53" i="5"/>
  <c r="I53" i="5"/>
  <c r="F53" i="5"/>
  <c r="I52" i="5"/>
  <c r="J52" i="5" s="1"/>
  <c r="F52" i="5"/>
  <c r="F50" i="5"/>
  <c r="I49" i="5"/>
  <c r="F49" i="5"/>
  <c r="J49" i="5" s="1"/>
  <c r="I48" i="5"/>
  <c r="F48" i="5"/>
  <c r="J48" i="5" s="1"/>
  <c r="I47" i="5"/>
  <c r="F47" i="5"/>
  <c r="I46" i="5"/>
  <c r="F46" i="5"/>
  <c r="J46" i="5" s="1"/>
  <c r="J42" i="5"/>
  <c r="J41" i="5"/>
  <c r="J40" i="5"/>
  <c r="J208" i="5" s="1"/>
  <c r="J211" i="5" s="1"/>
  <c r="J39" i="5"/>
  <c r="I38" i="5"/>
  <c r="J38" i="5" s="1"/>
  <c r="J37" i="5"/>
  <c r="I36" i="5"/>
  <c r="J36" i="5" s="1"/>
  <c r="I34" i="5"/>
  <c r="J34" i="5" s="1"/>
  <c r="I30" i="5"/>
  <c r="J30" i="5" s="1"/>
  <c r="I29" i="5"/>
  <c r="J29" i="5" s="1"/>
  <c r="I28" i="5"/>
  <c r="J28" i="5" s="1"/>
  <c r="I27" i="5"/>
  <c r="J27" i="5" s="1"/>
  <c r="J26" i="5"/>
  <c r="I26" i="5"/>
  <c r="I25" i="5"/>
  <c r="J25" i="5" s="1"/>
  <c r="I24" i="5"/>
  <c r="J24" i="5" s="1"/>
  <c r="I23" i="5"/>
  <c r="J23" i="5" s="1"/>
  <c r="J22" i="5"/>
  <c r="I22" i="5"/>
  <c r="J19" i="5"/>
  <c r="J18" i="5"/>
  <c r="J17" i="5"/>
  <c r="J16" i="5"/>
  <c r="J15" i="5"/>
  <c r="J14" i="5"/>
  <c r="J13" i="5"/>
  <c r="D9" i="5"/>
  <c r="J226" i="4"/>
  <c r="J223" i="4"/>
  <c r="J208" i="4"/>
  <c r="J211" i="4" s="1"/>
  <c r="J204" i="4"/>
  <c r="F43" i="1" s="1"/>
  <c r="J203" i="4"/>
  <c r="J202" i="4"/>
  <c r="J201" i="4"/>
  <c r="J200" i="4"/>
  <c r="J199" i="4"/>
  <c r="J195" i="4"/>
  <c r="J194" i="4"/>
  <c r="J193" i="4"/>
  <c r="J192" i="4"/>
  <c r="J191" i="4"/>
  <c r="J190" i="4"/>
  <c r="J189" i="4"/>
  <c r="J188" i="4"/>
  <c r="J187" i="4"/>
  <c r="J186" i="4"/>
  <c r="J185" i="4"/>
  <c r="J184" i="4"/>
  <c r="J183" i="4"/>
  <c r="J196" i="4" s="1"/>
  <c r="F42" i="1" s="1"/>
  <c r="J179" i="4"/>
  <c r="J178" i="4"/>
  <c r="J177" i="4"/>
  <c r="J176" i="4"/>
  <c r="F175" i="4"/>
  <c r="J175" i="4" s="1"/>
  <c r="J174" i="4"/>
  <c r="F173" i="4"/>
  <c r="E173" i="4"/>
  <c r="J173" i="4" s="1"/>
  <c r="J172" i="4"/>
  <c r="F171" i="4"/>
  <c r="J171" i="4" s="1"/>
  <c r="E171" i="4"/>
  <c r="J170" i="4"/>
  <c r="J169" i="4"/>
  <c r="J168" i="4"/>
  <c r="J167" i="4"/>
  <c r="J166" i="4"/>
  <c r="F166" i="4"/>
  <c r="J162" i="4"/>
  <c r="J161" i="4"/>
  <c r="J159" i="4"/>
  <c r="I157" i="4"/>
  <c r="J157" i="4" s="1"/>
  <c r="I156" i="4"/>
  <c r="J156" i="4" s="1"/>
  <c r="J155" i="4"/>
  <c r="J154" i="4"/>
  <c r="J153" i="4"/>
  <c r="J152" i="4"/>
  <c r="J151" i="4"/>
  <c r="J150" i="4"/>
  <c r="J149" i="4"/>
  <c r="J148" i="4"/>
  <c r="J144" i="4"/>
  <c r="J143" i="4"/>
  <c r="J142" i="4"/>
  <c r="J141" i="4"/>
  <c r="J145" i="4" s="1"/>
  <c r="F39" i="1" s="1"/>
  <c r="J140" i="4"/>
  <c r="J139" i="4"/>
  <c r="J135" i="4"/>
  <c r="J134" i="4"/>
  <c r="J133" i="4"/>
  <c r="J132" i="4"/>
  <c r="J131" i="4"/>
  <c r="J130" i="4"/>
  <c r="J129" i="4"/>
  <c r="J128" i="4"/>
  <c r="J127" i="4"/>
  <c r="J126" i="4"/>
  <c r="J125" i="4"/>
  <c r="J124" i="4"/>
  <c r="J123" i="4"/>
  <c r="J122" i="4"/>
  <c r="J121" i="4"/>
  <c r="J120" i="4"/>
  <c r="J119" i="4"/>
  <c r="J118" i="4"/>
  <c r="J117" i="4"/>
  <c r="J116" i="4"/>
  <c r="J115" i="4"/>
  <c r="J114" i="4"/>
  <c r="J113" i="4"/>
  <c r="J112" i="4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136" i="4" s="1"/>
  <c r="F38" i="1" s="1"/>
  <c r="J97" i="4"/>
  <c r="J96" i="4"/>
  <c r="J95" i="4"/>
  <c r="J94" i="4"/>
  <c r="J93" i="4"/>
  <c r="F89" i="4"/>
  <c r="J89" i="4" s="1"/>
  <c r="J88" i="4"/>
  <c r="J87" i="4"/>
  <c r="J86" i="4"/>
  <c r="J85" i="4"/>
  <c r="J84" i="4"/>
  <c r="J83" i="4"/>
  <c r="J82" i="4"/>
  <c r="J81" i="4"/>
  <c r="F80" i="4"/>
  <c r="J80" i="4" s="1"/>
  <c r="J90" i="4" s="1"/>
  <c r="F37" i="1" s="1"/>
  <c r="J76" i="4"/>
  <c r="J75" i="4"/>
  <c r="J74" i="4"/>
  <c r="J73" i="4"/>
  <c r="F71" i="4"/>
  <c r="J71" i="4" s="1"/>
  <c r="F67" i="4"/>
  <c r="J66" i="4"/>
  <c r="F65" i="4"/>
  <c r="F64" i="4"/>
  <c r="I63" i="4"/>
  <c r="F63" i="4"/>
  <c r="J63" i="4" s="1"/>
  <c r="I62" i="4"/>
  <c r="F62" i="4"/>
  <c r="J62" i="4" s="1"/>
  <c r="I61" i="4"/>
  <c r="J61" i="4" s="1"/>
  <c r="F61" i="4"/>
  <c r="I60" i="4"/>
  <c r="F60" i="4"/>
  <c r="J60" i="4" s="1"/>
  <c r="I59" i="4"/>
  <c r="F59" i="4"/>
  <c r="J59" i="4" s="1"/>
  <c r="J58" i="4"/>
  <c r="I58" i="4"/>
  <c r="F58" i="4"/>
  <c r="I57" i="4"/>
  <c r="F57" i="4"/>
  <c r="J57" i="4" s="1"/>
  <c r="F56" i="4"/>
  <c r="F55" i="4"/>
  <c r="F54" i="4"/>
  <c r="I53" i="4"/>
  <c r="F53" i="4"/>
  <c r="J53" i="4" s="1"/>
  <c r="I52" i="4"/>
  <c r="F52" i="4"/>
  <c r="J52" i="4" s="1"/>
  <c r="I51" i="4"/>
  <c r="J51" i="4" s="1"/>
  <c r="I50" i="4"/>
  <c r="F50" i="4"/>
  <c r="J50" i="4" s="1"/>
  <c r="I49" i="4"/>
  <c r="F49" i="4"/>
  <c r="J49" i="4" s="1"/>
  <c r="I48" i="4"/>
  <c r="F48" i="4"/>
  <c r="J48" i="4" s="1"/>
  <c r="J47" i="4"/>
  <c r="I47" i="4"/>
  <c r="F47" i="4"/>
  <c r="I46" i="4"/>
  <c r="F46" i="4"/>
  <c r="J46" i="4" s="1"/>
  <c r="J42" i="4"/>
  <c r="J41" i="4"/>
  <c r="J40" i="4"/>
  <c r="J39" i="4"/>
  <c r="J37" i="4"/>
  <c r="I35" i="4"/>
  <c r="J35" i="4" s="1"/>
  <c r="I34" i="4"/>
  <c r="J34" i="4" s="1"/>
  <c r="I33" i="4"/>
  <c r="J33" i="4" s="1"/>
  <c r="I32" i="4"/>
  <c r="J32" i="4" s="1"/>
  <c r="I31" i="4"/>
  <c r="J31" i="4" s="1"/>
  <c r="I30" i="4"/>
  <c r="J30" i="4" s="1"/>
  <c r="I29" i="4"/>
  <c r="J29" i="4" s="1"/>
  <c r="I28" i="4"/>
  <c r="J28" i="4" s="1"/>
  <c r="J27" i="4"/>
  <c r="I27" i="4"/>
  <c r="J26" i="4"/>
  <c r="I26" i="4"/>
  <c r="I25" i="4"/>
  <c r="J25" i="4" s="1"/>
  <c r="I23" i="4"/>
  <c r="J23" i="4" s="1"/>
  <c r="J18" i="4"/>
  <c r="J17" i="4"/>
  <c r="J16" i="4"/>
  <c r="J15" i="4"/>
  <c r="J14" i="4"/>
  <c r="J13" i="4"/>
  <c r="J19" i="4" s="1"/>
  <c r="D9" i="4"/>
  <c r="J7" i="4"/>
  <c r="J226" i="3"/>
  <c r="J223" i="3"/>
  <c r="E49" i="1" s="1"/>
  <c r="J204" i="3"/>
  <c r="J203" i="3"/>
  <c r="J202" i="3"/>
  <c r="J201" i="3"/>
  <c r="J200" i="3"/>
  <c r="J199" i="3"/>
  <c r="J195" i="3"/>
  <c r="J194" i="3"/>
  <c r="J193" i="3"/>
  <c r="J192" i="3"/>
  <c r="J191" i="3"/>
  <c r="J190" i="3"/>
  <c r="J189" i="3"/>
  <c r="J188" i="3"/>
  <c r="J187" i="3"/>
  <c r="J186" i="3"/>
  <c r="J185" i="3"/>
  <c r="J184" i="3"/>
  <c r="J183" i="3"/>
  <c r="J196" i="3" s="1"/>
  <c r="E42" i="1" s="1"/>
  <c r="J179" i="3"/>
  <c r="J178" i="3"/>
  <c r="J177" i="3"/>
  <c r="J176" i="3"/>
  <c r="J175" i="3"/>
  <c r="F175" i="3"/>
  <c r="J174" i="3"/>
  <c r="J173" i="3"/>
  <c r="F173" i="3"/>
  <c r="E173" i="3"/>
  <c r="J172" i="3"/>
  <c r="J171" i="3"/>
  <c r="F171" i="3"/>
  <c r="E171" i="3"/>
  <c r="J170" i="3"/>
  <c r="J169" i="3"/>
  <c r="J168" i="3"/>
  <c r="J167" i="3"/>
  <c r="F166" i="3"/>
  <c r="J166" i="3" s="1"/>
  <c r="J180" i="3" s="1"/>
  <c r="E41" i="1" s="1"/>
  <c r="J162" i="3"/>
  <c r="J161" i="3"/>
  <c r="I160" i="3"/>
  <c r="J160" i="3" s="1"/>
  <c r="J159" i="3"/>
  <c r="I158" i="3"/>
  <c r="J158" i="3" s="1"/>
  <c r="I157" i="3"/>
  <c r="J157" i="3" s="1"/>
  <c r="I156" i="3"/>
  <c r="J156" i="3" s="1"/>
  <c r="J155" i="3"/>
  <c r="J154" i="3"/>
  <c r="J153" i="3"/>
  <c r="J152" i="3"/>
  <c r="J151" i="3"/>
  <c r="J150" i="3"/>
  <c r="J149" i="3"/>
  <c r="J148" i="3"/>
  <c r="J144" i="3"/>
  <c r="J143" i="3"/>
  <c r="J142" i="3"/>
  <c r="J145" i="3" s="1"/>
  <c r="J141" i="3"/>
  <c r="J140" i="3"/>
  <c r="J139" i="3"/>
  <c r="J135" i="3"/>
  <c r="J134" i="3"/>
  <c r="J133" i="3"/>
  <c r="J132" i="3"/>
  <c r="J131" i="3"/>
  <c r="J130" i="3"/>
  <c r="J129" i="3"/>
  <c r="J128" i="3"/>
  <c r="J127" i="3"/>
  <c r="J126" i="3"/>
  <c r="J125" i="3"/>
  <c r="J124" i="3"/>
  <c r="J123" i="3"/>
  <c r="J122" i="3"/>
  <c r="J121" i="3"/>
  <c r="J120" i="3"/>
  <c r="J119" i="3"/>
  <c r="J118" i="3"/>
  <c r="J117" i="3"/>
  <c r="J116" i="3"/>
  <c r="J115" i="3"/>
  <c r="J114" i="3"/>
  <c r="J113" i="3"/>
  <c r="J112" i="3"/>
  <c r="J111" i="3"/>
  <c r="J110" i="3"/>
  <c r="J109" i="3"/>
  <c r="J108" i="3"/>
  <c r="J107" i="3"/>
  <c r="J106" i="3"/>
  <c r="J105" i="3"/>
  <c r="J104" i="3"/>
  <c r="J103" i="3"/>
  <c r="J102" i="3"/>
  <c r="J101" i="3"/>
  <c r="J100" i="3"/>
  <c r="J99" i="3"/>
  <c r="J98" i="3"/>
  <c r="J97" i="3"/>
  <c r="J96" i="3"/>
  <c r="J95" i="3"/>
  <c r="J94" i="3"/>
  <c r="J93" i="3"/>
  <c r="F89" i="3"/>
  <c r="J89" i="3" s="1"/>
  <c r="J88" i="3"/>
  <c r="J87" i="3"/>
  <c r="J86" i="3"/>
  <c r="J85" i="3"/>
  <c r="J84" i="3"/>
  <c r="J83" i="3"/>
  <c r="J82" i="3"/>
  <c r="J81" i="3"/>
  <c r="F80" i="3"/>
  <c r="J80" i="3" s="1"/>
  <c r="J76" i="3"/>
  <c r="J75" i="3"/>
  <c r="J74" i="3"/>
  <c r="I67" i="3"/>
  <c r="F67" i="3"/>
  <c r="J67" i="3" s="1"/>
  <c r="J66" i="3"/>
  <c r="I65" i="3"/>
  <c r="F65" i="3"/>
  <c r="J65" i="3" s="1"/>
  <c r="I64" i="3"/>
  <c r="F64" i="3"/>
  <c r="J64" i="3" s="1"/>
  <c r="I63" i="3"/>
  <c r="J63" i="3" s="1"/>
  <c r="F63" i="3"/>
  <c r="I62" i="3"/>
  <c r="F62" i="3"/>
  <c r="J62" i="3" s="1"/>
  <c r="I61" i="3"/>
  <c r="F61" i="3"/>
  <c r="J61" i="3" s="1"/>
  <c r="I60" i="3"/>
  <c r="J60" i="3" s="1"/>
  <c r="F60" i="3"/>
  <c r="F59" i="3"/>
  <c r="F58" i="3"/>
  <c r="F57" i="3"/>
  <c r="I56" i="3"/>
  <c r="F56" i="3"/>
  <c r="J56" i="3" s="1"/>
  <c r="I55" i="3"/>
  <c r="F55" i="3"/>
  <c r="J55" i="3" s="1"/>
  <c r="J54" i="3"/>
  <c r="I54" i="3"/>
  <c r="F54" i="3"/>
  <c r="I53" i="3"/>
  <c r="J53" i="3" s="1"/>
  <c r="F53" i="3"/>
  <c r="I52" i="3"/>
  <c r="F52" i="3"/>
  <c r="J52" i="3" s="1"/>
  <c r="I51" i="3"/>
  <c r="J51" i="3" s="1"/>
  <c r="I50" i="3"/>
  <c r="J50" i="3" s="1"/>
  <c r="F50" i="3"/>
  <c r="I49" i="3"/>
  <c r="J49" i="3" s="1"/>
  <c r="F49" i="3"/>
  <c r="F48" i="3"/>
  <c r="F47" i="3"/>
  <c r="F46" i="3"/>
  <c r="J42" i="3"/>
  <c r="J41" i="3"/>
  <c r="J40" i="3"/>
  <c r="J208" i="3" s="1"/>
  <c r="J211" i="3" s="1"/>
  <c r="J39" i="3"/>
  <c r="I38" i="3"/>
  <c r="J38" i="3" s="1"/>
  <c r="J37" i="3"/>
  <c r="I36" i="3"/>
  <c r="J36" i="3" s="1"/>
  <c r="I35" i="3"/>
  <c r="J35" i="3" s="1"/>
  <c r="I34" i="3"/>
  <c r="J34" i="3" s="1"/>
  <c r="I33" i="3"/>
  <c r="J33" i="3" s="1"/>
  <c r="J32" i="3"/>
  <c r="I32" i="3"/>
  <c r="I30" i="3"/>
  <c r="J30" i="3" s="1"/>
  <c r="I24" i="3"/>
  <c r="J24" i="3" s="1"/>
  <c r="I23" i="3"/>
  <c r="J23" i="3" s="1"/>
  <c r="I22" i="3"/>
  <c r="J22" i="3" s="1"/>
  <c r="J18" i="3"/>
  <c r="J17" i="3"/>
  <c r="J16" i="3"/>
  <c r="J15" i="3"/>
  <c r="J14" i="3"/>
  <c r="J13" i="3"/>
  <c r="J19" i="3" s="1"/>
  <c r="D9" i="3"/>
  <c r="J7" i="3"/>
  <c r="H16" i="2"/>
  <c r="F89" i="6" s="1"/>
  <c r="J89" i="6" s="1"/>
  <c r="J90" i="6" s="1"/>
  <c r="H37" i="1" s="1"/>
  <c r="G16" i="2"/>
  <c r="F89" i="5" s="1"/>
  <c r="J89" i="5" s="1"/>
  <c r="F16" i="2"/>
  <c r="F73" i="4" s="1"/>
  <c r="E16" i="2"/>
  <c r="F73" i="3" s="1"/>
  <c r="J73" i="3" s="1"/>
  <c r="H15" i="2"/>
  <c r="I62" i="6" s="1"/>
  <c r="G15" i="2"/>
  <c r="I157" i="5" s="1"/>
  <c r="J157" i="5" s="1"/>
  <c r="F15" i="2"/>
  <c r="I56" i="4" s="1"/>
  <c r="J56" i="4" s="1"/>
  <c r="E15" i="2"/>
  <c r="I31" i="3" s="1"/>
  <c r="J31" i="3" s="1"/>
  <c r="F49" i="1"/>
  <c r="E43" i="1"/>
  <c r="E39" i="1"/>
  <c r="E10" i="1"/>
  <c r="H9" i="1"/>
  <c r="E9" i="1"/>
  <c r="H8" i="1"/>
  <c r="E8" i="1"/>
  <c r="H7" i="1"/>
  <c r="E7" i="1"/>
  <c r="H33" i="1" l="1"/>
  <c r="F9" i="1"/>
  <c r="G38" i="1"/>
  <c r="E33" i="1"/>
  <c r="J90" i="3"/>
  <c r="E37" i="1" s="1"/>
  <c r="J163" i="6"/>
  <c r="H40" i="1" s="1"/>
  <c r="J50" i="6"/>
  <c r="F33" i="1"/>
  <c r="J136" i="6"/>
  <c r="F8" i="1"/>
  <c r="J61" i="6"/>
  <c r="J207" i="6"/>
  <c r="J163" i="3"/>
  <c r="E40" i="1" s="1"/>
  <c r="J180" i="4"/>
  <c r="F41" i="1" s="1"/>
  <c r="J136" i="3"/>
  <c r="J47" i="5"/>
  <c r="J7" i="6"/>
  <c r="H10" i="1"/>
  <c r="H49" i="1"/>
  <c r="F71" i="6"/>
  <c r="J71" i="6" s="1"/>
  <c r="F73" i="6"/>
  <c r="J73" i="6" s="1"/>
  <c r="F72" i="6"/>
  <c r="J72" i="6" s="1"/>
  <c r="J61" i="5"/>
  <c r="J46" i="6"/>
  <c r="J209" i="6" s="1"/>
  <c r="J212" i="6" s="1"/>
  <c r="G33" i="1"/>
  <c r="G49" i="1"/>
  <c r="I25" i="3"/>
  <c r="J25" i="3" s="1"/>
  <c r="J207" i="3" s="1"/>
  <c r="F71" i="3"/>
  <c r="J71" i="3" s="1"/>
  <c r="J77" i="3" s="1"/>
  <c r="E36" i="1" s="1"/>
  <c r="I36" i="4"/>
  <c r="J36" i="4" s="1"/>
  <c r="I64" i="4"/>
  <c r="J64" i="4" s="1"/>
  <c r="J68" i="4" s="1"/>
  <c r="F35" i="1" s="1"/>
  <c r="I158" i="4"/>
  <c r="J158" i="4" s="1"/>
  <c r="J163" i="4" s="1"/>
  <c r="F40" i="1" s="1"/>
  <c r="I31" i="5"/>
  <c r="J31" i="5" s="1"/>
  <c r="J43" i="5" s="1"/>
  <c r="I26" i="6"/>
  <c r="J26" i="6" s="1"/>
  <c r="J43" i="6" s="1"/>
  <c r="I46" i="3"/>
  <c r="J46" i="3" s="1"/>
  <c r="I57" i="3"/>
  <c r="J57" i="3" s="1"/>
  <c r="I50" i="5"/>
  <c r="J50" i="5" s="1"/>
  <c r="I61" i="5"/>
  <c r="I26" i="3"/>
  <c r="J26" i="3" s="1"/>
  <c r="F72" i="3"/>
  <c r="J72" i="3" s="1"/>
  <c r="I54" i="4"/>
  <c r="J54" i="4" s="1"/>
  <c r="I32" i="5"/>
  <c r="J32" i="5" s="1"/>
  <c r="I27" i="6"/>
  <c r="J27" i="6" s="1"/>
  <c r="I47" i="6"/>
  <c r="J47" i="6" s="1"/>
  <c r="I58" i="6"/>
  <c r="J58" i="6" s="1"/>
  <c r="I46" i="6"/>
  <c r="I57" i="6"/>
  <c r="J57" i="6" s="1"/>
  <c r="I38" i="4"/>
  <c r="J38" i="4" s="1"/>
  <c r="I65" i="4"/>
  <c r="J65" i="4" s="1"/>
  <c r="I160" i="4"/>
  <c r="J160" i="4" s="1"/>
  <c r="I51" i="5"/>
  <c r="J51" i="5" s="1"/>
  <c r="I27" i="3"/>
  <c r="J27" i="3" s="1"/>
  <c r="I47" i="3"/>
  <c r="J47" i="3" s="1"/>
  <c r="I58" i="3"/>
  <c r="J58" i="3" s="1"/>
  <c r="I22" i="4"/>
  <c r="J22" i="4" s="1"/>
  <c r="I33" i="5"/>
  <c r="J33" i="5" s="1"/>
  <c r="I62" i="5"/>
  <c r="J62" i="5" s="1"/>
  <c r="I28" i="6"/>
  <c r="J28" i="6" s="1"/>
  <c r="I55" i="4"/>
  <c r="J55" i="4" s="1"/>
  <c r="I48" i="6"/>
  <c r="J48" i="6" s="1"/>
  <c r="I59" i="6"/>
  <c r="J59" i="6" s="1"/>
  <c r="I28" i="3"/>
  <c r="J28" i="3" s="1"/>
  <c r="I29" i="6"/>
  <c r="J29" i="6" s="1"/>
  <c r="I48" i="3"/>
  <c r="J48" i="3" s="1"/>
  <c r="I59" i="3"/>
  <c r="J59" i="3" s="1"/>
  <c r="I67" i="4"/>
  <c r="J67" i="4" s="1"/>
  <c r="I29" i="3"/>
  <c r="J29" i="3" s="1"/>
  <c r="I24" i="4"/>
  <c r="J24" i="4" s="1"/>
  <c r="I35" i="5"/>
  <c r="J35" i="5" s="1"/>
  <c r="I30" i="6"/>
  <c r="J30" i="6" s="1"/>
  <c r="I49" i="6"/>
  <c r="J49" i="6" s="1"/>
  <c r="I60" i="6"/>
  <c r="J60" i="6" s="1"/>
  <c r="I50" i="6"/>
  <c r="I61" i="6"/>
  <c r="F72" i="4"/>
  <c r="J72" i="4" s="1"/>
  <c r="J77" i="4" s="1"/>
  <c r="F36" i="1" s="1"/>
  <c r="I32" i="6"/>
  <c r="J32" i="6" s="1"/>
  <c r="I33" i="6"/>
  <c r="J33" i="6" s="1"/>
  <c r="G34" i="1" l="1"/>
  <c r="J210" i="3"/>
  <c r="J68" i="5"/>
  <c r="G35" i="1" s="1"/>
  <c r="J209" i="4"/>
  <c r="J212" i="4" s="1"/>
  <c r="J209" i="5"/>
  <c r="J212" i="5" s="1"/>
  <c r="J68" i="3"/>
  <c r="E35" i="1" s="1"/>
  <c r="J209" i="3"/>
  <c r="J212" i="3" s="1"/>
  <c r="H34" i="1"/>
  <c r="J68" i="6"/>
  <c r="H35" i="1" s="1"/>
  <c r="J43" i="4"/>
  <c r="J207" i="4"/>
  <c r="J207" i="5"/>
  <c r="F10" i="1"/>
  <c r="H38" i="1"/>
  <c r="J43" i="3"/>
  <c r="J77" i="6"/>
  <c r="H36" i="1" s="1"/>
  <c r="J213" i="6"/>
  <c r="J210" i="6"/>
  <c r="J214" i="6" s="1"/>
  <c r="H44" i="1" s="1"/>
  <c r="F7" i="1"/>
  <c r="E38" i="1"/>
  <c r="E34" i="1" l="1"/>
  <c r="J216" i="3"/>
  <c r="J210" i="5"/>
  <c r="J213" i="5"/>
  <c r="J213" i="4"/>
  <c r="J210" i="4"/>
  <c r="J214" i="4" s="1"/>
  <c r="F44" i="1" s="1"/>
  <c r="F34" i="1"/>
  <c r="J216" i="4"/>
  <c r="J217" i="4" s="1"/>
  <c r="J216" i="6"/>
  <c r="J217" i="6" s="1"/>
  <c r="J213" i="3"/>
  <c r="J214" i="3" s="1"/>
  <c r="E44" i="1" s="1"/>
  <c r="J216" i="5"/>
  <c r="J217" i="3" l="1"/>
  <c r="J218" i="6"/>
  <c r="H45" i="1" s="1"/>
  <c r="J218" i="4"/>
  <c r="F45" i="1" s="1"/>
  <c r="J214" i="5"/>
  <c r="G44" i="1" s="1"/>
  <c r="J219" i="4" l="1"/>
  <c r="F46" i="1" s="1"/>
  <c r="J220" i="4"/>
  <c r="J221" i="4"/>
  <c r="J219" i="6"/>
  <c r="H46" i="1" s="1"/>
  <c r="J220" i="6"/>
  <c r="J217" i="5"/>
  <c r="J218" i="3"/>
  <c r="E45" i="1" s="1"/>
  <c r="J219" i="3" l="1"/>
  <c r="E46" i="1" s="1"/>
  <c r="J220" i="3"/>
  <c r="J218" i="5"/>
  <c r="G45" i="1" s="1"/>
  <c r="J6" i="6"/>
  <c r="G10" i="1"/>
  <c r="H47" i="1"/>
  <c r="J221" i="6"/>
  <c r="D8" i="1"/>
  <c r="D14" i="1" s="1"/>
  <c r="F48" i="1"/>
  <c r="J224" i="4"/>
  <c r="J5" i="4"/>
  <c r="J6" i="4"/>
  <c r="G8" i="1"/>
  <c r="F47" i="1"/>
  <c r="G7" i="1" l="1"/>
  <c r="J6" i="3"/>
  <c r="E47" i="1"/>
  <c r="J8" i="4"/>
  <c r="F50" i="1"/>
  <c r="J5" i="6"/>
  <c r="H48" i="1"/>
  <c r="J224" i="6"/>
  <c r="D10" i="1"/>
  <c r="J219" i="5"/>
  <c r="G46" i="1" s="1"/>
  <c r="J220" i="5"/>
  <c r="J221" i="5"/>
  <c r="J221" i="3"/>
  <c r="J5" i="3" l="1"/>
  <c r="D7" i="1"/>
  <c r="E48" i="1"/>
  <c r="J224" i="3"/>
  <c r="J224" i="5"/>
  <c r="G48" i="1"/>
  <c r="J5" i="5"/>
  <c r="D9" i="1"/>
  <c r="J6" i="5"/>
  <c r="G9" i="1"/>
  <c r="G47" i="1"/>
  <c r="H50" i="1"/>
  <c r="J8" i="6"/>
  <c r="E50" i="1" l="1"/>
  <c r="J8" i="3"/>
  <c r="J8" i="5"/>
  <c r="G50" i="1"/>
</calcChain>
</file>

<file path=xl/sharedStrings.xml><?xml version="1.0" encoding="utf-8"?>
<sst xmlns="http://schemas.openxmlformats.org/spreadsheetml/2006/main" count="3114" uniqueCount="894">
  <si>
    <t>BUSH LINES</t>
  </si>
  <si>
    <t>Four production budgets (2026 USD)</t>
  </si>
  <si>
    <t>Option</t>
  </si>
  <si>
    <t>Production budget</t>
  </si>
  <si>
    <t>Shoot days</t>
  </si>
  <si>
    <t>Paid props / sets</t>
  </si>
  <si>
    <t>Contingency</t>
  </si>
  <si>
    <t>Deposits</t>
  </si>
  <si>
    <t>Micro-budget</t>
  </si>
  <si>
    <t>Ultra-low-budget</t>
  </si>
  <si>
    <t>Low-budget</t>
  </si>
  <si>
    <t>Production company</t>
  </si>
  <si>
    <t>All plans include paid cast, crew, props, insurance, finishing and contingency.</t>
  </si>
  <si>
    <t>Ultra-low cap headroom</t>
  </si>
  <si>
    <t>Quotes or extra overtime may require a different union tier.</t>
  </si>
  <si>
    <t>Department comparison</t>
  </si>
  <si>
    <t>Department</t>
  </si>
  <si>
    <t>Micro</t>
  </si>
  <si>
    <t>Ultra low</t>
  </si>
  <si>
    <t>Low</t>
  </si>
  <si>
    <t>Company</t>
  </si>
  <si>
    <t>Development and producing</t>
  </si>
  <si>
    <t>Cast</t>
  </si>
  <si>
    <t>Crew</t>
  </si>
  <si>
    <t>Camera, lighting and sound</t>
  </si>
  <si>
    <t>Locations and facilities</t>
  </si>
  <si>
    <t>Props and set dressing</t>
  </si>
  <si>
    <t>Costumes and makeup supplies</t>
  </si>
  <si>
    <t>Vehicles and special sequences</t>
  </si>
  <si>
    <t>Travel, meals and operations</t>
  </si>
  <si>
    <t>Postproduction and delivery</t>
  </si>
  <si>
    <t>Legal, insurance and launch</t>
  </si>
  <si>
    <t>Employer costs</t>
  </si>
  <si>
    <t>Company overhead</t>
  </si>
  <si>
    <t>Completion bond</t>
  </si>
  <si>
    <t>TOTAL PRODUCTION BUDGET</t>
  </si>
  <si>
    <t>Refundable deposits</t>
  </si>
  <si>
    <t>BUDGET PLUS DEPOSITS</t>
  </si>
  <si>
    <t>Production choices</t>
  </si>
  <si>
    <t>Sixteen main-unit days at a road-accessible Alaska base. Local nonunion cast and nine core crew. Tight coverage, dressed existing interiors, licensed aircraft/dredge footage and controlled rescue work. Demanding schedule of about 6.4 pages per day.</t>
  </si>
  <si>
    <t>Eighteen main-unit days with nine core crew and UPA-rate principal cast. Road-accessible Alaska, local-first casting, dressed interiors, licensed aerial/dredge footage, static aircraft and controlled rescue work. About 5.7 pages per day.</t>
  </si>
  <si>
    <t>Road-accessible Alaska with selected regional plates. Twenty-three core crew, dedicated art/wardrobe/continuity support, three scenic unit days, limited aircraft flight work and expanded controlled rescue coverage.</t>
  </si>
  <si>
    <t>Established independent company plan. Thirty-two core crew, experienced cast, constructed radio interiors, five scenic unit days, original aircraft coverage, full storm/rescue unit support, professional finishing and delivery.</t>
  </si>
  <si>
    <t>These are costed planning options, not vendor quotes. Lower tiers require local deals, tight coverage and a confirmed schedule. Music, winter effects, aircraft and union agreements remain the largest quote-sensitive items.</t>
  </si>
  <si>
    <t>Budget assumptions (2026 USD)</t>
  </si>
  <si>
    <t>Driver</t>
  </si>
  <si>
    <t>Main-unit shooting days</t>
  </si>
  <si>
    <t>Scenic / plate unit days</t>
  </si>
  <si>
    <t>Prep calendar working days</t>
  </si>
  <si>
    <t>Wrap calendar working days</t>
  </si>
  <si>
    <t>Catered core person-days per shoot day</t>
  </si>
  <si>
    <t>Paid hours per principal / crew day</t>
  </si>
  <si>
    <t>Hours in base wage rate</t>
  </si>
  <si>
    <t>Overtime pay multiplier</t>
  </si>
  <si>
    <t>Daily wage multiplier</t>
  </si>
  <si>
    <t>Camera / light / sound rental weeks</t>
  </si>
  <si>
    <t>Principal cast pension and health</t>
  </si>
  <si>
    <t>Background pension and health</t>
  </si>
  <si>
    <t>Crew / creative benefits allowance</t>
  </si>
  <si>
    <t>Employer taxes and workers comp</t>
  </si>
  <si>
    <t>Company overhead allocation</t>
  </si>
  <si>
    <t>Completion bond allowance</t>
  </si>
  <si>
    <t>Contingency reserve</t>
  </si>
  <si>
    <t>Refundable SAG security allowance</t>
  </si>
  <si>
    <t>Rental / location deposit allowance</t>
  </si>
  <si>
    <t>Scheduled workdays per week</t>
  </si>
  <si>
    <t>UPA maximum production budget</t>
  </si>
  <si>
    <t>LBA normal production budget cap</t>
  </si>
  <si>
    <t>Production methods</t>
  </si>
  <si>
    <t>How the estimates work</t>
  </si>
  <si>
    <t>Budget basis</t>
  </si>
  <si>
    <t>Planning estimates as of October 13, 2026. The latest pasted Bush Lines draft is the authority. The companion PDF is 102 screenplay pages plus a title page. No shooting schedule, cast deals or vendor bids have been supplied.</t>
  </si>
  <si>
    <t>Labels and union basis</t>
  </si>
  <si>
    <t>Scenario labels describe financing scale. Micro uses local nonunion deals. Ultra low uses UPA rates. Low uses LBA rates. Company uses negotiated Basic-level allowances. Eligibility and covered background counts require the assigned union agreement.</t>
  </si>
  <si>
    <t>Labor and days</t>
  </si>
  <si>
    <t>Wage rates are eight-hour base rates. Principal/crew/action shoot calls use ten paid hours and a 1.375 overtime factor. Background, consultation, VO and rehearsal bookings are eight-hour allowances. Five-day workweeks are assumed.</t>
  </si>
  <si>
    <t>Changing the workbook</t>
  </si>
  <si>
    <t>Gold cells are editable inputs. Green cells link to another sheet. Shoot-day changes update full-time crew, core meals and gear weeks. Actor booking days, specialist days, additional prep/wrap units and fixed allowances must be revised when the schedule changes.</t>
  </si>
  <si>
    <t>Payroll and invoices</t>
  </si>
  <si>
    <t>Employer load allows FICA, unemployment and workers compensation. Crew benefits are separate blended allowances. Cast P&amp;H is separate. Fixed creative fees conservatively carry payroll load. Post and equipment vendors are estimated all-in invoices, with their labor/benefits and routine local taxes inside the allowance.</t>
  </si>
  <si>
    <t>Deposits and cash</t>
  </si>
  <si>
    <t>Refundable union and rental deposits are extra cash, not production expenses. Amounts are placeholders pending union/supplier requests. Budget plus deposits is a total funding planning figure, not a peak working-capital cash-flow schedule.</t>
  </si>
  <si>
    <t>Meals and travel</t>
  </si>
  <si>
    <t>Core meals include breakfast, hot lunch and dinner allowances, plus separate craft service. Background meals are separate. Travel/off-day meals apply only where catering is absent. Travel compensation is in cast booking days or paid crew days, not airfare.</t>
  </si>
  <si>
    <t>Winter and aircraft</t>
  </si>
  <si>
    <t>Road-accessible Alaska doubles for remote Tulik and Ophir Creek. All rescue/overflow/tower shots use controlled sets, medics and paid action support. Actual snowmachine and aircraft work requires supplier permission. Grounded aircraft performs passenger interiors. Fly-in remote village production is not included.</t>
  </si>
  <si>
    <t>Music and rights</t>
  </si>
  <si>
    <t>All tiers include a music-rights reserve, not a confirmed Steely Dan license. Cheap tiers need an approved substitute cue if the requested recording exceeds the reserve. Photo, brand, hymn and footage clearances require final bids. Writer/director/producer fees are negotiated allowances.</t>
  </si>
  <si>
    <t>VFX and weather</t>
  </si>
  <si>
    <t>Low tiers use tight coverage, repeated screen plates, licensed aerial/dredge plates and limited crowd extensions. VFX shot counts are bid placeholders. Known pickup allowances and contingency are both included; no free effects work is assumed.</t>
  </si>
  <si>
    <t>Reserve bases</t>
  </si>
  <si>
    <t>Overhead is a company allocation above direct costs and payroll. Bond is applied after overhead. Contingency is applied after bond. No amount is double-counted as a department cost. No donated gear, deferred compensation, rebates or tax credits have been deducted.</t>
  </si>
  <si>
    <t>Outside this budget</t>
  </si>
  <si>
    <t>Distributor-wide advertising/release P&amp;A, financing interest, investor returns, box-office-dependent residuals/profit shares and a named-star package are excluded. Initial festival/publicity and masters are included. Crew guild requirements and final hourly contracts may raise allowances.</t>
  </si>
  <si>
    <t>Sources and rate benchmarks</t>
  </si>
  <si>
    <t>P1  Screenplay supplied by Gary B. Haley</t>
  </si>
  <si>
    <t>Latest pasted draft (October 13, 2026) and BushLines(1).pdf</t>
  </si>
  <si>
    <t>126 explicit scene headings; montage/insert subshots additional.</t>
  </si>
  <si>
    <t>E1  Production planning estimates</t>
  </si>
  <si>
    <t>No vendor quotes supplied</t>
  </si>
  <si>
    <t>All quantities, unquoted fees, role bookings, retail/prop allowances and production methods are model estimates.</t>
  </si>
  <si>
    <t>S1  SAGindie 2026 contract update</t>
  </si>
  <si>
    <t>https://www.sagindie.org/sagaftra/tv-theatrical-contract-2026/</t>
  </si>
  <si>
    <t>UPA day $257, LBA day $834 and covered BG day $231 from July 1, 2026.</t>
  </si>
  <si>
    <t>S2  SAG-AFTRA Plans theatrical contributions</t>
  </si>
  <si>
    <t>https://www.sagaftraplans.org/employers/agreements/theatrical-reporting</t>
  </si>
  <si>
    <t>22% principal and 21.5% covered background from September 6, 2026.</t>
  </si>
  <si>
    <t>S3  Alaska wage and overtime benchmarks</t>
  </si>
  <si>
    <t>https://labor.alaska.gov/lss/documents/Ballot_Measure_1_FAQ.pdf</t>
  </si>
  <si>
    <t>Alaska wage floor $14/hour from July 1, 2026. Minimum crew base in these plans is $128 per eight hours.</t>
  </si>
  <si>
    <t>S3b  Alaska Department of Labor overtime FAQ</t>
  </si>
  <si>
    <t>https://labor.alaska.gov/lss/whfaq.htm</t>
  </si>
  <si>
    <t>Overtime reference: 1.5 times after 8 hours/day or 40 hours/week. Its displayed minimum-wage paragraph is older; S3 supplies the current floor.</t>
  </si>
  <si>
    <t>S4  Alaska Backcountry Access rentals</t>
  </si>
  <si>
    <t>https://alaskabackcountryaccess.com/snowmobile-rentals/</t>
  </si>
  <si>
    <t>Multi-day utility snowmachine $265/day and large tow sled $30/day as retrieved. Film permission, tax, delivery, fuel and insurance are additional allowances.</t>
  </si>
  <si>
    <t>S5  Polaris Air Cessna 185 benchmark</t>
  </si>
  <si>
    <t>https://www.polarisairalaska.com/cessna-185.html</t>
  </si>
  <si>
    <t>Published consumer charter $750/hour. Film rates in this model are $1,000/$1,300 per hour, plus separate coordination and riders; ski/commercial quote required.</t>
  </si>
  <si>
    <t>S5b  AirVentures Cessna 185 benchmark</t>
  </si>
  <si>
    <t>https://airventuresalaska.com/day-trips-charters-glacier-tours-bear-viewing/</t>
  </si>
  <si>
    <t>Published floatplane charter $800/flight hour, charged out and back. This is a benchmark, not a ski-aircraft filming quote.</t>
  </si>
  <si>
    <t>S6  SAG-AFTRA UPA budget cap</t>
  </si>
  <si>
    <t>https://www.sagaftra.org/production-center/contract/819/getting-started</t>
  </si>
  <si>
    <t>UPA maximum $300,000 for an eligible US shoot. All-in estimate is compared conservatively to this cap.</t>
  </si>
  <si>
    <t>S7  SAG-AFTRA LBA budget cap</t>
  </si>
  <si>
    <t>https://www.sagaftra.org/production-center/contract/814/getting-started</t>
  </si>
  <si>
    <t>Normal LBA budget below $2 million. No casting-incentive cap increase is assumed.</t>
  </si>
  <si>
    <t>S8  SAGindie 2026 LBA rate sheet</t>
  </si>
  <si>
    <t>https://sagindie.org/media/LBA-Rate-Sheet-6.30.26.pdf</t>
  </si>
  <si>
    <t>Daily coordinator below flat-deal minimum: $1,283. Ultra reserve $1,400 before OT/P&amp;H. Final coordinator agreement must be confirmed.</t>
  </si>
  <si>
    <t>Micro-budget budget (USD)</t>
  </si>
  <si>
    <t>Local nonunion performer deals. Unit rates and bookings are planning allowances. Sources and scope are on Assumptions.</t>
  </si>
  <si>
    <t>Contingency included</t>
  </si>
  <si>
    <t>Refundable deposits, extra cash</t>
  </si>
  <si>
    <t>Budget plus deposits</t>
  </si>
  <si>
    <t>Cost = quantity × (units + extra units) × rate × factor.</t>
  </si>
  <si>
    <t>Acct</t>
  </si>
  <si>
    <t>Cost item</t>
  </si>
  <si>
    <t>Qty</t>
  </si>
  <si>
    <t>Units</t>
  </si>
  <si>
    <t>Extra units</t>
  </si>
  <si>
    <t>Rate (USD)</t>
  </si>
  <si>
    <t>OT factor</t>
  </si>
  <si>
    <t>Amount (USD)</t>
  </si>
  <si>
    <t>Script / costing notes</t>
  </si>
  <si>
    <t>100  Development and producing</t>
  </si>
  <si>
    <t>110</t>
  </si>
  <si>
    <t>Screenplay rights and writer fee</t>
  </si>
  <si>
    <t>Negotiated acquisition/writing allowance. No deferral assumed.  Planning estimate E1.</t>
  </si>
  <si>
    <t>120</t>
  </si>
  <si>
    <t>Producer fee</t>
  </si>
  <si>
    <t>Includes producer development, prep, production and delivery oversight.  Planning estimate E1.</t>
  </si>
  <si>
    <t>130</t>
  </si>
  <si>
    <t>Director fee</t>
  </si>
  <si>
    <t>Fixed project deal includes prep, shoot and post approval; crew benefits allowance applies.  Planning estimate E1.</t>
  </si>
  <si>
    <t>140</t>
  </si>
  <si>
    <t>Casting director and Indigenous outreach</t>
  </si>
  <si>
    <t>Casting sessions and paid regional outreach. Cast wages are in account 200.  Planning estimate E1.</t>
  </si>
  <si>
    <t>150</t>
  </si>
  <si>
    <t>Yup'ik cultural and language consultant</t>
  </si>
  <si>
    <t>Pronunciation, story/prop review and participation throughout key scenes.  Planning estimate E1.</t>
  </si>
  <si>
    <t>160</t>
  </si>
  <si>
    <t>Radio technical and SAR consultant</t>
  </si>
  <si>
    <t>Transmitter procedures, broadcast performance and rescue staging.  Planning estimate E1.</t>
  </si>
  <si>
    <t>Development and producing subtotal</t>
  </si>
  <si>
    <t>200  Cast</t>
  </si>
  <si>
    <t>210</t>
  </si>
  <si>
    <t>Iris Kell</t>
  </si>
  <si>
    <t>Estimated shooting days per performer. Rate is for eight hours; overtime factor is applied. E1 schedule / S1 rate benchmark.  Planning estimate E1.</t>
  </si>
  <si>
    <t>211</t>
  </si>
  <si>
    <t>Agnes Pavila</t>
  </si>
  <si>
    <t>212</t>
  </si>
  <si>
    <t>Walt Dunham</t>
  </si>
  <si>
    <t>213</t>
  </si>
  <si>
    <t>Benny John</t>
  </si>
  <si>
    <t>214</t>
  </si>
  <si>
    <t>Lorraine Andrew</t>
  </si>
  <si>
    <t>215</t>
  </si>
  <si>
    <t>Joey Andrew</t>
  </si>
  <si>
    <t>216</t>
  </si>
  <si>
    <t>Danny Pavila</t>
  </si>
  <si>
    <t>217</t>
  </si>
  <si>
    <t>Tyler Paul</t>
  </si>
  <si>
    <t>218</t>
  </si>
  <si>
    <t>Pete Wassilie</t>
  </si>
  <si>
    <t>219</t>
  </si>
  <si>
    <t>Rose Nick</t>
  </si>
  <si>
    <t>220</t>
  </si>
  <si>
    <t>Marcus Fell</t>
  </si>
  <si>
    <t>221</t>
  </si>
  <si>
    <t>Debra Okafor</t>
  </si>
  <si>
    <t>222</t>
  </si>
  <si>
    <t>Bush-plane pilot (performer)</t>
  </si>
  <si>
    <t>223</t>
  </si>
  <si>
    <t>Father Mike</t>
  </si>
  <si>
    <t>224</t>
  </si>
  <si>
    <t>Harold and Ernestine</t>
  </si>
  <si>
    <t>225</t>
  </si>
  <si>
    <t>Voice performers: old man, two callers, young Danny, narrator</t>
  </si>
  <si>
    <t>Five separate VO performers/sessions. Harold/Ernestine VO covered by their principal deals.  Planning estimate E1.</t>
  </si>
  <si>
    <t>226</t>
  </si>
  <si>
    <t>Featured nonspeaking adults and opening listeners</t>
  </si>
  <si>
    <t>Trapper, health aide, Glenn and three adult performers portraying teenage girls.  Planning estimate E1.</t>
  </si>
  <si>
    <t>227</t>
  </si>
  <si>
    <t>Principal rehearsals, travel and fittings</t>
  </si>
  <si>
    <t>Additional paid eight-hour performer-days beyond shooting. Local-first casting reduces travel.  Planning estimate E1.</t>
  </si>
  <si>
    <t>228</t>
  </si>
  <si>
    <t>Background actor days</t>
  </si>
  <si>
    <t>Eight-hour adult person-days. Low tiers use close coverage and paid crowd-extension plates for the 80-seat bingo hall; church/airstrip pools reuse cast. Large tiers carry fuller crowds.  Planning estimate E1.</t>
  </si>
  <si>
    <t>229</t>
  </si>
  <si>
    <t>Child background / toddler featured allowances</t>
  </si>
  <si>
    <t>Eight-hour ceiling for costing only; actual minor schedules shorter. School/town children and store toddler.  Planning estimate E1.</t>
  </si>
  <si>
    <t>230</t>
  </si>
  <si>
    <t>Cast agents and negotiated premiums</t>
  </si>
  <si>
    <t>Additional negotiated allowance. Zero means no agent premium in local low-tier deals.  Planning estimate E1.</t>
  </si>
  <si>
    <t>Cast subtotal</t>
  </si>
  <si>
    <t>300  Crew</t>
  </si>
  <si>
    <t>310</t>
  </si>
  <si>
    <t>Line producer / UPM</t>
  </si>
  <si>
    <t>Includes prep, principal photography and wrap. Conservative overtime on all budgeted days.  Planning estimate E1.</t>
  </si>
  <si>
    <t>311</t>
  </si>
  <si>
    <t>First assistant director</t>
  </si>
  <si>
    <t>Schedule, set management and background blocking.  Planning estimate E1.</t>
  </si>
  <si>
    <t>312</t>
  </si>
  <si>
    <t>Director of photography / camera operator</t>
  </si>
  <si>
    <t>Prep plus shoot; camera package rental budgeted separately.  Planning estimate E1.</t>
  </si>
  <si>
    <t>313</t>
  </si>
  <si>
    <t>First AC / camera assistant</t>
  </si>
  <si>
    <t>Focus, camera prep and media handling. DIT separated at higher tiers.  Planning estimate E1.</t>
  </si>
  <si>
    <t>314</t>
  </si>
  <si>
    <t>DIT / data manager</t>
  </si>
  <si>
    <t>Not separately used in this option. Micro/ultra camera assistant handles paid backups. Dedicated higher-tier role.</t>
  </si>
  <si>
    <t>315</t>
  </si>
  <si>
    <t>Second camera operator</t>
  </si>
  <si>
    <t>Not separately used in this option. Additional coverage on crowd and rescue days.</t>
  </si>
  <si>
    <t>316</t>
  </si>
  <si>
    <t>Gaffer / lighting lead</t>
  </si>
  <si>
    <t>Combined grip/light lead in the first two plans.  Planning estimate E1.</t>
  </si>
  <si>
    <t>317</t>
  </si>
  <si>
    <t>Key grip</t>
  </si>
  <si>
    <t>Not separately used in this option. Separate at low and company tiers.</t>
  </si>
  <si>
    <t>318</t>
  </si>
  <si>
    <t>Grip and electric assistants</t>
  </si>
  <si>
    <t>Not separately used in this option. Extra hands expand by tier.</t>
  </si>
  <si>
    <t>319</t>
  </si>
  <si>
    <t>Production sound mixer</t>
  </si>
  <si>
    <t>Sound kit rented in account 400.  Planning estimate E1.</t>
  </si>
  <si>
    <t>320</t>
  </si>
  <si>
    <t>Boom operator / sound assistant</t>
  </si>
  <si>
    <t>Not separately used in this option. First two tiers use mixer plus radio/station dialogue blocking.</t>
  </si>
  <si>
    <t>321</t>
  </si>
  <si>
    <t>Script supervisor</t>
  </si>
  <si>
    <t>Not separately used in this option. Micro/ultra AD and camera assistant share continuity duties.</t>
  </si>
  <si>
    <t>322</t>
  </si>
  <si>
    <t>Art / props lead</t>
  </si>
  <si>
    <t>Props buying, dressing, station and cabin builds, shoot continuity and strike.  Planning estimate E1.</t>
  </si>
  <si>
    <t>323</t>
  </si>
  <si>
    <t>Art / set dressing assistants</t>
  </si>
  <si>
    <t>Not separately used in this option. Low tiers use the paid art lead and local location dressing.</t>
  </si>
  <si>
    <t>324</t>
  </si>
  <si>
    <t>Costume / HMU lead</t>
  </si>
  <si>
    <t>Combined low-tier role. Separate staff are added below.  Planning estimate E1.</t>
  </si>
  <si>
    <t>325</t>
  </si>
  <si>
    <t>Wardrobe assistant</t>
  </si>
  <si>
    <t>Not separately used in this option. Wet/dry duplicates, parkas, drying and continuity.</t>
  </si>
  <si>
    <t>326</t>
  </si>
  <si>
    <t>Additional hair / makeup</t>
  </si>
  <si>
    <t>Not separately used in this option. Dedicated additional artist for full-company cast.</t>
  </si>
  <si>
    <t>327</t>
  </si>
  <si>
    <t>Production assistants</t>
  </si>
  <si>
    <t>Eight-hour base pay before the 10-hour factor. No volunteer labor assumed.  Planning estimate E1.</t>
  </si>
  <si>
    <t>328</t>
  </si>
  <si>
    <t>Location manager</t>
  </si>
  <si>
    <t>Not separately used in this option. First two tiers: UPM manages leases and moves.</t>
  </si>
  <si>
    <t>329</t>
  </si>
  <si>
    <t>Transport drivers</t>
  </si>
  <si>
    <t>Not separately used in this option. First two tiers use paid PAs and local travel.</t>
  </si>
  <si>
    <t>330</t>
  </si>
  <si>
    <t>Minor welfare / education support</t>
  </si>
  <si>
    <t>Budgeted support for minor days; state rules determine exact staffing.  Planning estimate E1.</t>
  </si>
  <si>
    <t>331</t>
  </si>
  <si>
    <t>Second-unit scenic crew</t>
  </si>
  <si>
    <t>Bundled 8-hour wages for small plates unit, not free labor. OT/fringes apply.  Planning estimate E1.</t>
  </si>
  <si>
    <t>Crew subtotal</t>
  </si>
  <si>
    <t>400  Camera, lighting and sound</t>
  </si>
  <si>
    <t>410</t>
  </si>
  <si>
    <t>Camera, lenses and tripod package</t>
  </si>
  <si>
    <t>Weekly package, negotiated. Includes prep/return and five-day shoot weeks.  Planning estimate E1.</t>
  </si>
  <si>
    <t>411</t>
  </si>
  <si>
    <t>Lighting and grip package</t>
  </si>
  <si>
    <t>Weekly gear package. Lighting crew wages are separate.  Planning estimate E1.</t>
  </si>
  <si>
    <t>412</t>
  </si>
  <si>
    <t>Location sound recording kit</t>
  </si>
  <si>
    <t>Recorder, lavaliers, boom and wind protection.  Planning estimate E1.</t>
  </si>
  <si>
    <t>413</t>
  </si>
  <si>
    <t>Monitors, wireless video and batteries</t>
  </si>
  <si>
    <t>Budget allowance for power/video accessories.  Planning estimate E1.</t>
  </si>
  <si>
    <t>414</t>
  </si>
  <si>
    <t>Production media and backup drives</t>
  </si>
  <si>
    <t>Three-copy workflow during production; long-term archive in post.  Planning estimate E1.</t>
  </si>
  <si>
    <t>415</t>
  </si>
  <si>
    <t>Generator and practical power support</t>
  </si>
  <si>
    <t>Production generators/heat power support. Radio prop generator can be a practical insert.  Planning estimate E1.</t>
  </si>
  <si>
    <t>Camera, lighting and sound subtotal</t>
  </si>
  <si>
    <t>500  Locations and facilities</t>
  </si>
  <si>
    <t>510</t>
  </si>
  <si>
    <t>KTLK interior and transmitter location</t>
  </si>
  <si>
    <t>Prep, held shoot days and strike. Company uses leased space plus scenic construction.  Planning estimate E1.</t>
  </si>
  <si>
    <t>511</t>
  </si>
  <si>
    <t>Agnes house / Iris housing interiors</t>
  </si>
  <si>
    <t>Two practical homes, multi-use rooms for village-house inserts.  Planning estimate E1.</t>
  </si>
  <si>
    <t>512</t>
  </si>
  <si>
    <t>Store and post-office location</t>
  </si>
  <si>
    <t>Business closure / owner fee allowance.  Planning estimate E1.</t>
  </si>
  <si>
    <t>513</t>
  </si>
  <si>
    <t>Community hall, church and clinic</t>
  </si>
  <si>
    <t>Separate practical location fees; audience dressing in account 600.  Planning estimate E1.</t>
  </si>
  <si>
    <t>514</t>
  </si>
  <si>
    <t>LA / Ohio inserts and video-call interiors</t>
  </si>
  <si>
    <t>Shoot locally as doubles. No LA/Ohio travel unit.  Planning estimate E1.</t>
  </si>
  <si>
    <t>515</t>
  </si>
  <si>
    <t>Hangar, airstrip and aircraft access location</t>
  </si>
  <si>
    <t>Hangar/location fee only. Aircraft hire in account 700.  Planning estimate E1.</t>
  </si>
  <si>
    <t>516</t>
  </si>
  <si>
    <t>Dredge / industrial exterior stand-in</t>
  </si>
  <si>
    <t>Road-accessible industrial site plus purchased/scenic plates. No live remote dredge lease.  Planning estimate E1.</t>
  </si>
  <si>
    <t>517</t>
  </si>
  <si>
    <t>Cabin and rescue-site access</t>
  </si>
  <si>
    <t>Land/site fees for controlled storm and cabin coverage.  Planning estimate E1.</t>
  </si>
  <si>
    <t>518</t>
  </si>
  <si>
    <t>Location permits, community fees and restoration</t>
  </si>
  <si>
    <t>Includes boardwalk/town exterior access and location reset.  Planning estimate E1.</t>
  </si>
  <si>
    <t>519</t>
  </si>
  <si>
    <t>Production office and holding space</t>
  </si>
  <si>
    <t>Weekly lease. Offices/holding kept separate from set rental.  Planning estimate E1.</t>
  </si>
  <si>
    <t>Locations and facilities subtotal</t>
  </si>
  <si>
    <t>600  Props and set dressing</t>
  </si>
  <si>
    <t>601</t>
  </si>
  <si>
    <t>Vintage radio mixing console</t>
  </si>
  <si>
    <t>KTLK main studio. Used/inoperative console dressed for repeatable fader action.  Planning estimate E1.</t>
  </si>
  <si>
    <t>602</t>
  </si>
  <si>
    <t>Broadcast microphones and desk arms</t>
  </si>
  <si>
    <t>KTLK and podcast studio. Prop microphones; actual recording kit is in 412.  Planning estimate E1.</t>
  </si>
  <si>
    <t>603</t>
  </si>
  <si>
    <t>Headphones, mic windscreens and cables</t>
  </si>
  <si>
    <t>KTLK. Prop/dressing bundle.  Planning estimate E1.</t>
  </si>
  <si>
    <t>604</t>
  </si>
  <si>
    <t>Practical ON AIR sign and control</t>
  </si>
  <si>
    <t>KTLK. Working illuminated sign with repeatable dimming/control.  Planning estimate E1.</t>
  </si>
  <si>
    <t>605</t>
  </si>
  <si>
    <t>VU meters, tube glow and red/green panels</t>
  </si>
  <si>
    <t>Transmitter and board. Dummy meters, warning lights and MAIN OFF/TOWER GROUNDED indicators.  Planning estimate E1.</t>
  </si>
  <si>
    <t>606</t>
  </si>
  <si>
    <t>Transmitter cabinet shells and switchgear</t>
  </si>
  <si>
    <t>Transmitter shack. Inert cabinets and safe knife-switch dressing.  Planning estimate E1.</t>
  </si>
  <si>
    <t>607</t>
  </si>
  <si>
    <t>Guy-wire / tower-base insert rig</t>
  </si>
  <si>
    <t>Tower deicing. Ground-level dressed rig. No live transmission or climbing; breakaway ice in 721.  Planning estimate E1.</t>
  </si>
  <si>
    <t>608</t>
  </si>
  <si>
    <t>AM radios for listener locations</t>
  </si>
  <si>
    <t>Cabin, clinic, village, church. Multiple physical radios so coverage can retain continuity.  Planning estimate E1.</t>
  </si>
  <si>
    <t>609</t>
  </si>
  <si>
    <t>Pink fish-camp radio</t>
  </si>
  <si>
    <t>Opening fish camp. Distinct picture radio.  Planning estimate E1.</t>
  </si>
  <si>
    <t>610</t>
  </si>
  <si>
    <t>Orange hero AM radio duplicates</t>
  </si>
  <si>
    <t>Joey and rescue trench. Hero, wet/stunt duplicate and backup.  Planning estimate E1.</t>
  </si>
  <si>
    <t>611</t>
  </si>
  <si>
    <t>Danny's shortwave/AM hero radio</t>
  </si>
  <si>
    <t>Dredge. Hero plus continuity backup.  Planning estimate E1.</t>
  </si>
  <si>
    <t>612</t>
  </si>
  <si>
    <t>Landline phones and call-line light props</t>
  </si>
  <si>
    <t>KTLK. Beige coiled-cord phone and line indicators.  Planning estimate E1.</t>
  </si>
  <si>
    <t>613</t>
  </si>
  <si>
    <t>Picture VHF radios / handsets</t>
  </si>
  <si>
    <t>KTLK / SAR. Hero only; production comms separate.  Planning estimate E1.</t>
  </si>
  <si>
    <t>614</t>
  </si>
  <si>
    <t>Satellite messenger hero duplicates</t>
  </si>
  <si>
    <t>Danny / Walt. Rental/prop allowance for look and inserts. Screen animation cost in 917.  Planning estimate E1.</t>
  </si>
  <si>
    <t>615</t>
  </si>
  <si>
    <t>Picture phones and laptops</t>
  </si>
  <si>
    <t>Iris / KTLK / Joey. Prop rental/purchase allowance; shot designs and screen post separate.  Planning estimate E1.</t>
  </si>
  <si>
    <t>616</t>
  </si>
  <si>
    <t>Bush Lines binders and recipe boxes</t>
  </si>
  <si>
    <t>KTLK / Agnes. Hero and backup binders, sleeves and message trays.  Planning estimate E1.</t>
  </si>
  <si>
    <t>617</t>
  </si>
  <si>
    <t>Index cards, sleeves and handwritten copies</t>
  </si>
  <si>
    <t>Bush Lines messages. Bulk cards and duplicate eras/handwriting. Art-lead labor in 322.  Planning estimate E1.</t>
  </si>
  <si>
    <t>618</t>
  </si>
  <si>
    <t>Navy flight bag and station envelopes</t>
  </si>
  <si>
    <t>Walt. Used canvas flight bag, stencil, envelopes and mail sacks.  Planning estimate E1.</t>
  </si>
  <si>
    <t>619</t>
  </si>
  <si>
    <t>Green MOSES thermos duplicates</t>
  </si>
  <si>
    <t>Danny / rescue. Hero, practical liquid version and stunt backup; stencil/aging included.  Planning estimate E1.</t>
  </si>
  <si>
    <t>620</t>
  </si>
  <si>
    <t>Other thermoses, mugs and tableware</t>
  </si>
  <si>
    <t>Station, Agnes and cabins. Includes WORLD'S OKAYEST BOSS mug and tea/coffee props.  Planning estimate E1.</t>
  </si>
  <si>
    <t>621</t>
  </si>
  <si>
    <t>Headlamps, lanterns and practical lamps</t>
  </si>
  <si>
    <t>Listeners / rescue / hangar. Practical picture units. Production light kit separate.  Planning estimate E1.</t>
  </si>
  <si>
    <t>622</t>
  </si>
  <si>
    <t>Ice-spud and fiberglass deicing-pole props</t>
  </si>
  <si>
    <t>Danny / tower. Controlled picture tools and soft duplicates as needed.  Planning estimate E1.</t>
  </si>
  <si>
    <t>623</t>
  </si>
  <si>
    <t>Inert rifle props and scabbards</t>
  </si>
  <si>
    <t>Trapper / Joey / boys / Danny. No discharging or live ammunition. Paid custody/prop supervision below.  Planning estimate E1.</t>
  </si>
  <si>
    <t>624</t>
  </si>
  <si>
    <t>Weapons prop custody and specialist rental</t>
  </si>
  <si>
    <t>Multiple locations. Vendor/specialist allowance separate from the art lead.  Planning estimate E1.</t>
  </si>
  <si>
    <t>625</t>
  </si>
  <si>
    <t>Sleeping bags, tarp, webbing and rescue kit</t>
  </si>
  <si>
    <t>Snow trench / rescue / cabin. Dry/wet duplicates, straps, insulated ground material.  Planning estimate E1.</t>
  </si>
  <si>
    <t>626</t>
  </si>
  <si>
    <t>Gas cans, propane and freight picture cargo</t>
  </si>
  <si>
    <t>Departure / plane / sled. Empty/inert picture cylinders/cans plus shipping boxes.  Planning estimate E1.</t>
  </si>
  <si>
    <t>627</t>
  </si>
  <si>
    <t>Trail maps, river chart and photo artwork</t>
  </si>
  <si>
    <t>Joey / SAR / Agnes. Multiple map eras, D+M insert, original family photos and safe clearance.  Planning estimate E1.</t>
  </si>
  <si>
    <t>628</t>
  </si>
  <si>
    <t>Bingo cards, daubers and coffee urn</t>
  </si>
  <si>
    <t>Community hall. Paid rental/purchase, scripted six cards for Agnes.  Planning estimate E1.</t>
  </si>
  <si>
    <t>629</t>
  </si>
  <si>
    <t>Frozen turkey, whitefish and caribou-leg props</t>
  </si>
  <si>
    <t>Bingo / Agnes / plane. Food replicas/prop food and take resets. No animal-performer costs.  Planning estimate E1.</t>
  </si>
  <si>
    <t>630</t>
  </si>
  <si>
    <t>Store shelf goods and post-office dressing</t>
  </si>
  <si>
    <t>Tulik Native Store. Supplement actual inventory with hero price tags, cans, cereal and mail cubbies.  Planning estimate E1.</t>
  </si>
  <si>
    <t>631</t>
  </si>
  <si>
    <t>Pledge thermometer, flyers, logs and clocks</t>
  </si>
  <si>
    <t>KTLK. Multiple pledge levels and red-hand clock continuity.  Planning estimate E1.</t>
  </si>
  <si>
    <t>632</t>
  </si>
  <si>
    <t>Cassette deck, tapes, shoebox and CDs</t>
  </si>
  <si>
    <t>KTLK archive. Period used items, labels and backup kid-weather tape.  Planning estimate E1.</t>
  </si>
  <si>
    <t>633</t>
  </si>
  <si>
    <t>Porch lamp, caged bulb and switch</t>
  </si>
  <si>
    <t>Agnes house. Hero unit plus spare practical fixture.  Planning estimate E1.</t>
  </si>
  <si>
    <t>634</t>
  </si>
  <si>
    <t>Wood / barrel stove prop dressing</t>
  </si>
  <si>
    <t>Trapper, dredge and shelter. Electric/fire-effect dressing. Operator and heating safety in special-sequence accounts.  Planning estimate E1.</t>
  </si>
  <si>
    <t>635</t>
  </si>
  <si>
    <t>Boardwalk and cold-weather cabin materials</t>
  </si>
  <si>
    <t>Village / cabins. Short hero boardwalk section plus aging and scenic repairs, built at road-accessible base.  Planning estimate E1.</t>
  </si>
  <si>
    <t>636</t>
  </si>
  <si>
    <t>KTLK paneling, shelves and desks</t>
  </si>
  <si>
    <t>KTLK interior. Materials/used furniture only. Art/set crew labor in 300.  Planning estimate E1.</t>
  </si>
  <si>
    <t>637</t>
  </si>
  <si>
    <t>Dredge-room and shelter-cabin dressing</t>
  </si>
  <si>
    <t>Dredge / Kusko shelter. Cot, shelves, plank bunk and industrial/log textures. Location lease separate.  Planning estimate E1.</t>
  </si>
  <si>
    <t>638</t>
  </si>
  <si>
    <t>Home, clinic and church dressing</t>
  </si>
  <si>
    <t>Listener montage / Agnes. Paid supplemental furniture, crucifix, calendars, candles and clinic props.  Planning estimate E1.</t>
  </si>
  <si>
    <t>639</t>
  </si>
  <si>
    <t>Podcast neon sign and office dressing</t>
  </si>
  <si>
    <t>Dead Reckoning / lawyer. Locally doubled office, DEAD RECKONING sign and art.  Planning estimate E1.</t>
  </si>
  <si>
    <t>640</t>
  </si>
  <si>
    <t>Safe breakaway rock and window panels</t>
  </si>
  <si>
    <t>KTLK attack. Replaceable breakaway panes/soft rock. SFX labor and restoration separate.  Planning estimate E1.</t>
  </si>
  <si>
    <t>641</t>
  </si>
  <si>
    <t>Ulu knife, fish board and small hand props</t>
  </si>
  <si>
    <t>Agnes / station / trapper. Safe picture tools, snowshoe, handheld game, vape prop and suitcases.  Planning estimate E1.</t>
  </si>
  <si>
    <t>642</t>
  </si>
  <si>
    <t>Prop consumables, repairs and backups</t>
  </si>
  <si>
    <t>All locations. Adhesive, marker ink, batteries, replacement bulbs and continuity repairs.  Planning estimate E1.</t>
  </si>
  <si>
    <t>643</t>
  </si>
  <si>
    <t>Prop / set freight and strike materials</t>
  </si>
  <si>
    <t>Art department. Art-specific delivery/strike allowance. Main freight is for camera/crew cargo.  Planning estimate E1.</t>
  </si>
  <si>
    <t>Props and set dressing subtotal</t>
  </si>
  <si>
    <t>650  Costumes and makeup supplies</t>
  </si>
  <si>
    <t>651</t>
  </si>
  <si>
    <t>Principal winter clothing and boots</t>
  </si>
  <si>
    <t>Wardrobe sets including parkas/bibs/boots. Yup'ik garments below.  Planning estimate E1.</t>
  </si>
  <si>
    <t>652</t>
  </si>
  <si>
    <t>Agnes kuspuk, beadwork and cultural wardrobe</t>
  </si>
  <si>
    <t>Paid local sourcing/making and review; no borrowed heirloom assumption.  Planning estimate E1.</t>
  </si>
  <si>
    <t>653</t>
  </si>
  <si>
    <t>Wet, frost and stunt wardrobe duplicates</t>
  </si>
  <si>
    <t>Rescue performers and deicing doubles.  Planning estimate E1.</t>
  </si>
  <si>
    <t>654</t>
  </si>
  <si>
    <t>Background costume rentals / vouchers</t>
  </si>
  <si>
    <t>Personal-wardrobe vouchers and supplemental winter garments.  Planning estimate E1.</t>
  </si>
  <si>
    <t>655</t>
  </si>
  <si>
    <t>Makeup, frost, beard and scar supplies</t>
  </si>
  <si>
    <t>Danny beard/scars, Pete cold makeup, frost continuity.  Planning estimate E1.</t>
  </si>
  <si>
    <t>656</t>
  </si>
  <si>
    <t>Laundry, drying and wardrobe consumables</t>
  </si>
  <si>
    <t>Includes resets between wet/snow takes.  Planning estimate E1.</t>
  </si>
  <si>
    <t>Costumes and makeup supplies subtotal</t>
  </si>
  <si>
    <t>700  Vehicles and special sequences</t>
  </si>
  <si>
    <t>710</t>
  </si>
  <si>
    <t>Four picture snowmachines</t>
  </si>
  <si>
    <t>Three boys plus Danny; multi-day consumer rental benchmark. Commercial film permission and extras require quotes.  Rate benchmark S4; quantities/film extras E1.</t>
  </si>
  <si>
    <t>711</t>
  </si>
  <si>
    <t>Snowmachine haul, fuel and commercial-use surcharge</t>
  </si>
  <si>
    <t>Delivery/trailers/fuel and film-use premium beyond advertised base hire.  Planning estimate E1.</t>
  </si>
  <si>
    <t>712</t>
  </si>
  <si>
    <t>Freight sleds and rescue tow sled</t>
  </si>
  <si>
    <t>Two practical tow sleds. Hero sleeping bags/straps are props.  Rate benchmark S4; quantities/film extras E1.</t>
  </si>
  <si>
    <t>713</t>
  </si>
  <si>
    <t>Rust-red picture pickup</t>
  </si>
  <si>
    <t>Ground/static dialogue plus brief road work; no high-speed driving.  Planning estimate E1.</t>
  </si>
  <si>
    <t>714</t>
  </si>
  <si>
    <t>Static bush aircraft / aircraft interior access</t>
  </si>
  <si>
    <t>Parked Cessna plus nine-seat bush-plane interior double; plan exact matching aircraft with supplier.  Planning estimate E1.</t>
  </si>
  <si>
    <t>715</t>
  </si>
  <si>
    <t>Aircraft charter flight hours</t>
  </si>
  <si>
    <t>Low/company original flight plates. Estimates exceed $750-$800 consumer charter benchmarks; ski filming quote needed.  Rate benchmark S5; quantities/film extras E1.</t>
  </si>
  <si>
    <t>716</t>
  </si>
  <si>
    <t>Aviation coordinator and flight support</t>
  </si>
  <si>
    <t>Dedicated coordination; pilots are included in charter rate, performer pilot is in cast.  Planning estimate E1.</t>
  </si>
  <si>
    <t>717</t>
  </si>
  <si>
    <t>Scenic Alaska / aircraft / dredge licensed footage</t>
  </si>
  <si>
    <t>Micro/ultra purchase aerial, ski landing and dredge establishing plates; no original flights budgeted.  Planning estimate E1.</t>
  </si>
  <si>
    <t>718</t>
  </si>
  <si>
    <t>Stunt / vehicle coordinator</t>
  </si>
  <si>
    <t>Paid stunt coordinator for controlled riding, boardwalk fall and rescue action. SAG benefit reserve at union tiers; exact coordinator deal requires approval.  Planning estimate E1.</t>
  </si>
  <si>
    <t>719</t>
  </si>
  <si>
    <t>Riding and action doubles</t>
  </si>
  <si>
    <t>Snowmachine and fall doubles. No performers ride real unsafe ice.  Planning estimate E1.</t>
  </si>
  <si>
    <t>720</t>
  </si>
  <si>
    <t>Medic / cold-weather safety</t>
  </si>
  <si>
    <t>Focused on exterior and rescue days; warm-up base provided.  Planning estimate E1.</t>
  </si>
  <si>
    <t>721</t>
  </si>
  <si>
    <t>Storm fans, snow machines and ice-effect supplies</t>
  </si>
  <si>
    <t>Controlled whiteout and breakaway ice. Equipment/vendor allowance, paid operators below.  Planning estimate E1.</t>
  </si>
  <si>
    <t>722</t>
  </si>
  <si>
    <t>Special-effects operator team</t>
  </si>
  <si>
    <t>Snow, wind and controlled stove/ice work; vendor or payroll deal finalized before shoot.  Planning estimate E1.</t>
  </si>
  <si>
    <t>723</t>
  </si>
  <si>
    <t>Simulated overflow pool and snow-trench build</t>
  </si>
  <si>
    <t>Shallow controlled slush set; no real overflow water or river-ice stunt.  Planning estimate E1.</t>
  </si>
  <si>
    <t>724</t>
  </si>
  <si>
    <t>Aircraft / vehicle specialty insurance rider</t>
  </si>
  <si>
    <t>Vendor-specific coverage above package policy; specialist insurance quote required.  Planning estimate E1.</t>
  </si>
  <si>
    <t>Vehicles and special sequences subtotal</t>
  </si>
  <si>
    <t>800  Travel, meals and operations</t>
  </si>
  <si>
    <t>810</t>
  </si>
  <si>
    <t>Passenger vans and local production vehicles</t>
  </si>
  <si>
    <t>Low/company quantity increased below in dataset. Picture pickup separate.  Planning estimate E1.</t>
  </si>
  <si>
    <t>811</t>
  </si>
  <si>
    <t>Ground fuel, parking and mileage</t>
  </si>
  <si>
    <t>Includes location moves and local airport trips.  Planning estimate E1.</t>
  </si>
  <si>
    <t>812</t>
  </si>
  <si>
    <t>Round-trip cast / key-crew flights</t>
  </si>
  <si>
    <t>Planning airfare only, not live fare quote. Local-first in first two plans.  Planning estimate E1.</t>
  </si>
  <si>
    <t>813</t>
  </si>
  <si>
    <t>Excess baggage and production freight</t>
  </si>
  <si>
    <t>Nonremote road base; flying entire crew to a village is outside these plans.  Planning estimate E1.</t>
  </si>
  <si>
    <t>814</t>
  </si>
  <si>
    <t>Lodging room-nights</t>
  </si>
  <si>
    <t>Paid room-nights, reduced by local crew. Cast travel wages separately included.  Planning estimate E1.</t>
  </si>
  <si>
    <t>815</t>
  </si>
  <si>
    <t>Hot meals for core unit</t>
  </si>
  <si>
    <t>Hot lunch plus supplied breakfast/dinner. Units are person-days; no full shoot-day per diem added.  Planning estimate E1.</t>
  </si>
  <si>
    <t>816</t>
  </si>
  <si>
    <t>Background / visitor meals</t>
  </si>
  <si>
    <t>Matches adult plus minor background person-days. Featured principals in core allowance.  Planning estimate E1.</t>
  </si>
  <si>
    <t>817</t>
  </si>
  <si>
    <t>Craft service, drinking water and hot drinks</t>
  </si>
  <si>
    <t>Separate snacks/hot drinks throughout days.  Planning estimate E1.</t>
  </si>
  <si>
    <t>818</t>
  </si>
  <si>
    <t>Travel / off-day meals</t>
  </si>
  <si>
    <t>Meals only on travel/off days where catering is not supplied; avoids duplicate full per diem.  Planning estimate E1.</t>
  </si>
  <si>
    <t>819</t>
  </si>
  <si>
    <t>Second-unit meals / ground support</t>
  </si>
  <si>
    <t>Scenic crew transport/meals not included in main-unit daily headcount.  Planning estimate E1.</t>
  </si>
  <si>
    <t>820</t>
  </si>
  <si>
    <t>Warm-up shelters, heaters and sanitation</t>
  </si>
  <si>
    <t>Exterior heating/restrooms. Location interiors include indoor holding.  Planning estimate E1.</t>
  </si>
  <si>
    <t>821</t>
  </si>
  <si>
    <t>Crew radios, sat comms and internet</t>
  </si>
  <si>
    <t>Production communications. Hero radios are props.  Planning estimate E1.</t>
  </si>
  <si>
    <t>822</t>
  </si>
  <si>
    <t>Office supplies, accounting and payroll admin</t>
  </si>
  <si>
    <t>Administrative service fees, separate from employer tax percentages.  Planning estimate E1.</t>
  </si>
  <si>
    <t>823</t>
  </si>
  <si>
    <t>Weather holds / pickups allowance</t>
  </si>
  <si>
    <t>One bundled allowance for likely interruption/pickups; contingency remains additional.  Planning estimate E1.</t>
  </si>
  <si>
    <t>Travel, meals and operations subtotal</t>
  </si>
  <si>
    <t>900  Postproduction and delivery</t>
  </si>
  <si>
    <t>910</t>
  </si>
  <si>
    <t>Picture editor</t>
  </si>
  <si>
    <t>Post vendor invoice/fee assumption; revision time included.  Planning estimate E1.</t>
  </si>
  <si>
    <t>911</t>
  </si>
  <si>
    <t>Assistant editing, ingest and conform</t>
  </si>
  <si>
    <t>Media ingest, sound turnovers and delivery conform.  Planning estimate E1.</t>
  </si>
  <si>
    <t>912</t>
  </si>
  <si>
    <t>Dialogue edit, restoration and sound design</t>
  </si>
  <si>
    <t>Radio filtering, wind, intelligible dialogue and rescue sound.  Planning estimate E1.</t>
  </si>
  <si>
    <t>913</t>
  </si>
  <si>
    <t>ADR / voice recording studio and pickups</t>
  </si>
  <si>
    <t>Facility and engineering only. Performer fees below.  Planning estimate E1.</t>
  </si>
  <si>
    <t>914</t>
  </si>
  <si>
    <t>ADR performer compensation reserve</t>
  </si>
  <si>
    <t>Paid pickup session equivalents. PH/payroll applied as cast wages.  Planning estimate E1.</t>
  </si>
  <si>
    <t>915</t>
  </si>
  <si>
    <t>Foley and re-recording mix</t>
  </si>
  <si>
    <t>Deliver stereo and 5.1 mix, M&amp;E where required.  Planning estimate E1.</t>
  </si>
  <si>
    <t>916</t>
  </si>
  <si>
    <t>Color correction and online finishing</t>
  </si>
  <si>
    <t>Night/snow matching, picture conform and final master.  Planning estimate E1.</t>
  </si>
  <si>
    <t>917</t>
  </si>
  <si>
    <t>VFX / screen graphics shots</t>
  </si>
  <si>
    <t>Planning VFX shots: aurora, storm extension, dredge/aircraft plates, crowd extensions and phone/donation screens. Final shot bid required.  Planning estimate E1.</t>
  </si>
  <si>
    <t>918</t>
  </si>
  <si>
    <t>Composer and original fiddle / hymn arrangements</t>
  </si>
  <si>
    <t>Original score, radio bed and culturally appropriate commissioned performances. Recording musicians included.  Planning estimate E1.</t>
  </si>
  <si>
    <t>919</t>
  </si>
  <si>
    <t>Music sync and master clearance reserve</t>
  </si>
  <si>
    <t>Steely Dan and other recorded music require quotes. First tiers assume approved replacement cue if rights exceed reserve.  Planning estimate E1.</t>
  </si>
  <si>
    <t>920</t>
  </si>
  <si>
    <t>DCP, ProRes master and QC</t>
  </si>
  <si>
    <t>Festival/exhibition master, delivery formats and technical QC.  Planning estimate E1.</t>
  </si>
  <si>
    <t>921</t>
  </si>
  <si>
    <t>Closed captions, subtitles and accessibility</t>
  </si>
  <si>
    <t>English captions and required dialogue translations; company allows accessibility work.  Planning estimate E1.</t>
  </si>
  <si>
    <t>922</t>
  </si>
  <si>
    <t>Archive drives and project backup</t>
  </si>
  <si>
    <t>Delivery archive separate from on-set camera media.  Planning estimate E1.</t>
  </si>
  <si>
    <t>Postproduction and delivery subtotal</t>
  </si>
  <si>
    <t>950  Legal, insurance and launch</t>
  </si>
  <si>
    <t>951</t>
  </si>
  <si>
    <t>Production legal / chain of title / releases</t>
  </si>
  <si>
    <t>Cast/location/release contracts plus screenplay ownership and clearance work.  Planning estimate E1.</t>
  </si>
  <si>
    <t>952</t>
  </si>
  <si>
    <t>General liability / equipment / production policy</t>
  </si>
  <si>
    <t>Package insurance estimate. Workers compensation is in payroll load; aircraft specialty rider in 724.  Planning estimate E1.</t>
  </si>
  <si>
    <t>953</t>
  </si>
  <si>
    <t>Errors and omissions insurance</t>
  </si>
  <si>
    <t>Clearance review and distribution E&amp;O policy estimate.  Planning estimate E1.</t>
  </si>
  <si>
    <t>954</t>
  </si>
  <si>
    <t>Festival entries and submission materials</t>
  </si>
  <si>
    <t>Entry fees, screeners and initial sales materials.  Planning estimate E1.</t>
  </si>
  <si>
    <t>955</t>
  </si>
  <si>
    <t>Poster, trailer, stills and publicity</t>
  </si>
  <si>
    <t>Limited launch/publicity only; distributor-wide P&amp;A campaign excluded.  Planning estimate E1.</t>
  </si>
  <si>
    <t>Legal, insurance and launch subtotal</t>
  </si>
  <si>
    <t>Employer costs and reserves</t>
  </si>
  <si>
    <t>Principal/action covered compensation</t>
  </si>
  <si>
    <t>Reference base only. Already included in department subtotals; do not add this row again.</t>
  </si>
  <si>
    <t>Background covered compensation</t>
  </si>
  <si>
    <t>Crew / creative covered compensation</t>
  </si>
  <si>
    <t>Covered principal/action wages × cast P&amp;H rate.</t>
  </si>
  <si>
    <t>First two plans reserve local noncovered backgrounds. Low/company use covered BG benefit allowance.</t>
  </si>
  <si>
    <t>Crew / creative benefit reserve</t>
  </si>
  <si>
    <t>Negotiated guild/crew benefits blended allowance. No blanket contract eligibility assumed.</t>
  </si>
  <si>
    <t>Employer taxes and workers compensation</t>
  </si>
  <si>
    <t>FICA, unemployment and workers comp. Payroll administration fee is separately budgeted in 822.</t>
  </si>
  <si>
    <t>Employer costs subtotal</t>
  </si>
  <si>
    <t>Direct production and delivery cost</t>
  </si>
  <si>
    <t>Cost including employer contributions</t>
  </si>
  <si>
    <t>Refundable deposits, excluded above</t>
  </si>
  <si>
    <t>Core crew positions (maximum across the unit)</t>
  </si>
  <si>
    <t>Excludes director/producer, consultants, medics, stunt coordinator/doubles and separate scenic unit. Part-time crew may not overlap.</t>
  </si>
  <si>
    <t>Ultra-low-budget budget (USD)</t>
  </si>
  <si>
    <t>SAG UPA planning basis. Unit rates and bookings are planning allowances. Sources and scope are on Assumptions.</t>
  </si>
  <si>
    <t>Low-budget budget (USD)</t>
  </si>
  <si>
    <t>SAG LBA planning basis. Unit rates and bookings are planning allowances. Sources and scope are on Assumptions.</t>
  </si>
  <si>
    <t>Micro/ultra camera assistant handles paid backups. Dedicated higher-tier role.  Planning estimate E1.</t>
  </si>
  <si>
    <t>Separate at low and company tiers.  Planning estimate E1.</t>
  </si>
  <si>
    <t>Extra hands expand by tier.  Planning estimate E1.</t>
  </si>
  <si>
    <t>First two tiers use mixer plus radio/station dialogue blocking.  Planning estimate E1.</t>
  </si>
  <si>
    <t>Micro/ultra AD and camera assistant share continuity duties.  Planning estimate E1.</t>
  </si>
  <si>
    <t>Low tiers use the paid art lead and local location dressing.  Planning estimate E1.</t>
  </si>
  <si>
    <t>Wet/dry duplicates, parkas, drying and continuity.  Planning estimate E1.</t>
  </si>
  <si>
    <t>First two tiers: UPM manages leases and moves.  Planning estimate E1.</t>
  </si>
  <si>
    <t>First two tiers use paid PAs and local travel.  Planning estimate E1.</t>
  </si>
  <si>
    <t>Production company budget (USD)</t>
  </si>
  <si>
    <t>SAG Basic planning basis. Unit rates and bookings are planning allowances. Sources and scope are on Assumptions.</t>
  </si>
  <si>
    <t>Additional coverage on crowd and rescue days.  Planning estimate E1.</t>
  </si>
  <si>
    <t>Dedicated additional artist for full-company cast.  Planning estimate E1.</t>
  </si>
  <si>
    <t>Screenplay requirements and location breakdown</t>
  </si>
  <si>
    <t>P1: latest pasted screenplay. Counts are source counts; shooting days and production groupings are estimates.</t>
  </si>
  <si>
    <t>Group</t>
  </si>
  <si>
    <t>Requirement</t>
  </si>
  <si>
    <t>Screenplay scope</t>
  </si>
  <si>
    <t>Micro / ultra approach</t>
  </si>
  <si>
    <t>Low / company approach</t>
  </si>
  <si>
    <t>Cost accounts</t>
  </si>
  <si>
    <t>01</t>
  </si>
  <si>
    <t>KTLK main studio, entry, closet and bench</t>
  </si>
  <si>
    <t>Recurring central location</t>
  </si>
  <si>
    <t>Dress one practical building</t>
  </si>
  <si>
    <t>Expanded practical / constructed studio</t>
  </si>
  <si>
    <t>510, 601–617, 631–632, 636</t>
  </si>
  <si>
    <t>02</t>
  </si>
  <si>
    <t>Transmitter shack and tower base</t>
  </si>
  <si>
    <t>Meter alarm, deicing and grounding</t>
  </si>
  <si>
    <t>Inert interior and ground-level rig</t>
  </si>
  <si>
    <t>Larger rig and storm coverage</t>
  </si>
  <si>
    <t>605–607, 622, 721–722</t>
  </si>
  <si>
    <t>03</t>
  </si>
  <si>
    <t>Agnes house / kitchen / porch / boardwalk</t>
  </si>
  <si>
    <t>Table for two, radio, light and fall</t>
  </si>
  <si>
    <t>One house and short boardwalk set</t>
  </si>
  <si>
    <t>Dedicated dressed house and wider exterior</t>
  </si>
  <si>
    <t>511, 619–620, 627, 633, 635, 638</t>
  </si>
  <si>
    <t>04</t>
  </si>
  <si>
    <t>Iris housing / LA apartment / office calls</t>
  </si>
  <si>
    <t>Packing, laptops and lawyer / producer calls</t>
  </si>
  <si>
    <t>Local doubles and small inserts</t>
  </si>
  <si>
    <t>Separate dressed rooms / additional coverage</t>
  </si>
  <si>
    <t>511, 514, 615, 639, 917</t>
  </si>
  <si>
    <t>05</t>
  </si>
  <si>
    <t>Native store / post office / back room</t>
  </si>
  <si>
    <t>Local commerce, Joey, Lorraine and messages</t>
  </si>
  <si>
    <t>Lease / dress practical store</t>
  </si>
  <si>
    <t>Larger merchandising and business closure</t>
  </si>
  <si>
    <t>512, 627, 630</t>
  </si>
  <si>
    <t>06</t>
  </si>
  <si>
    <t>80-person bingo, 50-person church and aide</t>
  </si>
  <si>
    <t>Close coverage and limited crowd extension</t>
  </si>
  <si>
    <t>Fuller practical crowds</t>
  </si>
  <si>
    <t>228–229, 330, 513, 628, 638, 917</t>
  </si>
  <si>
    <t>07</t>
  </si>
  <si>
    <t>Airstrip / hangar / bush plane / pickup</t>
  </si>
  <si>
    <t>Arrivals, flight bag and reunion</t>
  </si>
  <si>
    <t>Static aircraft, licensed aerial and landing plates</t>
  </si>
  <si>
    <t>Original flying coverage plus grounded passenger action</t>
  </si>
  <si>
    <t>515, 618, 626, 713–718</t>
  </si>
  <si>
    <t>08</t>
  </si>
  <si>
    <t>Ophir Creek gold dredge and caretaker room</t>
  </si>
  <si>
    <t>Four-story exterior, room, radio and freight</t>
  </si>
  <si>
    <t>Licensed/scenic exterior and dressed industrial room</t>
  </si>
  <si>
    <t>Expanded industrial dressing and original plate work</t>
  </si>
  <si>
    <t>516, 611, 614, 619, 634, 637, 917</t>
  </si>
  <si>
    <t>09</t>
  </si>
  <si>
    <t>Kusko Bend, overflow, snow trench and shelter</t>
  </si>
  <si>
    <t>Three boys, Danny, four snowmachines, rescue</t>
  </si>
  <si>
    <t>Controlled snow/slush set and tight storm coverage</t>
  </si>
  <si>
    <t>Dedicated action unit and wider controlled coverage</t>
  </si>
  <si>
    <t>710–724, 622–626, 634–637</t>
  </si>
  <si>
    <t>10</t>
  </si>
  <si>
    <t>Tundra, fish camp, cabin and village listeners</t>
  </si>
  <si>
    <t>Opening / montage / finale locations</t>
  </si>
  <si>
    <t>Local doubles and selected purchased plates</t>
  </si>
  <si>
    <t>Broader scenic unit coverage</t>
  </si>
  <si>
    <t>226, 331, 608–611, 621, 629, 717</t>
  </si>
  <si>
    <t>11</t>
  </si>
  <si>
    <t>Phones, laptop screens, archive and donation graphics</t>
  </si>
  <si>
    <t>News, social clips, email, files, messenger and pledge</t>
  </si>
  <si>
    <t>Reused templates and close inserts</t>
  </si>
  <si>
    <t>More unique graphics and conform</t>
  </si>
  <si>
    <t>615, 617, 627, 631, 917</t>
  </si>
  <si>
    <t>12</t>
  </si>
  <si>
    <t>Music and radio performance</t>
  </si>
  <si>
    <t>Fiddle, Yup’ik hymns, Steely Dan CD</t>
  </si>
  <si>
    <t>Original commissioned music and rights reserve</t>
  </si>
  <si>
    <t>Larger score / licensing reserve</t>
  </si>
  <si>
    <t>918–919; supplier rights quotes required</t>
  </si>
  <si>
    <t>Cast requirements</t>
  </si>
  <si>
    <t>Role / performers</t>
  </si>
  <si>
    <t>On-camera / voice</t>
  </si>
  <si>
    <t>Source count</t>
  </si>
  <si>
    <t>Budget bookings</t>
  </si>
  <si>
    <t>A</t>
  </si>
  <si>
    <t>Iris, Agnes and Walt</t>
  </si>
  <si>
    <t>Three principal leads</t>
  </si>
  <si>
    <t>Individual days per tier</t>
  </si>
  <si>
    <t>210–212</t>
  </si>
  <si>
    <t>B</t>
  </si>
  <si>
    <t>Benny, Lorraine, Joey and Danny</t>
  </si>
  <si>
    <t>Four principal supporting roles</t>
  </si>
  <si>
    <t>213–216</t>
  </si>
  <si>
    <t>C</t>
  </si>
  <si>
    <t>Tyler, Pete and Rose</t>
  </si>
  <si>
    <t>Three rescue supporting roles</t>
  </si>
  <si>
    <t>217–219</t>
  </si>
  <si>
    <t>D</t>
  </si>
  <si>
    <t>Marcus, Debra, pilot and Father Mike</t>
  </si>
  <si>
    <t>Four small principal roles</t>
  </si>
  <si>
    <t>Local doubles / concentrated dates</t>
  </si>
  <si>
    <t>220–223</t>
  </si>
  <si>
    <t>E</t>
  </si>
  <si>
    <t>Two on-camera / voice principals</t>
  </si>
  <si>
    <t>Same performers for images and calls</t>
  </si>
  <si>
    <t>F</t>
  </si>
  <si>
    <t>Old man, two callers, young Danny and narrator</t>
  </si>
  <si>
    <t>Five separate VO parts</t>
  </si>
  <si>
    <t>One recorded session each, plus pickup reserve</t>
  </si>
  <si>
    <t>225, 914</t>
  </si>
  <si>
    <t>G</t>
  </si>
  <si>
    <t>Trapper, health aide, Glenn and three girls</t>
  </si>
  <si>
    <t>Six featured nonspeaking performers</t>
  </si>
  <si>
    <t>Girls cast as adults; no teen-work assumption</t>
  </si>
  <si>
    <t>H</t>
  </si>
  <si>
    <t>Town, school, bingo, church and reunion</t>
  </si>
  <si>
    <t>Adult and minor background</t>
  </si>
  <si>
    <t>Variable</t>
  </si>
  <si>
    <t>Person-days; extras rotate by scene</t>
  </si>
  <si>
    <t>228–229, 330</t>
  </si>
  <si>
    <t>I</t>
  </si>
  <si>
    <t>Action doubles and coordinator</t>
  </si>
  <si>
    <t>Paid action support</t>
  </si>
  <si>
    <t>Controlled riding/fall/rescue days</t>
  </si>
  <si>
    <t>718–719</t>
  </si>
  <si>
    <t>Explicit scene-heading entries in screenplay order</t>
  </si>
  <si>
    <t>126 headings below. Inline montage locations, inserts and shot subdivisions require additional scheduling breakdown.</t>
  </si>
  <si>
    <t>Entry</t>
  </si>
  <si>
    <t>Scene heading</t>
  </si>
  <si>
    <t>Production group</t>
  </si>
  <si>
    <t>Interior / exterior</t>
  </si>
  <si>
    <t>Source</t>
  </si>
  <si>
    <t>Cost note</t>
  </si>
  <si>
    <t>EXT. TUNDRA - NIGHT</t>
  </si>
  <si>
    <t>Village / listener plates</t>
  </si>
  <si>
    <t>Exterior</t>
  </si>
  <si>
    <t>P1</t>
  </si>
  <si>
    <t>Local doubles or paid scenic / listener inserts.</t>
  </si>
  <si>
    <t>INT. TRAPPER'S CABIN - CONTINUOUS</t>
  </si>
  <si>
    <t>Interior</t>
  </si>
  <si>
    <t>INT. FISH CAMP TENT - NIGHT</t>
  </si>
  <si>
    <t>INT. VILLAGE CLINIC - NIGHT</t>
  </si>
  <si>
    <t>Community interiors</t>
  </si>
  <si>
    <t>Culturally appropriate practical location, crowd/clinic props.</t>
  </si>
  <si>
    <t>EXT. OPHIR CREEK GOLD DREDGE - NIGHT</t>
  </si>
  <si>
    <t>Dredge</t>
  </si>
  <si>
    <t>Scenic plate / industrial room; special freight and radio props.</t>
  </si>
  <si>
    <t>INT. GOLD DREDGE - CARETAKER'S ROOM - CONTINUOUS</t>
  </si>
  <si>
    <t>INT. PODCAST STUDIO - LOS ANGELES - DAY</t>
  </si>
  <si>
    <t>Podcast studio</t>
  </si>
  <si>
    <t>Small locally dressed interior.</t>
  </si>
  <si>
    <t>INT. IRIS'S APARTMENT - LOS ANGELES - NIGHT</t>
  </si>
  <si>
    <t>Iris / LA interiors</t>
  </si>
  <si>
    <t>Local room doubles and screen inserts.</t>
  </si>
  <si>
    <t>EXT. SKY OVER WESTERN ALASKA - DAY</t>
  </si>
  <si>
    <t>Aviation</t>
  </si>
  <si>
    <t>Static aircraft, hanger/strip permissions or licensed / original flight plates.</t>
  </si>
  <si>
    <t>INT. BUSH PLANE - CONTINUOUS</t>
  </si>
  <si>
    <t>EXT. TULIK AIRSTRIP - DAY</t>
  </si>
  <si>
    <t>INT. WALT'S PICKUP - MOVING - DAY</t>
  </si>
  <si>
    <t>Picture vehicle</t>
  </si>
  <si>
    <t>Paid pickup hire and controlled road/static setup.</t>
  </si>
  <si>
    <t>EXT. KTLK RADIO STATION - DAY</t>
  </si>
  <si>
    <t>Radio station</t>
  </si>
  <si>
    <t>Primary standing interior or adjacent exterior.</t>
  </si>
  <si>
    <t>INT. KTLK - MAIN STUDIO - DAY</t>
  </si>
  <si>
    <t>INT. KTLK - MAIN STUDIO - NIGHT</t>
  </si>
  <si>
    <t>INT. KTLK - MAIN STUDIO - LATER</t>
  </si>
  <si>
    <t>EXT. KTLK - SMOKING BENCH - NIGHT</t>
  </si>
  <si>
    <t>EXT. TULIK - BOARDWALK - NIGHT</t>
  </si>
  <si>
    <t>Village boardwalk</t>
  </si>
  <si>
    <t>Short controlled set; fall coordinator where scripted.</t>
  </si>
  <si>
    <t>INT. TULIK NATIVE STORE - DAY</t>
  </si>
  <si>
    <t>Store / post office</t>
  </si>
  <si>
    <t>Store, back room and postal counter.</t>
  </si>
  <si>
    <t>EXT. KTLK - TRANSMITTER SHACK - NIGHT</t>
  </si>
  <si>
    <t>Transmitter / tower</t>
  </si>
  <si>
    <t>Inert equipment / ground-level deicing rig and effects.</t>
  </si>
  <si>
    <t>INT. TRANSMITTER SHACK - CONTINUOUS</t>
  </si>
  <si>
    <t>INT. KTLK - MAIN STUDIO - NIGHT (LATER)</t>
  </si>
  <si>
    <t>EXT. AGNES'S HOUSE - DAWN</t>
  </si>
  <si>
    <t>Agnes house</t>
  </si>
  <si>
    <t>House/porch/table/radio/boardwalk continuity.</t>
  </si>
  <si>
    <t>INT. AGNES'S HOUSE - KITCHEN - CONTINUOUS</t>
  </si>
  <si>
    <t>INT. AGNES'S HOUSE - KITCHEN - DAY</t>
  </si>
  <si>
    <t>INT. TULIK COMMUNITY HALL - NIGHT</t>
  </si>
  <si>
    <t>INT. IRIS'S HOUSING UNIT - NIGHT</t>
  </si>
  <si>
    <t>INT. IRIS'S HOUSING UNIT - DAY</t>
  </si>
  <si>
    <t>INT. KTLK - FRONT ENTRY - CONTINUOUS</t>
  </si>
  <si>
    <t>INT. GOLD DREDGE - CARETAKER'S ROOM - NIGHT</t>
  </si>
  <si>
    <t>INT. TULIK AIRSTRIP - HANGAR - NIGHT</t>
  </si>
  <si>
    <t>INT. TULIK NATIVE STORE - BACK ROOM - SAME TIME</t>
  </si>
  <si>
    <t>INT. ANDREW HOUSE - JOEY'S ROOM - SAME TIME</t>
  </si>
  <si>
    <t>Andrew house / yard</t>
  </si>
  <si>
    <t>Bedroom map/rifle inserts or snowmachine departure.</t>
  </si>
  <si>
    <t>INT. GOLD DREDGE - CARETAKER'S ROOM - SAME TIME</t>
  </si>
  <si>
    <t>INT. KTLK - MAIN STUDIO - CONTINUOUS</t>
  </si>
  <si>
    <t>EXT. KTLK - SMOKING BENCH - DAY</t>
  </si>
  <si>
    <t>INT. KTLK - STORAGE CLOSET - NIGHT</t>
  </si>
  <si>
    <t>INT. TULIK NATIVE STORE - SAME TIME</t>
  </si>
  <si>
    <t>EXT. OPHIR CREEK GOLD DREDGE - DAY</t>
  </si>
  <si>
    <t>INT. GOLD DREDGE - CARETAKER'S ROOM - DAY</t>
  </si>
  <si>
    <t>EXT. KTLK - DAY</t>
  </si>
  <si>
    <t>EXT. ANDREW HOUSE - DAY</t>
  </si>
  <si>
    <t>EXT. TULIK - DAY</t>
  </si>
  <si>
    <t>EXT. IRIS'S HOUSING UNIT - CONTINUOUS</t>
  </si>
  <si>
    <t>EXT. AGNES'S HOUSE - CONTINUOUS</t>
  </si>
  <si>
    <t>EXT. RIVER - NEAR KUSKO BEND - CONTINUOUS</t>
  </si>
  <si>
    <t>Controlled rescue site</t>
  </si>
  <si>
    <t>Snow, controlled overflow, vehicles, medic and warm holding.</t>
  </si>
  <si>
    <t>INT. SNOW TRENCH - CONTINUOUS</t>
  </si>
  <si>
    <t>INT. SNOW TRENCH - NIGHT</t>
  </si>
  <si>
    <t>INT. TULIK - VARIOUS - NIGHT</t>
  </si>
  <si>
    <t>EXT. KTLK - TRANSMITTER TOWER - CONTINUOUS</t>
  </si>
  <si>
    <t>EXT. GOLD DREDGE - CONTINUOUS</t>
  </si>
  <si>
    <t>EXT. RIVER - ABOVE KUSKO BEND - NIGHT</t>
  </si>
  <si>
    <t>EXT. RIVER - KUSKO BEND - NIGHT</t>
  </si>
  <si>
    <t>INT. KUSKO SHELTER CABIN - LATER</t>
  </si>
  <si>
    <t>INT. KTLK - MAIN STUDIO - DAWN</t>
  </si>
  <si>
    <t>EXT. RIVER - KUSKO BEND - DAY</t>
  </si>
  <si>
    <t>EXT. KUSKO SHELTER CABIN - CONTINUOUS</t>
  </si>
  <si>
    <t>INT. AGNES'S HOUSE - FRONT ROOM - DAY</t>
  </si>
  <si>
    <t>EXT. AGNES'S HOUSE - 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</si>
</sst>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;\(#,##0\);&quot;—&quot;"/>
    <numFmt numFmtId="165" formatCode="0.0"/>
    <numFmt numFmtId="166" formatCode="0.00&quot;×&quot;"/>
    <numFmt numFmtId="167" formatCode="0.000&quot;×&quot;"/>
    <numFmt numFmtId="168" formatCode="0.0%"/>
    <numFmt numFmtId="169" formatCode="\$#,##0;\(\$#,##0\);&quot;—&quot;"/>
  </numFmts>
  <fonts count="14">
    <font>
      <sz val="11"/>
      <name val="Carlito"/>
    </font>
    <font>
      <sz val="10"/>
      <color rgb="FF223746"/>
      <name val="Arial"/>
    </font>
    <font>
      <b/>
      <sz val="16"/>
      <color rgb="FF162A3A"/>
      <name val="Arial"/>
    </font>
    <font>
      <i/>
      <sz val="10"/>
      <color rgb="FF617482"/>
      <name val="Arial"/>
    </font>
    <font>
      <b/>
      <sz val="10"/>
      <color rgb="FFFFFFFF"/>
      <name val="Arial"/>
    </font>
    <font>
      <sz val="10"/>
      <color rgb="FF2454A6"/>
      <name val="Arial"/>
    </font>
    <font>
      <i/>
      <sz val="10"/>
      <color rgb="FF223746"/>
      <name val="Arial"/>
    </font>
    <font>
      <i/>
      <sz val="10"/>
      <color rgb="FF2454A6"/>
      <name val="Arial"/>
    </font>
    <font>
      <sz val="10"/>
      <color rgb="FF226347"/>
      <name val="Arial"/>
    </font>
    <font>
      <b/>
      <sz val="14"/>
      <color rgb="FF162A3A"/>
      <name val="Arial"/>
    </font>
    <font>
      <b/>
      <sz val="10"/>
      <color rgb="FF223746"/>
      <name val="Arial"/>
    </font>
    <font>
      <sz val="10"/>
      <color rgb="FF617482"/>
      <name val="Arial"/>
    </font>
    <font>
      <sz val="10"/>
      <color rgb="FF15212A"/>
      <name val="Arial"/>
    </font>
    <font>
      <b/>
      <sz val="10"/>
      <color rgb="FF162A3A"/>
      <name val="Arial"/>
    </font>
  </fonts>
  <fills count="6">
    <fill>
      <patternFill patternType="none"/>
    </fill>
    <fill>
      <patternFill patternType="gray125"/>
    </fill>
    <fill>
      <patternFill patternType="solid">
        <fgColor rgb="FF162A3A"/>
      </patternFill>
    </fill>
    <fill>
      <patternFill patternType="solid">
        <fgColor rgb="FFFFFFFF"/>
      </patternFill>
    </fill>
    <fill>
      <patternFill patternType="solid">
        <fgColor rgb="FFFFF6DF"/>
      </patternFill>
    </fill>
    <fill>
      <patternFill patternType="solid">
        <fgColor rgb="FFF1F5F6"/>
      </patternFill>
    </fill>
  </fills>
  <borders count="7">
    <border>
      <left/>
      <right/>
      <top/>
      <bottom/>
      <diagonal/>
    </border>
    <border>
      <left/>
      <right/>
      <top/>
      <bottom style="thin">
        <color rgb="FFB08443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3E6"/>
      </bottom>
      <diagonal/>
    </border>
    <border>
      <left/>
      <right/>
      <top style="thin">
        <color rgb="FFD9E3E6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64" fontId="5" fillId="4" borderId="0" xfId="0" applyNumberFormat="1" applyFont="1" applyFill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6" fontId="5" fillId="4" borderId="0" xfId="0" applyNumberFormat="1" applyFont="1" applyFill="1" applyAlignment="1">
      <alignment horizontal="right" vertical="center"/>
    </xf>
    <xf numFmtId="167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8" fontId="7" fillId="4" borderId="0" xfId="0" applyNumberFormat="1" applyFont="1" applyFill="1" applyAlignment="1">
      <alignment horizontal="right" vertical="center"/>
    </xf>
    <xf numFmtId="169" fontId="5" fillId="4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5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7" fontId="1" fillId="0" borderId="0" xfId="0" applyNumberFormat="1" applyFont="1" applyAlignment="1">
      <alignment horizontal="right" vertical="center"/>
    </xf>
    <xf numFmtId="169" fontId="12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" fillId="5" borderId="0" xfId="0" applyFont="1" applyFill="1" applyAlignment="1">
      <alignment vertical="center" wrapText="1"/>
    </xf>
    <xf numFmtId="169" fontId="12" fillId="5" borderId="0" xfId="0" applyNumberFormat="1" applyFont="1" applyFill="1" applyAlignment="1">
      <alignment horizontal="right" vertical="center"/>
    </xf>
    <xf numFmtId="0" fontId="11" fillId="5" borderId="0" xfId="0" applyFont="1" applyFill="1" applyAlignment="1">
      <alignment vertical="center"/>
    </xf>
    <xf numFmtId="0" fontId="13" fillId="5" borderId="0" xfId="0" applyFont="1" applyFill="1" applyAlignment="1">
      <alignment vertical="center"/>
    </xf>
    <xf numFmtId="0" fontId="13" fillId="5" borderId="6" xfId="0" applyFont="1" applyFill="1" applyBorder="1" applyAlignment="1">
      <alignment vertical="center"/>
    </xf>
    <xf numFmtId="169" fontId="13" fillId="5" borderId="6" xfId="0" applyNumberFormat="1" applyFont="1" applyFill="1" applyBorder="1" applyAlignment="1">
      <alignment vertical="center"/>
    </xf>
    <xf numFmtId="167" fontId="8" fillId="0" borderId="0" xfId="0" applyNumberFormat="1" applyFont="1" applyAlignment="1">
      <alignment horizontal="right" vertical="center"/>
    </xf>
    <xf numFmtId="164" fontId="8" fillId="4" borderId="0" xfId="0" applyNumberFormat="1" applyFont="1" applyFill="1" applyAlignment="1">
      <alignment horizontal="right" vertical="center"/>
    </xf>
    <xf numFmtId="0" fontId="11" fillId="5" borderId="0" xfId="0" applyFont="1" applyFill="1" applyAlignment="1">
      <alignment vertical="center" wrapText="1"/>
    </xf>
    <xf numFmtId="169" fontId="1" fillId="0" borderId="0" xfId="0" applyNumberFormat="1" applyFont="1" applyAlignment="1">
      <alignment vertical="center"/>
    </xf>
    <xf numFmtId="169" fontId="8" fillId="0" borderId="0" xfId="0" applyNumberFormat="1" applyFont="1" applyAlignment="1">
      <alignment horizontal="right" vertical="center"/>
    </xf>
    <xf numFmtId="0" fontId="4" fillId="2" borderId="6" xfId="0" applyFont="1" applyFill="1" applyBorder="1" applyAlignment="1">
      <alignment vertical="center"/>
    </xf>
    <xf numFmtId="169" fontId="4" fillId="2" borderId="6" xfId="0" applyNumberFormat="1" applyFont="1" applyFill="1" applyBorder="1" applyAlignment="1">
      <alignment vertical="center"/>
    </xf>
    <xf numFmtId="169" fontId="9" fillId="5" borderId="0" xfId="0" applyNumberFormat="1" applyFont="1" applyFill="1" applyAlignment="1">
      <alignment vertical="center"/>
    </xf>
    <xf numFmtId="169" fontId="9" fillId="5" borderId="0" xfId="0" applyNumberFormat="1" applyFont="1" applyFill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69" fontId="10" fillId="0" borderId="0" xfId="0" applyNumberFormat="1" applyFont="1" applyAlignment="1">
      <alignment horizontal="right" vertical="center"/>
    </xf>
    <xf numFmtId="169" fontId="1" fillId="5" borderId="0" xfId="0" applyNumberFormat="1" applyFont="1" applyFill="1" applyAlignment="1">
      <alignment vertical="center"/>
    </xf>
    <xf numFmtId="164" fontId="1" fillId="5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169" fontId="9" fillId="3" borderId="0" xfId="0" applyNumberFormat="1" applyFont="1" applyFill="1" applyAlignment="1">
      <alignment vertical="center"/>
    </xf>
    <xf numFmtId="169" fontId="1" fillId="3" borderId="0" xfId="0" applyNumberFormat="1" applyFont="1" applyFill="1" applyAlignment="1">
      <alignment vertical="center"/>
    </xf>
    <xf numFmtId="164" fontId="1" fillId="3" borderId="0" xfId="0" applyNumberFormat="1" applyFont="1" applyFill="1" applyAlignment="1">
      <alignment vertical="center"/>
    </xf>
    <xf numFmtId="169" fontId="4" fillId="2" borderId="0" xfId="0" applyNumberFormat="1" applyFont="1" applyFill="1" applyAlignment="1">
      <alignment vertical="center"/>
    </xf>
    <xf numFmtId="0" fontId="4" fillId="3" borderId="0" xfId="0" applyFont="1" applyFill="1" applyAlignment="1">
      <alignment vertical="center"/>
    </xf>
    <xf numFmtId="169" fontId="13" fillId="5" borderId="0" xfId="0" applyNumberFormat="1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2">
    <dxf>
      <font>
        <b/>
        <color rgb="FFB08443"/>
      </font>
      <fill>
        <patternFill>
          <bgColor rgb="FFFFF6DF"/>
        </patternFill>
      </fill>
    </dxf>
    <dxf>
      <font>
        <b/>
        <color rgb="FFA52A2A"/>
      </font>
      <fill>
        <patternFill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sz="1050">
                <a:latin typeface="Arial"/>
                <a:ea typeface="Arial"/>
                <a:cs typeface="Arial"/>
              </a:rPr>
              <a:t>Production budget by option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Production budget</c:v>
          </c:tx>
          <c:spPr>
            <a:solidFill>
              <a:srgbClr val="426F72"/>
            </a:solidFill>
          </c:spPr>
          <c:invertIfNegative val="0"/>
          <c:cat>
            <c:strRef>
              <c:f>Overview!$C$7:$C$10</c:f>
              <c:strCache>
                <c:ptCount val="4"/>
                <c:pt idx="0">
                  <c:v>Micro-budget</c:v>
                </c:pt>
                <c:pt idx="1">
                  <c:v>Ultra-low-budget</c:v>
                </c:pt>
                <c:pt idx="2">
                  <c:v>Low-budget</c:v>
                </c:pt>
                <c:pt idx="3">
                  <c:v>Production company</c:v>
                </c:pt>
              </c:strCache>
            </c:strRef>
          </c:cat>
          <c:val>
            <c:numRef>
              <c:f>Overview!$D$7:$D$10</c:f>
              <c:numCache>
                <c:formatCode>\$#,##0;\(\$#,##0\);"—"</c:formatCode>
                <c:ptCount val="4"/>
                <c:pt idx="0">
                  <c:v>229434.61</c:v>
                </c:pt>
                <c:pt idx="1">
                  <c:v>299417.83999999997</c:v>
                </c:pt>
                <c:pt idx="2">
                  <c:v>1871658.7699999996</c:v>
                </c:pt>
                <c:pt idx="3">
                  <c:v>5671909.9699999997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40-4FE2-84B6-BC55A941C3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825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0.0,,&quot;M&quot;" sourceLinked="0"/>
        <c:majorTickMark val="none"/>
        <c:minorTickMark val="none"/>
        <c:tickLblPos val="nextTo"/>
        <c:txPr>
          <a:bodyPr anchorCtr="1"/>
          <a:lstStyle/>
          <a:p>
            <a:pPr>
              <a:defRPr sz="825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2A3A"/>
  </sheetPr>
  <dimension ref="C2:H68"/>
  <sheetViews>
    <sheetView showGridLines="0" tabSelected="1" workbookViewId="0"/>
  </sheetViews>
  <sheetFormatPr defaultRowHeight="14"/>
  <cols>
    <col min="1" max="2" width="2" customWidth="1"/>
    <col min="3" max="3" width="39" customWidth="1"/>
    <col min="4" max="8" width="19" customWidth="1"/>
  </cols>
  <sheetData>
    <row r="2" spans="3:8" ht="28" customHeight="1">
      <c r="C2" s="2" t="s">
        <v>0</v>
      </c>
      <c r="D2" s="2"/>
      <c r="E2" s="2"/>
      <c r="F2" s="2"/>
      <c r="G2" s="2"/>
      <c r="H2" s="2"/>
    </row>
    <row r="3" spans="3:8" ht="24" customHeight="1">
      <c r="C3" s="3"/>
      <c r="D3" s="3"/>
      <c r="E3" s="3"/>
      <c r="F3" s="3"/>
      <c r="G3" s="3"/>
      <c r="H3" s="3"/>
    </row>
    <row r="4" spans="3:8" ht="24" customHeight="1">
      <c r="C4" s="4" t="s">
        <v>1</v>
      </c>
      <c r="D4" s="1"/>
      <c r="E4" s="1"/>
      <c r="F4" s="1"/>
      <c r="G4" s="1"/>
      <c r="H4" s="1"/>
    </row>
    <row r="5" spans="3:8" ht="24" customHeight="1">
      <c r="C5" s="1"/>
      <c r="D5" s="1"/>
      <c r="E5" s="1"/>
      <c r="F5" s="1"/>
      <c r="G5" s="1"/>
      <c r="H5" s="1"/>
    </row>
    <row r="6" spans="3:8" ht="30" customHeight="1">
      <c r="C6" s="6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8" t="s">
        <v>7</v>
      </c>
    </row>
    <row r="7" spans="3:8" ht="34" customHeight="1">
      <c r="C7" s="20" t="s">
        <v>8</v>
      </c>
      <c r="D7" s="40">
        <f>'Micro Budget'!J221</f>
        <v>229434.61</v>
      </c>
      <c r="E7" s="45">
        <f>Assumptions!E7</f>
        <v>16</v>
      </c>
      <c r="F7" s="44">
        <f>'Micro Budget'!J136</f>
        <v>10975</v>
      </c>
      <c r="G7" s="44">
        <f>'Micro Budget'!J220</f>
        <v>29926.25</v>
      </c>
      <c r="H7" s="44">
        <f>'Micro Budget'!J223</f>
        <v>5000</v>
      </c>
    </row>
    <row r="8" spans="3:8" ht="34" customHeight="1">
      <c r="C8" s="46" t="s">
        <v>9</v>
      </c>
      <c r="D8" s="47">
        <f>'Ultra Low Budget'!J221</f>
        <v>299417.83999999997</v>
      </c>
      <c r="E8" s="49">
        <f>Assumptions!F7</f>
        <v>18</v>
      </c>
      <c r="F8" s="48">
        <f>'Ultra Low Budget'!J136</f>
        <v>13406</v>
      </c>
      <c r="G8" s="48">
        <f>'Ultra Low Budget'!J220</f>
        <v>32080.48</v>
      </c>
      <c r="H8" s="48">
        <f>'Ultra Low Budget'!J223</f>
        <v>12000</v>
      </c>
    </row>
    <row r="9" spans="3:8" ht="34" customHeight="1">
      <c r="C9" s="20" t="s">
        <v>10</v>
      </c>
      <c r="D9" s="40">
        <f>'Low Budget'!J221</f>
        <v>1871658.7699999996</v>
      </c>
      <c r="E9" s="45">
        <f>Assumptions!G7</f>
        <v>26</v>
      </c>
      <c r="F9" s="44">
        <f>'Low Budget'!J136</f>
        <v>56035</v>
      </c>
      <c r="G9" s="44">
        <f>'Low Budget'!J220</f>
        <v>200534.87</v>
      </c>
      <c r="H9" s="44">
        <f>'Low Budget'!J223</f>
        <v>30000</v>
      </c>
    </row>
    <row r="10" spans="3:8" ht="34" customHeight="1">
      <c r="C10" s="46" t="s">
        <v>11</v>
      </c>
      <c r="D10" s="47">
        <f>'Production Company'!J221</f>
        <v>5671909.9699999997</v>
      </c>
      <c r="E10" s="49">
        <f>Assumptions!H7</f>
        <v>32</v>
      </c>
      <c r="F10" s="48">
        <f>'Production Company'!J136</f>
        <v>166600</v>
      </c>
      <c r="G10" s="48">
        <f>'Production Company'!J220</f>
        <v>739814.34</v>
      </c>
      <c r="H10" s="48">
        <f>'Production Company'!J223</f>
        <v>80000</v>
      </c>
    </row>
    <row r="11" spans="3:8" ht="24" customHeight="1">
      <c r="C11" s="1"/>
      <c r="D11" s="1"/>
      <c r="E11" s="1"/>
      <c r="F11" s="1"/>
      <c r="G11" s="1"/>
      <c r="H11" s="1"/>
    </row>
    <row r="12" spans="3:8" ht="24" customHeight="1">
      <c r="C12" s="54" t="s">
        <v>12</v>
      </c>
      <c r="D12" s="54"/>
      <c r="E12" s="54"/>
      <c r="F12" s="54"/>
      <c r="G12" s="54"/>
      <c r="H12" s="54"/>
    </row>
    <row r="13" spans="3:8" ht="24" customHeight="1">
      <c r="C13" s="1"/>
      <c r="D13" s="1"/>
      <c r="E13" s="1"/>
      <c r="F13" s="1"/>
      <c r="G13" s="1"/>
      <c r="H13" s="1"/>
    </row>
    <row r="14" spans="3:8" ht="24" customHeight="1">
      <c r="C14" s="1" t="s">
        <v>13</v>
      </c>
      <c r="D14" s="36">
        <f>Assumptions!E28-D8</f>
        <v>582.1600000000326</v>
      </c>
      <c r="E14" s="54" t="s">
        <v>14</v>
      </c>
      <c r="F14" s="54"/>
      <c r="G14" s="54"/>
      <c r="H14" s="54"/>
    </row>
    <row r="15" spans="3:8" ht="24" customHeight="1">
      <c r="C15" s="1"/>
      <c r="D15" s="1"/>
      <c r="E15" s="1"/>
      <c r="F15" s="1"/>
      <c r="G15" s="1"/>
      <c r="H15" s="1"/>
    </row>
    <row r="16" spans="3:8" ht="24" customHeight="1">
      <c r="C16" s="1"/>
      <c r="D16" s="1"/>
      <c r="E16" s="1"/>
      <c r="F16" s="1"/>
      <c r="G16" s="1"/>
      <c r="H16" s="1"/>
    </row>
    <row r="17" spans="3:8" ht="24" customHeight="1">
      <c r="C17" s="1"/>
      <c r="D17" s="1"/>
      <c r="E17" s="1"/>
      <c r="F17" s="1"/>
      <c r="G17" s="1"/>
      <c r="H17" s="1"/>
    </row>
    <row r="18" spans="3:8" ht="24" customHeight="1">
      <c r="C18" s="1"/>
      <c r="D18" s="1"/>
      <c r="E18" s="1"/>
      <c r="F18" s="1"/>
      <c r="G18" s="1"/>
      <c r="H18" s="1"/>
    </row>
    <row r="19" spans="3:8" ht="24" customHeight="1">
      <c r="C19" s="1"/>
      <c r="D19" s="1"/>
      <c r="E19" s="1"/>
      <c r="F19" s="1"/>
      <c r="G19" s="1"/>
      <c r="H19" s="1"/>
    </row>
    <row r="20" spans="3:8" ht="24" customHeight="1">
      <c r="C20" s="1"/>
      <c r="D20" s="1"/>
      <c r="E20" s="1"/>
      <c r="F20" s="1"/>
      <c r="G20" s="1"/>
      <c r="H20" s="1"/>
    </row>
    <row r="21" spans="3:8" ht="24" customHeight="1">
      <c r="C21" s="1"/>
      <c r="D21" s="1"/>
      <c r="E21" s="1"/>
      <c r="F21" s="1"/>
      <c r="G21" s="1"/>
      <c r="H21" s="1"/>
    </row>
    <row r="22" spans="3:8" ht="24" customHeight="1">
      <c r="C22" s="1"/>
      <c r="D22" s="1"/>
      <c r="E22" s="1"/>
      <c r="F22" s="1"/>
      <c r="G22" s="1"/>
      <c r="H22" s="1"/>
    </row>
    <row r="23" spans="3:8" ht="24" customHeight="1">
      <c r="C23" s="1"/>
      <c r="D23" s="1"/>
      <c r="E23" s="1"/>
      <c r="F23" s="1"/>
      <c r="G23" s="1"/>
      <c r="H23" s="1"/>
    </row>
    <row r="24" spans="3:8" ht="24" customHeight="1">
      <c r="C24" s="1"/>
      <c r="D24" s="1"/>
      <c r="E24" s="1"/>
      <c r="F24" s="1"/>
      <c r="G24" s="1"/>
      <c r="H24" s="1"/>
    </row>
    <row r="25" spans="3:8" ht="24" customHeight="1">
      <c r="C25" s="1"/>
      <c r="D25" s="1"/>
      <c r="E25" s="1"/>
      <c r="F25" s="1"/>
      <c r="G25" s="1"/>
      <c r="H25" s="1"/>
    </row>
    <row r="26" spans="3:8" ht="24" customHeight="1">
      <c r="C26" s="1"/>
      <c r="D26" s="1"/>
      <c r="E26" s="1"/>
      <c r="F26" s="1"/>
      <c r="G26" s="1"/>
      <c r="H26" s="1"/>
    </row>
    <row r="27" spans="3:8" ht="24" customHeight="1">
      <c r="C27" s="1"/>
      <c r="D27" s="1"/>
      <c r="E27" s="1"/>
      <c r="F27" s="1"/>
      <c r="G27" s="1"/>
      <c r="H27" s="1"/>
    </row>
    <row r="28" spans="3:8" ht="24" customHeight="1">
      <c r="C28" s="1"/>
      <c r="D28" s="1"/>
      <c r="E28" s="1"/>
      <c r="F28" s="1"/>
      <c r="G28" s="1"/>
      <c r="H28" s="1"/>
    </row>
    <row r="29" spans="3:8" ht="24" customHeight="1">
      <c r="C29" s="1"/>
      <c r="D29" s="1"/>
      <c r="E29" s="1"/>
      <c r="F29" s="1"/>
      <c r="G29" s="1"/>
      <c r="H29" s="1"/>
    </row>
    <row r="30" spans="3:8" ht="24" customHeight="1">
      <c r="C30" s="1"/>
      <c r="D30" s="1"/>
      <c r="E30" s="1"/>
      <c r="F30" s="1"/>
      <c r="G30" s="1"/>
      <c r="H30" s="1"/>
    </row>
    <row r="31" spans="3:8" ht="27" customHeight="1">
      <c r="C31" s="5" t="s">
        <v>15</v>
      </c>
      <c r="D31" s="5"/>
      <c r="E31" s="5"/>
      <c r="F31" s="5"/>
      <c r="G31" s="5"/>
      <c r="H31" s="5"/>
    </row>
    <row r="32" spans="3:8" ht="30" customHeight="1">
      <c r="C32" s="6" t="s">
        <v>16</v>
      </c>
      <c r="D32" s="9"/>
      <c r="E32" s="7" t="s">
        <v>17</v>
      </c>
      <c r="F32" s="7" t="s">
        <v>18</v>
      </c>
      <c r="G32" s="7" t="s">
        <v>19</v>
      </c>
      <c r="H32" s="8" t="s">
        <v>20</v>
      </c>
    </row>
    <row r="33" spans="3:8" ht="24" customHeight="1">
      <c r="C33" s="20" t="s">
        <v>21</v>
      </c>
      <c r="D33" s="1"/>
      <c r="E33" s="44">
        <f>'Micro Budget'!J19</f>
        <v>11550</v>
      </c>
      <c r="F33" s="44">
        <f>'Ultra Low Budget'!J19</f>
        <v>13700</v>
      </c>
      <c r="G33" s="44">
        <f>'Low Budget'!J19</f>
        <v>100500</v>
      </c>
      <c r="H33" s="44">
        <f>'Production Company'!J19</f>
        <v>324250</v>
      </c>
    </row>
    <row r="34" spans="3:8" ht="24" customHeight="1">
      <c r="C34" s="1" t="s">
        <v>22</v>
      </c>
      <c r="D34" s="1"/>
      <c r="E34" s="36">
        <f>'Micro Budget'!J43</f>
        <v>31872.25</v>
      </c>
      <c r="F34" s="36">
        <f>'Ultra Low Budget'!J43</f>
        <v>49155.170000000006</v>
      </c>
      <c r="G34" s="36">
        <f>'Low Budget'!J43</f>
        <v>272908.75</v>
      </c>
      <c r="H34" s="36">
        <f>'Production Company'!J43</f>
        <v>718347.5</v>
      </c>
    </row>
    <row r="35" spans="3:8" ht="24" customHeight="1">
      <c r="C35" s="20" t="s">
        <v>23</v>
      </c>
      <c r="D35" s="1"/>
      <c r="E35" s="44">
        <f>'Micro Budget'!J68</f>
        <v>41224.75</v>
      </c>
      <c r="F35" s="44">
        <f>'Ultra Low Budget'!J68</f>
        <v>49506.879999999997</v>
      </c>
      <c r="G35" s="44">
        <f>'Low Budget'!J68</f>
        <v>346993.75</v>
      </c>
      <c r="H35" s="44">
        <f>'Production Company'!J68</f>
        <v>935256.25</v>
      </c>
    </row>
    <row r="36" spans="3:8" ht="24" customHeight="1">
      <c r="C36" s="1" t="s">
        <v>24</v>
      </c>
      <c r="D36" s="1"/>
      <c r="E36" s="36">
        <f>'Micro Budget'!J77</f>
        <v>9850</v>
      </c>
      <c r="F36" s="36">
        <f>'Ultra Low Budget'!J77</f>
        <v>9650</v>
      </c>
      <c r="G36" s="36">
        <f>'Low Budget'!J77</f>
        <v>48250</v>
      </c>
      <c r="H36" s="36">
        <f>'Production Company'!J77</f>
        <v>121300</v>
      </c>
    </row>
    <row r="37" spans="3:8" ht="24" customHeight="1">
      <c r="C37" s="20" t="s">
        <v>25</v>
      </c>
      <c r="D37" s="1"/>
      <c r="E37" s="44">
        <f>'Micro Budget'!J90</f>
        <v>8350</v>
      </c>
      <c r="F37" s="44">
        <f>'Ultra Low Budget'!J90</f>
        <v>9740</v>
      </c>
      <c r="G37" s="44">
        <f>'Low Budget'!J90</f>
        <v>45700</v>
      </c>
      <c r="H37" s="44">
        <f>'Production Company'!J90</f>
        <v>129200</v>
      </c>
    </row>
    <row r="38" spans="3:8" ht="24" customHeight="1">
      <c r="C38" s="1" t="s">
        <v>26</v>
      </c>
      <c r="D38" s="1"/>
      <c r="E38" s="36">
        <f>'Micro Budget'!J136</f>
        <v>10975</v>
      </c>
      <c r="F38" s="36">
        <f>'Ultra Low Budget'!J136</f>
        <v>13406</v>
      </c>
      <c r="G38" s="36">
        <f>'Low Budget'!J136</f>
        <v>56035</v>
      </c>
      <c r="H38" s="36">
        <f>'Production Company'!J136</f>
        <v>166600</v>
      </c>
    </row>
    <row r="39" spans="3:8" ht="24" customHeight="1">
      <c r="C39" s="20" t="s">
        <v>27</v>
      </c>
      <c r="D39" s="1"/>
      <c r="E39" s="44">
        <f>'Micro Budget'!J145</f>
        <v>3280</v>
      </c>
      <c r="F39" s="44">
        <f>'Ultra Low Budget'!J145</f>
        <v>4205</v>
      </c>
      <c r="G39" s="44">
        <f>'Low Budget'!J145</f>
        <v>14350</v>
      </c>
      <c r="H39" s="44">
        <f>'Production Company'!J145</f>
        <v>38300</v>
      </c>
    </row>
    <row r="40" spans="3:8" ht="24" customHeight="1">
      <c r="C40" s="1" t="s">
        <v>28</v>
      </c>
      <c r="D40" s="1"/>
      <c r="E40" s="36">
        <f>'Micro Budget'!J163</f>
        <v>17403.75</v>
      </c>
      <c r="F40" s="36">
        <f>'Ultra Low Budget'!J163</f>
        <v>22082.880000000001</v>
      </c>
      <c r="G40" s="36">
        <f>'Low Budget'!J163</f>
        <v>111790</v>
      </c>
      <c r="H40" s="36">
        <f>'Production Company'!J163</f>
        <v>267625</v>
      </c>
    </row>
    <row r="41" spans="3:8" ht="24" customHeight="1">
      <c r="C41" s="20" t="s">
        <v>29</v>
      </c>
      <c r="D41" s="1"/>
      <c r="E41" s="44">
        <f>'Micro Budget'!J180</f>
        <v>22294</v>
      </c>
      <c r="F41" s="44">
        <f>'Ultra Low Budget'!J180</f>
        <v>28710</v>
      </c>
      <c r="G41" s="44">
        <f>'Low Budget'!J180</f>
        <v>162848</v>
      </c>
      <c r="H41" s="44">
        <f>'Production Company'!J180</f>
        <v>492618</v>
      </c>
    </row>
    <row r="42" spans="3:8" ht="24" customHeight="1">
      <c r="C42" s="1" t="s">
        <v>30</v>
      </c>
      <c r="D42" s="1"/>
      <c r="E42" s="36">
        <f>'Micro Budget'!J196</f>
        <v>22000</v>
      </c>
      <c r="F42" s="36">
        <f>'Ultra Low Budget'!J196</f>
        <v>29395</v>
      </c>
      <c r="G42" s="36">
        <f>'Low Budget'!J196</f>
        <v>143425</v>
      </c>
      <c r="H42" s="36">
        <f>'Production Company'!J196</f>
        <v>400000</v>
      </c>
    </row>
    <row r="43" spans="3:8" ht="24" customHeight="1">
      <c r="C43" s="20" t="s">
        <v>31</v>
      </c>
      <c r="D43" s="1"/>
      <c r="E43" s="44">
        <f>'Micro Budget'!J204</f>
        <v>7000</v>
      </c>
      <c r="F43" s="44">
        <f>'Ultra Low Budget'!J204</f>
        <v>9700</v>
      </c>
      <c r="G43" s="44">
        <f>'Low Budget'!J204</f>
        <v>56500</v>
      </c>
      <c r="H43" s="44">
        <f>'Production Company'!J204</f>
        <v>158000</v>
      </c>
    </row>
    <row r="44" spans="3:8" ht="24" customHeight="1">
      <c r="C44" s="1" t="s">
        <v>32</v>
      </c>
      <c r="D44" s="1"/>
      <c r="E44" s="36">
        <f>'Micro Budget'!J214</f>
        <v>13708.61</v>
      </c>
      <c r="F44" s="36">
        <f>'Ultra Low Budget'!J214</f>
        <v>28086.43</v>
      </c>
      <c r="G44" s="36">
        <f>'Low Budget'!J214</f>
        <v>231337.13</v>
      </c>
      <c r="H44" s="36">
        <f>'Production Company'!J214</f>
        <v>787937.79</v>
      </c>
    </row>
    <row r="45" spans="3:8" ht="24" customHeight="1">
      <c r="C45" s="1" t="s">
        <v>33</v>
      </c>
      <c r="D45" s="1"/>
      <c r="E45" s="36">
        <f>'Micro Budget'!J218</f>
        <v>0</v>
      </c>
      <c r="F45" s="36">
        <f>'Ultra Low Budget'!J218</f>
        <v>0</v>
      </c>
      <c r="G45" s="36">
        <f>'Low Budget'!J218</f>
        <v>47719.13</v>
      </c>
      <c r="H45" s="36">
        <f>'Production Company'!J218</f>
        <v>272366.07</v>
      </c>
    </row>
    <row r="46" spans="3:8" ht="24" customHeight="1">
      <c r="C46" s="1" t="s">
        <v>34</v>
      </c>
      <c r="D46" s="1"/>
      <c r="E46" s="36">
        <f>'Micro Budget'!J219</f>
        <v>0</v>
      </c>
      <c r="F46" s="36">
        <f>'Ultra Low Budget'!J219</f>
        <v>0</v>
      </c>
      <c r="G46" s="36">
        <f>'Low Budget'!J219</f>
        <v>32767.14</v>
      </c>
      <c r="H46" s="36">
        <f>'Production Company'!J219</f>
        <v>120295.02</v>
      </c>
    </row>
    <row r="47" spans="3:8" ht="24" customHeight="1">
      <c r="C47" s="1" t="s">
        <v>6</v>
      </c>
      <c r="D47" s="1"/>
      <c r="E47" s="36">
        <f>'Micro Budget'!J220</f>
        <v>29926.25</v>
      </c>
      <c r="F47" s="36">
        <f>'Ultra Low Budget'!J220</f>
        <v>32080.48</v>
      </c>
      <c r="G47" s="36">
        <f>'Low Budget'!J220</f>
        <v>200534.87</v>
      </c>
      <c r="H47" s="36">
        <f>'Production Company'!J220</f>
        <v>739814.34</v>
      </c>
    </row>
    <row r="48" spans="3:8" ht="29" customHeight="1">
      <c r="C48" s="5" t="s">
        <v>35</v>
      </c>
      <c r="D48" s="51"/>
      <c r="E48" s="50">
        <f>'Micro Budget'!J221</f>
        <v>229434.61</v>
      </c>
      <c r="F48" s="50">
        <f>'Ultra Low Budget'!J221</f>
        <v>299417.83999999997</v>
      </c>
      <c r="G48" s="50">
        <f>'Low Budget'!J221</f>
        <v>1871658.7699999996</v>
      </c>
      <c r="H48" s="50">
        <f>'Production Company'!J221</f>
        <v>5671909.9699999997</v>
      </c>
    </row>
    <row r="49" spans="3:8" ht="24" customHeight="1">
      <c r="C49" s="1" t="s">
        <v>36</v>
      </c>
      <c r="D49" s="1"/>
      <c r="E49" s="36">
        <f>'Micro Budget'!J223</f>
        <v>5000</v>
      </c>
      <c r="F49" s="36">
        <f>'Ultra Low Budget'!J223</f>
        <v>12000</v>
      </c>
      <c r="G49" s="36">
        <f>'Low Budget'!J223</f>
        <v>30000</v>
      </c>
      <c r="H49" s="36">
        <f>'Production Company'!J223</f>
        <v>80000</v>
      </c>
    </row>
    <row r="50" spans="3:8" ht="29" customHeight="1">
      <c r="C50" s="30" t="s">
        <v>37</v>
      </c>
      <c r="D50" s="53"/>
      <c r="E50" s="52">
        <f>'Micro Budget'!J224</f>
        <v>234434.61</v>
      </c>
      <c r="F50" s="52">
        <f>'Ultra Low Budget'!J224</f>
        <v>311417.83999999997</v>
      </c>
      <c r="G50" s="52">
        <f>'Low Budget'!J224</f>
        <v>1901658.7699999996</v>
      </c>
      <c r="H50" s="52">
        <f>'Production Company'!J224</f>
        <v>5751909.9699999997</v>
      </c>
    </row>
    <row r="51" spans="3:8" ht="24" customHeight="1">
      <c r="C51" s="1"/>
      <c r="D51" s="1"/>
      <c r="E51" s="1"/>
      <c r="F51" s="1"/>
      <c r="G51" s="1"/>
      <c r="H51" s="1"/>
    </row>
    <row r="52" spans="3:8" ht="24" customHeight="1">
      <c r="C52" s="1"/>
      <c r="D52" s="1"/>
      <c r="E52" s="1"/>
      <c r="F52" s="1"/>
      <c r="G52" s="1"/>
      <c r="H52" s="1"/>
    </row>
    <row r="53" spans="3:8" ht="27" customHeight="1">
      <c r="C53" s="5" t="s">
        <v>38</v>
      </c>
      <c r="D53" s="5"/>
      <c r="E53" s="5"/>
      <c r="F53" s="5"/>
      <c r="G53" s="5"/>
      <c r="H53" s="5"/>
    </row>
    <row r="54" spans="3:8" ht="72" customHeight="1">
      <c r="C54" s="1" t="s">
        <v>8</v>
      </c>
      <c r="D54" s="1"/>
      <c r="E54" s="55" t="s">
        <v>39</v>
      </c>
      <c r="F54" s="55"/>
      <c r="G54" s="55"/>
      <c r="H54" s="55"/>
    </row>
    <row r="55" spans="3:8" ht="72" customHeight="1">
      <c r="C55" s="1" t="s">
        <v>9</v>
      </c>
      <c r="D55" s="1"/>
      <c r="E55" s="55" t="s">
        <v>40</v>
      </c>
      <c r="F55" s="55"/>
      <c r="G55" s="55"/>
      <c r="H55" s="55"/>
    </row>
    <row r="56" spans="3:8" ht="72" customHeight="1">
      <c r="C56" s="1" t="s">
        <v>10</v>
      </c>
      <c r="D56" s="1"/>
      <c r="E56" s="55" t="s">
        <v>41</v>
      </c>
      <c r="F56" s="55"/>
      <c r="G56" s="55"/>
      <c r="H56" s="55"/>
    </row>
    <row r="57" spans="3:8" ht="72" customHeight="1">
      <c r="C57" s="1" t="s">
        <v>11</v>
      </c>
      <c r="D57" s="1"/>
      <c r="E57" s="55" t="s">
        <v>42</v>
      </c>
      <c r="F57" s="55"/>
      <c r="G57" s="55"/>
      <c r="H57" s="55"/>
    </row>
    <row r="58" spans="3:8" ht="24" customHeight="1">
      <c r="C58" s="1"/>
      <c r="D58" s="1"/>
      <c r="E58" s="1"/>
      <c r="F58" s="1"/>
      <c r="G58" s="1"/>
      <c r="H58" s="1"/>
    </row>
    <row r="59" spans="3:8" ht="24" customHeight="1">
      <c r="C59" s="1"/>
      <c r="D59" s="1"/>
      <c r="E59" s="1"/>
      <c r="F59" s="1"/>
      <c r="G59" s="1"/>
      <c r="H59" s="1"/>
    </row>
    <row r="60" spans="3:8" ht="24" customHeight="1">
      <c r="C60" s="56" t="s">
        <v>43</v>
      </c>
      <c r="D60" s="56"/>
      <c r="E60" s="56"/>
      <c r="F60" s="56"/>
      <c r="G60" s="56"/>
      <c r="H60" s="56"/>
    </row>
    <row r="61" spans="3:8" ht="24" customHeight="1">
      <c r="C61" s="56"/>
      <c r="D61" s="56"/>
      <c r="E61" s="56"/>
      <c r="F61" s="56"/>
      <c r="G61" s="56"/>
      <c r="H61" s="56"/>
    </row>
    <row r="62" spans="3:8" ht="24" customHeight="1">
      <c r="C62" s="1"/>
      <c r="D62" s="1"/>
      <c r="E62" s="1"/>
      <c r="F62" s="1"/>
      <c r="G62" s="1"/>
      <c r="H62" s="1"/>
    </row>
    <row r="63" spans="3:8" ht="24" customHeight="1">
      <c r="C63" s="1"/>
      <c r="D63" s="1"/>
      <c r="E63" s="1"/>
      <c r="F63" s="1"/>
      <c r="G63" s="1"/>
      <c r="H63" s="1"/>
    </row>
    <row r="64" spans="3:8" ht="24" customHeight="1">
      <c r="C64" s="1"/>
      <c r="D64" s="1"/>
      <c r="E64" s="1"/>
      <c r="F64" s="1"/>
      <c r="G64" s="1"/>
      <c r="H64" s="1"/>
    </row>
    <row r="65" spans="3:8" ht="24" customHeight="1">
      <c r="C65" s="1"/>
      <c r="D65" s="1"/>
      <c r="E65" s="1"/>
      <c r="F65" s="1"/>
      <c r="G65" s="1"/>
      <c r="H65" s="1"/>
    </row>
    <row r="66" spans="3:8" ht="24" customHeight="1">
      <c r="C66" s="1"/>
      <c r="D66" s="1"/>
      <c r="E66" s="1"/>
      <c r="F66" s="1"/>
      <c r="G66" s="1"/>
      <c r="H66" s="1"/>
    </row>
    <row r="67" spans="3:8" ht="24" customHeight="1">
      <c r="C67" s="1"/>
      <c r="D67" s="1"/>
      <c r="E67" s="1"/>
      <c r="F67" s="1"/>
      <c r="G67" s="1"/>
      <c r="H67" s="1"/>
    </row>
    <row r="68" spans="3:8" ht="24" customHeight="1">
      <c r="C68" s="1"/>
      <c r="D68" s="1"/>
      <c r="E68" s="1"/>
      <c r="F68" s="1"/>
      <c r="G68" s="1"/>
      <c r="H68" s="1"/>
    </row>
  </sheetData>
  <mergeCells count="7">
    <mergeCell ref="E57:H57"/>
    <mergeCell ref="C60:H61"/>
    <mergeCell ref="C12:H12"/>
    <mergeCell ref="E14:H14"/>
    <mergeCell ref="E54:H54"/>
    <mergeCell ref="E55:H55"/>
    <mergeCell ref="E56:H56"/>
  </mergeCells>
  <conditionalFormatting sqref="D14">
    <cfRule type="cellIs" dxfId="1" priority="1" operator="lessThan">
      <formula>0</formula>
    </cfRule>
    <cfRule type="cellIs" dxfId="0" priority="2" operator="between">
      <formula>0</formula>
      <formula>5000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26F72"/>
  </sheetPr>
  <dimension ref="C2:H95"/>
  <sheetViews>
    <sheetView showGridLines="0" workbookViewId="0">
      <pane ySplit="6" topLeftCell="A7" activePane="bottomLeft" state="frozen"/>
      <selection pane="bottomLeft"/>
    </sheetView>
  </sheetViews>
  <sheetFormatPr defaultRowHeight="14"/>
  <cols>
    <col min="1" max="2" width="2" customWidth="1"/>
    <col min="3" max="3" width="40" customWidth="1"/>
    <col min="4" max="4" width="2" customWidth="1"/>
    <col min="5" max="8" width="22" customWidth="1"/>
  </cols>
  <sheetData>
    <row r="2" spans="3:8" ht="28" customHeight="1">
      <c r="C2" s="2" t="s">
        <v>0</v>
      </c>
      <c r="D2" s="2"/>
      <c r="E2" s="2"/>
      <c r="F2" s="2"/>
      <c r="G2" s="2"/>
      <c r="H2" s="2"/>
    </row>
    <row r="3" spans="3:8" ht="24" customHeight="1">
      <c r="C3" s="3"/>
      <c r="D3" s="3"/>
      <c r="E3" s="3"/>
      <c r="F3" s="3"/>
      <c r="G3" s="3"/>
      <c r="H3" s="3"/>
    </row>
    <row r="4" spans="3:8" ht="24" customHeight="1">
      <c r="C4" s="4" t="s">
        <v>44</v>
      </c>
      <c r="D4" s="1"/>
      <c r="E4" s="1"/>
      <c r="F4" s="1"/>
      <c r="G4" s="1"/>
      <c r="H4" s="1"/>
    </row>
    <row r="5" spans="3:8" ht="24" customHeight="1">
      <c r="C5" s="1"/>
      <c r="D5" s="1"/>
      <c r="E5" s="1"/>
      <c r="F5" s="1"/>
      <c r="G5" s="1"/>
      <c r="H5" s="1"/>
    </row>
    <row r="6" spans="3:8" ht="30" customHeight="1">
      <c r="C6" s="6" t="s">
        <v>45</v>
      </c>
      <c r="D6" s="9"/>
      <c r="E6" s="7" t="s">
        <v>17</v>
      </c>
      <c r="F6" s="7" t="s">
        <v>18</v>
      </c>
      <c r="G6" s="7" t="s">
        <v>19</v>
      </c>
      <c r="H6" s="8" t="s">
        <v>20</v>
      </c>
    </row>
    <row r="7" spans="3:8" ht="24" customHeight="1">
      <c r="C7" s="1" t="s">
        <v>46</v>
      </c>
      <c r="D7" s="1"/>
      <c r="E7" s="10">
        <v>16</v>
      </c>
      <c r="F7" s="10">
        <v>18</v>
      </c>
      <c r="G7" s="10">
        <v>26</v>
      </c>
      <c r="H7" s="10">
        <v>32</v>
      </c>
    </row>
    <row r="8" spans="3:8" ht="24" customHeight="1">
      <c r="C8" s="1" t="s">
        <v>47</v>
      </c>
      <c r="D8" s="1"/>
      <c r="E8" s="10">
        <v>1</v>
      </c>
      <c r="F8" s="10">
        <v>1</v>
      </c>
      <c r="G8" s="10">
        <v>3</v>
      </c>
      <c r="H8" s="10">
        <v>5</v>
      </c>
    </row>
    <row r="9" spans="3:8" ht="24" customHeight="1">
      <c r="C9" s="1" t="s">
        <v>48</v>
      </c>
      <c r="D9" s="1"/>
      <c r="E9" s="10">
        <v>8</v>
      </c>
      <c r="F9" s="10">
        <v>10</v>
      </c>
      <c r="G9" s="10">
        <v>20</v>
      </c>
      <c r="H9" s="10">
        <v>30</v>
      </c>
    </row>
    <row r="10" spans="3:8" ht="24" customHeight="1">
      <c r="C10" s="1" t="s">
        <v>49</v>
      </c>
      <c r="D10" s="1"/>
      <c r="E10" s="10">
        <v>2</v>
      </c>
      <c r="F10" s="10">
        <v>2</v>
      </c>
      <c r="G10" s="10">
        <v>3</v>
      </c>
      <c r="H10" s="10">
        <v>5</v>
      </c>
    </row>
    <row r="11" spans="3:8" ht="24" customHeight="1">
      <c r="C11" s="1" t="s">
        <v>50</v>
      </c>
      <c r="D11" s="1"/>
      <c r="E11" s="10">
        <v>17</v>
      </c>
      <c r="F11" s="10">
        <v>19</v>
      </c>
      <c r="G11" s="10">
        <v>38</v>
      </c>
      <c r="H11" s="10">
        <v>62</v>
      </c>
    </row>
    <row r="12" spans="3:8" ht="24" customHeight="1">
      <c r="C12" s="1" t="s">
        <v>51</v>
      </c>
      <c r="D12" s="1"/>
      <c r="E12" s="11">
        <v>10</v>
      </c>
      <c r="F12" s="11">
        <v>10</v>
      </c>
      <c r="G12" s="11">
        <v>10</v>
      </c>
      <c r="H12" s="11">
        <v>10</v>
      </c>
    </row>
    <row r="13" spans="3:8" ht="24" customHeight="1">
      <c r="C13" s="1" t="s">
        <v>52</v>
      </c>
      <c r="D13" s="1"/>
      <c r="E13" s="11">
        <v>8</v>
      </c>
      <c r="F13" s="11">
        <v>8</v>
      </c>
      <c r="G13" s="11">
        <v>8</v>
      </c>
      <c r="H13" s="11">
        <v>8</v>
      </c>
    </row>
    <row r="14" spans="3:8" ht="24" customHeight="1">
      <c r="C14" s="1" t="s">
        <v>53</v>
      </c>
      <c r="D14" s="1"/>
      <c r="E14" s="12">
        <v>1.5</v>
      </c>
      <c r="F14" s="12">
        <v>1.5</v>
      </c>
      <c r="G14" s="12">
        <v>1.5</v>
      </c>
      <c r="H14" s="12">
        <v>1.5</v>
      </c>
    </row>
    <row r="15" spans="3:8" ht="24" customHeight="1">
      <c r="C15" s="1" t="s">
        <v>54</v>
      </c>
      <c r="D15" s="1"/>
      <c r="E15" s="13">
        <f>(E13+MAX(0,E12-E13)*E14)/E13</f>
        <v>1.375</v>
      </c>
      <c r="F15" s="13">
        <f>(F13+MAX(0,F12-F13)*F14)/F13</f>
        <v>1.375</v>
      </c>
      <c r="G15" s="13">
        <f>(G13+MAX(0,G12-G13)*G14)/G13</f>
        <v>1.375</v>
      </c>
      <c r="H15" s="13">
        <f>(H13+MAX(0,H12-H13)*H14)/H13</f>
        <v>1.375</v>
      </c>
    </row>
    <row r="16" spans="3:8" ht="24" customHeight="1">
      <c r="C16" s="1" t="s">
        <v>55</v>
      </c>
      <c r="D16" s="1"/>
      <c r="E16" s="14">
        <f>ROUNDUP((E7+E8)/$E$27,0)</f>
        <v>4</v>
      </c>
      <c r="F16" s="14">
        <f>ROUNDUP((F7+F8)/$E$27,0)</f>
        <v>4</v>
      </c>
      <c r="G16" s="14">
        <f>ROUNDUP((G7+G8)/$E$27,0)</f>
        <v>6</v>
      </c>
      <c r="H16" s="14">
        <f>ROUNDUP((H7+H8)/$E$27,0)</f>
        <v>8</v>
      </c>
    </row>
    <row r="17" spans="3:8" ht="24" customHeight="1">
      <c r="C17" s="15" t="s">
        <v>56</v>
      </c>
      <c r="D17" s="15"/>
      <c r="E17" s="16">
        <v>0</v>
      </c>
      <c r="F17" s="16">
        <v>0.22</v>
      </c>
      <c r="G17" s="16">
        <v>0.22</v>
      </c>
      <c r="H17" s="16">
        <v>0.22</v>
      </c>
    </row>
    <row r="18" spans="3:8" ht="24" customHeight="1">
      <c r="C18" s="15" t="s">
        <v>57</v>
      </c>
      <c r="D18" s="15"/>
      <c r="E18" s="16">
        <v>0</v>
      </c>
      <c r="F18" s="16">
        <v>0</v>
      </c>
      <c r="G18" s="16">
        <v>0.215</v>
      </c>
      <c r="H18" s="16">
        <v>0.215</v>
      </c>
    </row>
    <row r="19" spans="3:8" ht="24" customHeight="1">
      <c r="C19" s="15" t="s">
        <v>58</v>
      </c>
      <c r="D19" s="15"/>
      <c r="E19" s="16">
        <v>0</v>
      </c>
      <c r="F19" s="16">
        <v>0</v>
      </c>
      <c r="G19" s="16">
        <v>0.08</v>
      </c>
      <c r="H19" s="16">
        <v>0.2</v>
      </c>
    </row>
    <row r="20" spans="3:8" ht="24" customHeight="1">
      <c r="C20" s="15" t="s">
        <v>59</v>
      </c>
      <c r="D20" s="15"/>
      <c r="E20" s="16">
        <v>0.15</v>
      </c>
      <c r="F20" s="16">
        <v>0.15</v>
      </c>
      <c r="G20" s="16">
        <v>0.16</v>
      </c>
      <c r="H20" s="16">
        <v>0.17</v>
      </c>
    </row>
    <row r="21" spans="3:8" ht="24" customHeight="1">
      <c r="C21" s="15" t="s">
        <v>60</v>
      </c>
      <c r="D21" s="15"/>
      <c r="E21" s="16">
        <v>0</v>
      </c>
      <c r="F21" s="16">
        <v>0</v>
      </c>
      <c r="G21" s="16">
        <v>0.03</v>
      </c>
      <c r="H21" s="16">
        <v>0.06</v>
      </c>
    </row>
    <row r="22" spans="3:8" ht="24" customHeight="1">
      <c r="C22" s="15" t="s">
        <v>61</v>
      </c>
      <c r="D22" s="15"/>
      <c r="E22" s="16">
        <v>0</v>
      </c>
      <c r="F22" s="16">
        <v>0</v>
      </c>
      <c r="G22" s="16">
        <v>0.02</v>
      </c>
      <c r="H22" s="16">
        <v>2.5000000000000001E-2</v>
      </c>
    </row>
    <row r="23" spans="3:8" ht="24" customHeight="1">
      <c r="C23" s="15" t="s">
        <v>62</v>
      </c>
      <c r="D23" s="15"/>
      <c r="E23" s="16">
        <v>0.15</v>
      </c>
      <c r="F23" s="16">
        <v>0.12</v>
      </c>
      <c r="G23" s="16">
        <v>0.12</v>
      </c>
      <c r="H23" s="16">
        <v>0.15</v>
      </c>
    </row>
    <row r="24" spans="3:8" ht="24" customHeight="1">
      <c r="C24" s="1" t="s">
        <v>63</v>
      </c>
      <c r="D24" s="1"/>
      <c r="E24" s="17">
        <v>0</v>
      </c>
      <c r="F24" s="17">
        <v>6000</v>
      </c>
      <c r="G24" s="17">
        <v>20000</v>
      </c>
      <c r="H24" s="17">
        <v>60000</v>
      </c>
    </row>
    <row r="25" spans="3:8" ht="24" customHeight="1">
      <c r="C25" s="1" t="s">
        <v>64</v>
      </c>
      <c r="D25" s="1"/>
      <c r="E25" s="17">
        <v>5000</v>
      </c>
      <c r="F25" s="17">
        <v>6000</v>
      </c>
      <c r="G25" s="17">
        <v>10000</v>
      </c>
      <c r="H25" s="17">
        <v>20000</v>
      </c>
    </row>
    <row r="26" spans="3:8" ht="24" customHeight="1">
      <c r="C26" s="1"/>
      <c r="D26" s="1"/>
      <c r="E26" s="1"/>
      <c r="F26" s="1"/>
      <c r="G26" s="1"/>
      <c r="H26" s="1"/>
    </row>
    <row r="27" spans="3:8" ht="24" customHeight="1">
      <c r="C27" s="1" t="s">
        <v>65</v>
      </c>
      <c r="D27" s="1"/>
      <c r="E27" s="10">
        <v>5</v>
      </c>
      <c r="F27" s="1"/>
      <c r="G27" s="1"/>
      <c r="H27" s="1"/>
    </row>
    <row r="28" spans="3:8" ht="24" customHeight="1">
      <c r="C28" s="1" t="s">
        <v>66</v>
      </c>
      <c r="D28" s="1"/>
      <c r="E28" s="17">
        <v>300000</v>
      </c>
      <c r="F28" s="1"/>
      <c r="G28" s="1"/>
      <c r="H28" s="1"/>
    </row>
    <row r="29" spans="3:8" ht="24" customHeight="1">
      <c r="C29" s="1" t="s">
        <v>67</v>
      </c>
      <c r="D29" s="1"/>
      <c r="E29" s="17">
        <v>2000000</v>
      </c>
      <c r="F29" s="1"/>
      <c r="G29" s="1"/>
      <c r="H29" s="1"/>
    </row>
    <row r="30" spans="3:8" ht="24" customHeight="1">
      <c r="C30" s="1"/>
      <c r="D30" s="1"/>
      <c r="E30" s="1"/>
      <c r="F30" s="1"/>
      <c r="G30" s="1"/>
      <c r="H30" s="1"/>
    </row>
    <row r="31" spans="3:8" ht="27" customHeight="1">
      <c r="C31" s="5" t="s">
        <v>68</v>
      </c>
      <c r="D31" s="5"/>
      <c r="E31" s="5"/>
      <c r="F31" s="5"/>
      <c r="G31" s="5"/>
      <c r="H31" s="5"/>
    </row>
    <row r="32" spans="3:8" ht="78" customHeight="1">
      <c r="C32" s="1" t="s">
        <v>8</v>
      </c>
      <c r="D32" s="1"/>
      <c r="E32" s="55" t="s">
        <v>39</v>
      </c>
      <c r="F32" s="55"/>
      <c r="G32" s="55"/>
      <c r="H32" s="55"/>
    </row>
    <row r="33" spans="3:8" ht="78" customHeight="1">
      <c r="C33" s="1" t="s">
        <v>9</v>
      </c>
      <c r="D33" s="1"/>
      <c r="E33" s="55" t="s">
        <v>40</v>
      </c>
      <c r="F33" s="55"/>
      <c r="G33" s="55"/>
      <c r="H33" s="55"/>
    </row>
    <row r="34" spans="3:8" ht="78" customHeight="1">
      <c r="C34" s="1" t="s">
        <v>10</v>
      </c>
      <c r="D34" s="1"/>
      <c r="E34" s="55" t="s">
        <v>41</v>
      </c>
      <c r="F34" s="55"/>
      <c r="G34" s="55"/>
      <c r="H34" s="55"/>
    </row>
    <row r="35" spans="3:8" ht="78" customHeight="1">
      <c r="C35" s="1" t="s">
        <v>11</v>
      </c>
      <c r="D35" s="1"/>
      <c r="E35" s="55" t="s">
        <v>42</v>
      </c>
      <c r="F35" s="55"/>
      <c r="G35" s="55"/>
      <c r="H35" s="55"/>
    </row>
    <row r="36" spans="3:8" ht="24" customHeight="1">
      <c r="C36" s="1"/>
      <c r="D36" s="1"/>
      <c r="E36" s="1"/>
      <c r="F36" s="1"/>
      <c r="G36" s="1"/>
      <c r="H36" s="1"/>
    </row>
    <row r="37" spans="3:8" ht="27" customHeight="1">
      <c r="C37" s="5" t="s">
        <v>69</v>
      </c>
      <c r="D37" s="5"/>
      <c r="E37" s="5"/>
      <c r="F37" s="5"/>
      <c r="G37" s="5"/>
      <c r="H37" s="5"/>
    </row>
    <row r="38" spans="3:8" ht="63" customHeight="1">
      <c r="C38" s="1" t="s">
        <v>70</v>
      </c>
      <c r="D38" s="1"/>
      <c r="E38" s="55" t="s">
        <v>71</v>
      </c>
      <c r="F38" s="55"/>
      <c r="G38" s="55"/>
      <c r="H38" s="55"/>
    </row>
    <row r="39" spans="3:8" ht="63" customHeight="1">
      <c r="C39" s="1" t="s">
        <v>72</v>
      </c>
      <c r="D39" s="1"/>
      <c r="E39" s="55" t="s">
        <v>73</v>
      </c>
      <c r="F39" s="55"/>
      <c r="G39" s="55"/>
      <c r="H39" s="55"/>
    </row>
    <row r="40" spans="3:8" ht="63" customHeight="1">
      <c r="C40" s="1" t="s">
        <v>74</v>
      </c>
      <c r="D40" s="1"/>
      <c r="E40" s="55" t="s">
        <v>75</v>
      </c>
      <c r="F40" s="55"/>
      <c r="G40" s="55"/>
      <c r="H40" s="55"/>
    </row>
    <row r="41" spans="3:8" ht="63" customHeight="1">
      <c r="C41" s="1" t="s">
        <v>76</v>
      </c>
      <c r="D41" s="1"/>
      <c r="E41" s="55" t="s">
        <v>77</v>
      </c>
      <c r="F41" s="55"/>
      <c r="G41" s="55"/>
      <c r="H41" s="55"/>
    </row>
    <row r="42" spans="3:8" ht="63" customHeight="1">
      <c r="C42" s="1" t="s">
        <v>78</v>
      </c>
      <c r="D42" s="1"/>
      <c r="E42" s="55" t="s">
        <v>79</v>
      </c>
      <c r="F42" s="55"/>
      <c r="G42" s="55"/>
      <c r="H42" s="55"/>
    </row>
    <row r="43" spans="3:8" ht="63" customHeight="1">
      <c r="C43" s="1" t="s">
        <v>80</v>
      </c>
      <c r="D43" s="1"/>
      <c r="E43" s="55" t="s">
        <v>81</v>
      </c>
      <c r="F43" s="55"/>
      <c r="G43" s="55"/>
      <c r="H43" s="55"/>
    </row>
    <row r="44" spans="3:8" ht="63" customHeight="1">
      <c r="C44" s="1" t="s">
        <v>82</v>
      </c>
      <c r="D44" s="1"/>
      <c r="E44" s="55" t="s">
        <v>83</v>
      </c>
      <c r="F44" s="55"/>
      <c r="G44" s="55"/>
      <c r="H44" s="55"/>
    </row>
    <row r="45" spans="3:8" ht="63" customHeight="1">
      <c r="C45" s="1" t="s">
        <v>84</v>
      </c>
      <c r="D45" s="1"/>
      <c r="E45" s="55" t="s">
        <v>85</v>
      </c>
      <c r="F45" s="55"/>
      <c r="G45" s="55"/>
      <c r="H45" s="55"/>
    </row>
    <row r="46" spans="3:8" ht="63" customHeight="1">
      <c r="C46" s="1" t="s">
        <v>86</v>
      </c>
      <c r="D46" s="1"/>
      <c r="E46" s="55" t="s">
        <v>87</v>
      </c>
      <c r="F46" s="55"/>
      <c r="G46" s="55"/>
      <c r="H46" s="55"/>
    </row>
    <row r="47" spans="3:8" ht="63" customHeight="1">
      <c r="C47" s="1" t="s">
        <v>88</v>
      </c>
      <c r="D47" s="1"/>
      <c r="E47" s="55" t="s">
        <v>89</v>
      </c>
      <c r="F47" s="55"/>
      <c r="G47" s="55"/>
      <c r="H47" s="55"/>
    </row>
    <row r="48" spans="3:8" ht="63" customHeight="1">
      <c r="C48" s="1" t="s">
        <v>90</v>
      </c>
      <c r="D48" s="1"/>
      <c r="E48" s="55" t="s">
        <v>91</v>
      </c>
      <c r="F48" s="55"/>
      <c r="G48" s="55"/>
      <c r="H48" s="55"/>
    </row>
    <row r="49" spans="3:8" ht="63" customHeight="1">
      <c r="C49" s="1" t="s">
        <v>92</v>
      </c>
      <c r="D49" s="1"/>
      <c r="E49" s="55" t="s">
        <v>93</v>
      </c>
      <c r="F49" s="55"/>
      <c r="G49" s="55"/>
      <c r="H49" s="55"/>
    </row>
    <row r="50" spans="3:8" ht="24" customHeight="1">
      <c r="C50" s="1"/>
      <c r="D50" s="1"/>
      <c r="E50" s="1"/>
      <c r="F50" s="1"/>
      <c r="G50" s="1"/>
      <c r="H50" s="1"/>
    </row>
    <row r="51" spans="3:8" ht="27" customHeight="1">
      <c r="C51" s="5" t="s">
        <v>94</v>
      </c>
      <c r="D51" s="5"/>
      <c r="E51" s="5"/>
      <c r="F51" s="5"/>
      <c r="G51" s="5"/>
      <c r="H51" s="5"/>
    </row>
    <row r="52" spans="3:8" ht="24" customHeight="1">
      <c r="C52" s="1"/>
      <c r="D52" s="1"/>
      <c r="E52" s="1"/>
      <c r="F52" s="1"/>
      <c r="G52" s="1"/>
      <c r="H52" s="1"/>
    </row>
    <row r="53" spans="3:8" ht="33" customHeight="1">
      <c r="C53" s="18" t="s">
        <v>95</v>
      </c>
      <c r="D53" s="1"/>
      <c r="E53" s="55" t="s">
        <v>96</v>
      </c>
      <c r="F53" s="55"/>
      <c r="G53" s="55"/>
      <c r="H53" s="55"/>
    </row>
    <row r="54" spans="3:8" ht="42" customHeight="1">
      <c r="C54" s="19"/>
      <c r="D54" s="19"/>
      <c r="E54" s="57" t="s">
        <v>97</v>
      </c>
      <c r="F54" s="57"/>
      <c r="G54" s="57"/>
      <c r="H54" s="57"/>
    </row>
    <row r="55" spans="3:8" ht="24" customHeight="1">
      <c r="C55" s="1"/>
      <c r="D55" s="1"/>
      <c r="E55" s="1"/>
      <c r="F55" s="1"/>
      <c r="G55" s="1"/>
      <c r="H55" s="1"/>
    </row>
    <row r="56" spans="3:8" ht="33" customHeight="1">
      <c r="C56" s="18" t="s">
        <v>98</v>
      </c>
      <c r="D56" s="1"/>
      <c r="E56" s="55" t="s">
        <v>99</v>
      </c>
      <c r="F56" s="55"/>
      <c r="G56" s="55"/>
      <c r="H56" s="55"/>
    </row>
    <row r="57" spans="3:8" ht="42" customHeight="1">
      <c r="C57" s="19"/>
      <c r="D57" s="19"/>
      <c r="E57" s="57" t="s">
        <v>100</v>
      </c>
      <c r="F57" s="57"/>
      <c r="G57" s="57"/>
      <c r="H57" s="57"/>
    </row>
    <row r="58" spans="3:8" ht="24" customHeight="1">
      <c r="C58" s="1"/>
      <c r="D58" s="1"/>
      <c r="E58" s="1"/>
      <c r="F58" s="1"/>
      <c r="G58" s="1"/>
      <c r="H58" s="1"/>
    </row>
    <row r="59" spans="3:8" ht="33" customHeight="1">
      <c r="C59" s="18" t="s">
        <v>101</v>
      </c>
      <c r="D59" s="1"/>
      <c r="E59" s="58" t="s">
        <v>102</v>
      </c>
      <c r="F59" s="58"/>
      <c r="G59" s="58"/>
      <c r="H59" s="58"/>
    </row>
    <row r="60" spans="3:8" ht="42" customHeight="1">
      <c r="C60" s="19"/>
      <c r="D60" s="19"/>
      <c r="E60" s="57" t="s">
        <v>103</v>
      </c>
      <c r="F60" s="57"/>
      <c r="G60" s="57"/>
      <c r="H60" s="57"/>
    </row>
    <row r="61" spans="3:8" ht="24" customHeight="1">
      <c r="C61" s="1"/>
      <c r="D61" s="1"/>
      <c r="E61" s="1"/>
      <c r="F61" s="1"/>
      <c r="G61" s="1"/>
      <c r="H61" s="1"/>
    </row>
    <row r="62" spans="3:8" ht="33" customHeight="1">
      <c r="C62" s="18" t="s">
        <v>104</v>
      </c>
      <c r="D62" s="1"/>
      <c r="E62" s="58" t="s">
        <v>105</v>
      </c>
      <c r="F62" s="58"/>
      <c r="G62" s="58"/>
      <c r="H62" s="58"/>
    </row>
    <row r="63" spans="3:8" ht="42" customHeight="1">
      <c r="C63" s="19"/>
      <c r="D63" s="19"/>
      <c r="E63" s="57" t="s">
        <v>106</v>
      </c>
      <c r="F63" s="57"/>
      <c r="G63" s="57"/>
      <c r="H63" s="57"/>
    </row>
    <row r="64" spans="3:8" ht="24" customHeight="1">
      <c r="C64" s="1"/>
      <c r="D64" s="1"/>
      <c r="E64" s="1"/>
      <c r="F64" s="1"/>
      <c r="G64" s="1"/>
      <c r="H64" s="1"/>
    </row>
    <row r="65" spans="3:8" ht="33" customHeight="1">
      <c r="C65" s="18" t="s">
        <v>107</v>
      </c>
      <c r="D65" s="1"/>
      <c r="E65" s="58" t="s">
        <v>108</v>
      </c>
      <c r="F65" s="58"/>
      <c r="G65" s="58"/>
      <c r="H65" s="58"/>
    </row>
    <row r="66" spans="3:8" ht="42" customHeight="1">
      <c r="C66" s="19"/>
      <c r="D66" s="19"/>
      <c r="E66" s="57" t="s">
        <v>109</v>
      </c>
      <c r="F66" s="57"/>
      <c r="G66" s="57"/>
      <c r="H66" s="57"/>
    </row>
    <row r="67" spans="3:8" ht="24" customHeight="1">
      <c r="C67" s="1"/>
      <c r="D67" s="1"/>
      <c r="E67" s="1"/>
      <c r="F67" s="1"/>
      <c r="G67" s="1"/>
      <c r="H67" s="1"/>
    </row>
    <row r="68" spans="3:8" ht="33" customHeight="1">
      <c r="C68" s="18" t="s">
        <v>110</v>
      </c>
      <c r="D68" s="1"/>
      <c r="E68" s="58" t="s">
        <v>111</v>
      </c>
      <c r="F68" s="58"/>
      <c r="G68" s="58"/>
      <c r="H68" s="58"/>
    </row>
    <row r="69" spans="3:8" ht="42" customHeight="1">
      <c r="C69" s="19"/>
      <c r="D69" s="19"/>
      <c r="E69" s="57" t="s">
        <v>112</v>
      </c>
      <c r="F69" s="57"/>
      <c r="G69" s="57"/>
      <c r="H69" s="57"/>
    </row>
    <row r="70" spans="3:8" ht="24" customHeight="1">
      <c r="C70" s="1"/>
      <c r="D70" s="1"/>
      <c r="E70" s="1"/>
      <c r="F70" s="1"/>
      <c r="G70" s="1"/>
      <c r="H70" s="1"/>
    </row>
    <row r="71" spans="3:8" ht="33" customHeight="1">
      <c r="C71" s="18" t="s">
        <v>113</v>
      </c>
      <c r="D71" s="1"/>
      <c r="E71" s="58" t="s">
        <v>114</v>
      </c>
      <c r="F71" s="58"/>
      <c r="G71" s="58"/>
      <c r="H71" s="58"/>
    </row>
    <row r="72" spans="3:8" ht="42" customHeight="1">
      <c r="C72" s="19"/>
      <c r="D72" s="19"/>
      <c r="E72" s="57" t="s">
        <v>115</v>
      </c>
      <c r="F72" s="57"/>
      <c r="G72" s="57"/>
      <c r="H72" s="57"/>
    </row>
    <row r="73" spans="3:8" ht="24" customHeight="1">
      <c r="C73" s="1"/>
      <c r="D73" s="1"/>
      <c r="E73" s="1"/>
      <c r="F73" s="1"/>
      <c r="G73" s="1"/>
      <c r="H73" s="1"/>
    </row>
    <row r="74" spans="3:8" ht="33" customHeight="1">
      <c r="C74" s="18" t="s">
        <v>116</v>
      </c>
      <c r="D74" s="1"/>
      <c r="E74" s="58" t="s">
        <v>117</v>
      </c>
      <c r="F74" s="58"/>
      <c r="G74" s="58"/>
      <c r="H74" s="58"/>
    </row>
    <row r="75" spans="3:8" ht="42" customHeight="1">
      <c r="C75" s="19"/>
      <c r="D75" s="19"/>
      <c r="E75" s="57" t="s">
        <v>118</v>
      </c>
      <c r="F75" s="57"/>
      <c r="G75" s="57"/>
      <c r="H75" s="57"/>
    </row>
    <row r="76" spans="3:8" ht="24" customHeight="1">
      <c r="C76" s="1"/>
      <c r="D76" s="1"/>
      <c r="E76" s="1"/>
      <c r="F76" s="1"/>
      <c r="G76" s="1"/>
      <c r="H76" s="1"/>
    </row>
    <row r="77" spans="3:8" ht="33" customHeight="1">
      <c r="C77" s="18" t="s">
        <v>119</v>
      </c>
      <c r="D77" s="1"/>
      <c r="E77" s="58" t="s">
        <v>120</v>
      </c>
      <c r="F77" s="58"/>
      <c r="G77" s="58"/>
      <c r="H77" s="58"/>
    </row>
    <row r="78" spans="3:8" ht="42" customHeight="1">
      <c r="C78" s="19"/>
      <c r="D78" s="19"/>
      <c r="E78" s="57" t="s">
        <v>121</v>
      </c>
      <c r="F78" s="57"/>
      <c r="G78" s="57"/>
      <c r="H78" s="57"/>
    </row>
    <row r="79" spans="3:8" ht="24" customHeight="1">
      <c r="C79" s="1"/>
      <c r="D79" s="1"/>
      <c r="E79" s="1"/>
      <c r="F79" s="1"/>
      <c r="G79" s="1"/>
      <c r="H79" s="1"/>
    </row>
    <row r="80" spans="3:8" ht="33" customHeight="1">
      <c r="C80" s="18" t="s">
        <v>122</v>
      </c>
      <c r="D80" s="1"/>
      <c r="E80" s="58" t="s">
        <v>123</v>
      </c>
      <c r="F80" s="58"/>
      <c r="G80" s="58"/>
      <c r="H80" s="58"/>
    </row>
    <row r="81" spans="3:8" ht="42" customHeight="1">
      <c r="C81" s="19"/>
      <c r="D81" s="19"/>
      <c r="E81" s="57" t="s">
        <v>124</v>
      </c>
      <c r="F81" s="57"/>
      <c r="G81" s="57"/>
      <c r="H81" s="57"/>
    </row>
    <row r="82" spans="3:8" ht="24" customHeight="1">
      <c r="C82" s="1"/>
      <c r="D82" s="1"/>
      <c r="E82" s="1"/>
      <c r="F82" s="1"/>
      <c r="G82" s="1"/>
      <c r="H82" s="1"/>
    </row>
    <row r="83" spans="3:8" ht="33" customHeight="1">
      <c r="C83" s="18" t="s">
        <v>125</v>
      </c>
      <c r="D83" s="1"/>
      <c r="E83" s="58" t="s">
        <v>126</v>
      </c>
      <c r="F83" s="58"/>
      <c r="G83" s="58"/>
      <c r="H83" s="58"/>
    </row>
    <row r="84" spans="3:8" ht="42" customHeight="1">
      <c r="C84" s="19"/>
      <c r="D84" s="19"/>
      <c r="E84" s="57" t="s">
        <v>127</v>
      </c>
      <c r="F84" s="57"/>
      <c r="G84" s="57"/>
      <c r="H84" s="57"/>
    </row>
    <row r="85" spans="3:8" ht="24" customHeight="1">
      <c r="C85" s="1"/>
      <c r="D85" s="1"/>
      <c r="E85" s="1"/>
      <c r="F85" s="1"/>
      <c r="G85" s="1"/>
      <c r="H85" s="1"/>
    </row>
    <row r="86" spans="3:8" ht="33" customHeight="1">
      <c r="C86" s="18" t="s">
        <v>128</v>
      </c>
      <c r="D86" s="1"/>
      <c r="E86" s="58" t="s">
        <v>129</v>
      </c>
      <c r="F86" s="58"/>
      <c r="G86" s="58"/>
      <c r="H86" s="58"/>
    </row>
    <row r="87" spans="3:8" ht="42" customHeight="1">
      <c r="C87" s="19"/>
      <c r="D87" s="19"/>
      <c r="E87" s="57" t="s">
        <v>130</v>
      </c>
      <c r="F87" s="57"/>
      <c r="G87" s="57"/>
      <c r="H87" s="57"/>
    </row>
    <row r="88" spans="3:8" ht="24" customHeight="1">
      <c r="C88" s="1"/>
      <c r="D88" s="1"/>
      <c r="E88" s="1"/>
      <c r="F88" s="1"/>
      <c r="G88" s="1"/>
      <c r="H88" s="1"/>
    </row>
    <row r="89" spans="3:8" ht="24" customHeight="1">
      <c r="C89" s="1"/>
      <c r="D89" s="1"/>
      <c r="E89" s="1"/>
      <c r="F89" s="1"/>
      <c r="G89" s="1"/>
      <c r="H89" s="1"/>
    </row>
    <row r="90" spans="3:8" ht="24" customHeight="1">
      <c r="C90" s="1"/>
      <c r="D90" s="1"/>
      <c r="E90" s="1"/>
      <c r="F90" s="1"/>
      <c r="G90" s="1"/>
      <c r="H90" s="1"/>
    </row>
    <row r="91" spans="3:8" ht="24" customHeight="1">
      <c r="C91" s="1"/>
      <c r="D91" s="1"/>
      <c r="E91" s="1"/>
      <c r="F91" s="1"/>
      <c r="G91" s="1"/>
      <c r="H91" s="1"/>
    </row>
    <row r="92" spans="3:8" ht="24" customHeight="1">
      <c r="C92" s="1"/>
      <c r="D92" s="1"/>
      <c r="E92" s="1"/>
      <c r="F92" s="1"/>
      <c r="G92" s="1"/>
      <c r="H92" s="1"/>
    </row>
    <row r="93" spans="3:8" ht="24" customHeight="1">
      <c r="C93" s="1"/>
      <c r="D93" s="1"/>
      <c r="E93" s="1"/>
      <c r="F93" s="1"/>
      <c r="G93" s="1"/>
      <c r="H93" s="1"/>
    </row>
    <row r="94" spans="3:8" ht="24" customHeight="1">
      <c r="C94" s="1"/>
      <c r="D94" s="1"/>
      <c r="E94" s="1"/>
      <c r="F94" s="1"/>
      <c r="G94" s="1"/>
      <c r="H94" s="1"/>
    </row>
    <row r="95" spans="3:8" ht="24" customHeight="1">
      <c r="C95" s="1"/>
      <c r="D95" s="1"/>
      <c r="E95" s="1"/>
      <c r="F95" s="1"/>
      <c r="G95" s="1"/>
      <c r="H95" s="1"/>
    </row>
  </sheetData>
  <mergeCells count="40">
    <mergeCell ref="E81:H81"/>
    <mergeCell ref="E83:H83"/>
    <mergeCell ref="E84:H84"/>
    <mergeCell ref="E86:H86"/>
    <mergeCell ref="E87:H87"/>
    <mergeCell ref="E74:H74"/>
    <mergeCell ref="E75:H75"/>
    <mergeCell ref="E77:H77"/>
    <mergeCell ref="E78:H78"/>
    <mergeCell ref="E80:H80"/>
    <mergeCell ref="E66:H66"/>
    <mergeCell ref="E68:H68"/>
    <mergeCell ref="E69:H69"/>
    <mergeCell ref="E71:H71"/>
    <mergeCell ref="E72:H72"/>
    <mergeCell ref="E59:H59"/>
    <mergeCell ref="E60:H60"/>
    <mergeCell ref="E62:H62"/>
    <mergeCell ref="E63:H63"/>
    <mergeCell ref="E65:H65"/>
    <mergeCell ref="E49:H49"/>
    <mergeCell ref="E53:H53"/>
    <mergeCell ref="E54:H54"/>
    <mergeCell ref="E56:H56"/>
    <mergeCell ref="E57:H57"/>
    <mergeCell ref="E44:H44"/>
    <mergeCell ref="E45:H45"/>
    <mergeCell ref="E46:H46"/>
    <mergeCell ref="E47:H47"/>
    <mergeCell ref="E48:H48"/>
    <mergeCell ref="E39:H39"/>
    <mergeCell ref="E40:H40"/>
    <mergeCell ref="E41:H41"/>
    <mergeCell ref="E42:H42"/>
    <mergeCell ref="E43:H43"/>
    <mergeCell ref="E32:H32"/>
    <mergeCell ref="E33:H33"/>
    <mergeCell ref="E34:H34"/>
    <mergeCell ref="E35:H35"/>
    <mergeCell ref="E38:H38"/>
  </mergeCells>
  <dataValidations count="3">
    <dataValidation type="whole" sqref="E7:H10" xr:uid="{00000000-0002-0000-0100-000000000000}">
      <formula1>1</formula1>
      <formula2>100</formula2>
    </dataValidation>
    <dataValidation type="decimal" sqref="E12:H12" xr:uid="{00000000-0002-0000-0100-000001000000}">
      <formula1>8</formula1>
      <formula2>12</formula2>
    </dataValidation>
    <dataValidation type="decimal" sqref="E17:H23" xr:uid="{00000000-0002-0000-0100-000002000000}">
      <formula1>0</formula1>
      <formula2>1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26F72"/>
  </sheetPr>
  <dimension ref="C2:L242"/>
  <sheetViews>
    <sheetView showGridLines="0" workbookViewId="0">
      <pane xSplit="4" ySplit="11" topLeftCell="E12" activePane="bottomRight" state="frozen"/>
      <selection pane="topRight"/>
      <selection pane="bottomLeft"/>
      <selection pane="bottomRight" activeCell="E12" sqref="E12"/>
    </sheetView>
  </sheetViews>
  <sheetFormatPr defaultRowHeight="14"/>
  <cols>
    <col min="1" max="2" width="2" customWidth="1"/>
    <col min="3" max="3" width="7" customWidth="1"/>
    <col min="4" max="4" width="36" customWidth="1"/>
    <col min="5" max="5" width="6" customWidth="1"/>
    <col min="6" max="7" width="9" customWidth="1"/>
    <col min="8" max="8" width="12" customWidth="1"/>
    <col min="9" max="9" width="9" customWidth="1"/>
    <col min="10" max="10" width="16" customWidth="1"/>
    <col min="11" max="11" width="2" customWidth="1"/>
    <col min="12" max="12" width="62" customWidth="1"/>
  </cols>
  <sheetData>
    <row r="2" spans="3:12" ht="28" customHeight="1">
      <c r="C2" s="2" t="s">
        <v>0</v>
      </c>
      <c r="D2" s="2"/>
      <c r="E2" s="2"/>
      <c r="F2" s="2"/>
      <c r="G2" s="2"/>
      <c r="H2" s="2"/>
      <c r="I2" s="2"/>
      <c r="J2" s="2"/>
      <c r="K2" s="1"/>
      <c r="L2" s="1"/>
    </row>
    <row r="3" spans="3:12" ht="24" customHeight="1">
      <c r="C3" s="3"/>
      <c r="D3" s="3"/>
      <c r="E3" s="3"/>
      <c r="F3" s="3"/>
      <c r="G3" s="3"/>
      <c r="H3" s="3"/>
      <c r="I3" s="3"/>
      <c r="J3" s="3"/>
      <c r="K3" s="1"/>
      <c r="L3" s="1"/>
    </row>
    <row r="4" spans="3:12" ht="24" customHeight="1">
      <c r="C4" s="4" t="s">
        <v>131</v>
      </c>
      <c r="D4" s="4"/>
      <c r="E4" s="4"/>
      <c r="F4" s="4"/>
      <c r="G4" s="4"/>
      <c r="H4" s="4"/>
      <c r="I4" s="4"/>
      <c r="J4" s="4"/>
      <c r="K4" s="1"/>
      <c r="L4" s="1"/>
    </row>
    <row r="5" spans="3:12" ht="32" customHeight="1">
      <c r="C5" s="1"/>
      <c r="D5" s="21" t="s">
        <v>3</v>
      </c>
      <c r="E5" s="21"/>
      <c r="F5" s="21"/>
      <c r="G5" s="21"/>
      <c r="H5" s="21"/>
      <c r="I5" s="21"/>
      <c r="J5" s="41">
        <f>J221</f>
        <v>229434.61</v>
      </c>
      <c r="K5" s="1"/>
      <c r="L5" s="56" t="s">
        <v>132</v>
      </c>
    </row>
    <row r="6" spans="3:12" ht="24" customHeight="1">
      <c r="C6" s="1"/>
      <c r="D6" s="1" t="s">
        <v>133</v>
      </c>
      <c r="E6" s="1"/>
      <c r="F6" s="1"/>
      <c r="G6" s="1"/>
      <c r="H6" s="1"/>
      <c r="I6" s="1"/>
      <c r="J6" s="42">
        <f>J220</f>
        <v>29926.25</v>
      </c>
      <c r="K6" s="1"/>
      <c r="L6" s="56"/>
    </row>
    <row r="7" spans="3:12" ht="24" customHeight="1">
      <c r="C7" s="1"/>
      <c r="D7" s="1" t="s">
        <v>134</v>
      </c>
      <c r="E7" s="1"/>
      <c r="F7" s="1"/>
      <c r="G7" s="1"/>
      <c r="H7" s="1"/>
      <c r="I7" s="1"/>
      <c r="J7" s="42">
        <f>J223</f>
        <v>5000</v>
      </c>
      <c r="K7" s="1"/>
      <c r="L7" s="56"/>
    </row>
    <row r="8" spans="3:12" ht="24" customHeight="1">
      <c r="C8" s="1"/>
      <c r="D8" s="22" t="s">
        <v>135</v>
      </c>
      <c r="E8" s="22"/>
      <c r="F8" s="22"/>
      <c r="G8" s="22"/>
      <c r="H8" s="22"/>
      <c r="I8" s="22"/>
      <c r="J8" s="43">
        <f>J224</f>
        <v>234434.61</v>
      </c>
      <c r="K8" s="1"/>
      <c r="L8" s="56"/>
    </row>
    <row r="9" spans="3:12" ht="24" customHeight="1">
      <c r="C9" s="1"/>
      <c r="D9" s="1" t="str">
        <f>Assumptions!E7&amp;" main-unit days. Scenic unit days: "&amp;Assumptions!E8&amp;".  "&amp;Assumptions!E12&amp;"-hour labor calls."</f>
        <v>16 main-unit days. Scenic unit days: 1.  10-hour labor calls.</v>
      </c>
      <c r="E9" s="1"/>
      <c r="F9" s="1"/>
      <c r="G9" s="1"/>
      <c r="H9" s="1"/>
      <c r="I9" s="1"/>
      <c r="J9" s="1"/>
      <c r="K9" s="1"/>
      <c r="L9" s="4" t="s">
        <v>136</v>
      </c>
    </row>
    <row r="10" spans="3:12" ht="24" customHeight="1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ht="30" customHeight="1">
      <c r="C11" s="6" t="s">
        <v>137</v>
      </c>
      <c r="D11" s="7" t="s">
        <v>138</v>
      </c>
      <c r="E11" s="7" t="s">
        <v>139</v>
      </c>
      <c r="F11" s="7" t="s">
        <v>140</v>
      </c>
      <c r="G11" s="7" t="s">
        <v>141</v>
      </c>
      <c r="H11" s="7" t="s">
        <v>142</v>
      </c>
      <c r="I11" s="7" t="s">
        <v>143</v>
      </c>
      <c r="J11" s="8" t="s">
        <v>144</v>
      </c>
      <c r="K11" s="1"/>
      <c r="L11" s="22" t="s">
        <v>145</v>
      </c>
    </row>
    <row r="12" spans="3:12" ht="27" customHeight="1">
      <c r="C12" s="5" t="s">
        <v>146</v>
      </c>
      <c r="D12" s="5"/>
      <c r="E12" s="5"/>
      <c r="F12" s="5"/>
      <c r="G12" s="5"/>
      <c r="H12" s="5"/>
      <c r="I12" s="5"/>
      <c r="J12" s="5"/>
      <c r="K12" s="1"/>
      <c r="L12" s="1"/>
    </row>
    <row r="13" spans="3:12" ht="34" customHeight="1">
      <c r="C13" s="26" t="s">
        <v>147</v>
      </c>
      <c r="D13" s="18" t="s">
        <v>148</v>
      </c>
      <c r="E13" s="10">
        <v>1</v>
      </c>
      <c r="F13" s="10">
        <v>1</v>
      </c>
      <c r="G13" s="10">
        <v>0</v>
      </c>
      <c r="H13" s="17">
        <v>2500</v>
      </c>
      <c r="I13" s="24">
        <v>1</v>
      </c>
      <c r="J13" s="25">
        <f t="shared" ref="J13:J18" si="0">ROUND(E13*(F13+G13)*H13*I13,2)</f>
        <v>2500</v>
      </c>
      <c r="K13" s="1"/>
      <c r="L13" s="23" t="s">
        <v>149</v>
      </c>
    </row>
    <row r="14" spans="3:12" ht="34" customHeight="1">
      <c r="C14" s="29" t="s">
        <v>150</v>
      </c>
      <c r="D14" s="27" t="s">
        <v>151</v>
      </c>
      <c r="E14" s="10">
        <v>1</v>
      </c>
      <c r="F14" s="10">
        <v>1</v>
      </c>
      <c r="G14" s="10">
        <v>0</v>
      </c>
      <c r="H14" s="17">
        <v>2500</v>
      </c>
      <c r="I14" s="24">
        <v>1</v>
      </c>
      <c r="J14" s="28">
        <f t="shared" si="0"/>
        <v>2500</v>
      </c>
      <c r="K14" s="1"/>
      <c r="L14" s="23" t="s">
        <v>152</v>
      </c>
    </row>
    <row r="15" spans="3:12" ht="34" customHeight="1">
      <c r="C15" s="26" t="s">
        <v>153</v>
      </c>
      <c r="D15" s="18" t="s">
        <v>154</v>
      </c>
      <c r="E15" s="10">
        <v>1</v>
      </c>
      <c r="F15" s="10">
        <v>1</v>
      </c>
      <c r="G15" s="10">
        <v>0</v>
      </c>
      <c r="H15" s="17">
        <v>4000</v>
      </c>
      <c r="I15" s="24">
        <v>1</v>
      </c>
      <c r="J15" s="25">
        <f t="shared" si="0"/>
        <v>4000</v>
      </c>
      <c r="K15" s="1"/>
      <c r="L15" s="23" t="s">
        <v>155</v>
      </c>
    </row>
    <row r="16" spans="3:12" ht="34" customHeight="1">
      <c r="C16" s="29" t="s">
        <v>156</v>
      </c>
      <c r="D16" s="27" t="s">
        <v>157</v>
      </c>
      <c r="E16" s="10">
        <v>1</v>
      </c>
      <c r="F16" s="10">
        <v>4</v>
      </c>
      <c r="G16" s="10">
        <v>0</v>
      </c>
      <c r="H16" s="17">
        <v>200</v>
      </c>
      <c r="I16" s="24">
        <v>1</v>
      </c>
      <c r="J16" s="28">
        <f t="shared" si="0"/>
        <v>800</v>
      </c>
      <c r="K16" s="1"/>
      <c r="L16" s="23" t="s">
        <v>158</v>
      </c>
    </row>
    <row r="17" spans="3:12" ht="34" customHeight="1">
      <c r="C17" s="26" t="s">
        <v>159</v>
      </c>
      <c r="D17" s="18" t="s">
        <v>160</v>
      </c>
      <c r="E17" s="10">
        <v>1</v>
      </c>
      <c r="F17" s="10">
        <v>5</v>
      </c>
      <c r="G17" s="10">
        <v>0</v>
      </c>
      <c r="H17" s="17">
        <v>250</v>
      </c>
      <c r="I17" s="24">
        <v>1</v>
      </c>
      <c r="J17" s="25">
        <f t="shared" si="0"/>
        <v>1250</v>
      </c>
      <c r="K17" s="1"/>
      <c r="L17" s="23" t="s">
        <v>161</v>
      </c>
    </row>
    <row r="18" spans="3:12" ht="34" customHeight="1">
      <c r="C18" s="29" t="s">
        <v>162</v>
      </c>
      <c r="D18" s="27" t="s">
        <v>163</v>
      </c>
      <c r="E18" s="10">
        <v>1</v>
      </c>
      <c r="F18" s="10">
        <v>2</v>
      </c>
      <c r="G18" s="10">
        <v>0</v>
      </c>
      <c r="H18" s="17">
        <v>250</v>
      </c>
      <c r="I18" s="24">
        <v>1</v>
      </c>
      <c r="J18" s="28">
        <f t="shared" si="0"/>
        <v>500</v>
      </c>
      <c r="K18" s="1"/>
      <c r="L18" s="23" t="s">
        <v>164</v>
      </c>
    </row>
    <row r="19" spans="3:12" ht="29" customHeight="1">
      <c r="C19" s="31"/>
      <c r="D19" s="31" t="s">
        <v>165</v>
      </c>
      <c r="E19" s="31"/>
      <c r="F19" s="31"/>
      <c r="G19" s="31"/>
      <c r="H19" s="31"/>
      <c r="I19" s="31"/>
      <c r="J19" s="32">
        <f>SUM(J13:J18)</f>
        <v>11550</v>
      </c>
      <c r="K19" s="1"/>
      <c r="L19" s="1"/>
    </row>
    <row r="20" spans="3:12" ht="24" customHeight="1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ht="27" customHeight="1">
      <c r="C21" s="5" t="s">
        <v>166</v>
      </c>
      <c r="D21" s="5"/>
      <c r="E21" s="5"/>
      <c r="F21" s="5"/>
      <c r="G21" s="5"/>
      <c r="H21" s="5"/>
      <c r="I21" s="5"/>
      <c r="J21" s="5"/>
      <c r="K21" s="1"/>
      <c r="L21" s="1"/>
    </row>
    <row r="22" spans="3:12" ht="34" customHeight="1">
      <c r="C22" s="26" t="s">
        <v>167</v>
      </c>
      <c r="D22" s="18" t="s">
        <v>168</v>
      </c>
      <c r="E22" s="10">
        <v>1</v>
      </c>
      <c r="F22" s="10">
        <v>16</v>
      </c>
      <c r="G22" s="10">
        <v>0</v>
      </c>
      <c r="H22" s="17">
        <v>150</v>
      </c>
      <c r="I22" s="33">
        <f>Assumptions!E15</f>
        <v>1.375</v>
      </c>
      <c r="J22" s="25">
        <f t="shared" ref="J22:J42" si="1">ROUND(E22*(F22+G22)*H22*I22,2)</f>
        <v>3300</v>
      </c>
      <c r="K22" s="1"/>
      <c r="L22" s="23" t="s">
        <v>169</v>
      </c>
    </row>
    <row r="23" spans="3:12" ht="34" customHeight="1">
      <c r="C23" s="29" t="s">
        <v>170</v>
      </c>
      <c r="D23" s="27" t="s">
        <v>171</v>
      </c>
      <c r="E23" s="10">
        <v>1</v>
      </c>
      <c r="F23" s="10">
        <v>13</v>
      </c>
      <c r="G23" s="10">
        <v>0</v>
      </c>
      <c r="H23" s="17">
        <v>150</v>
      </c>
      <c r="I23" s="33">
        <f>Assumptions!E15</f>
        <v>1.375</v>
      </c>
      <c r="J23" s="28">
        <f t="shared" si="1"/>
        <v>2681.25</v>
      </c>
      <c r="K23" s="1"/>
      <c r="L23" s="23" t="s">
        <v>169</v>
      </c>
    </row>
    <row r="24" spans="3:12" ht="34" customHeight="1">
      <c r="C24" s="26" t="s">
        <v>172</v>
      </c>
      <c r="D24" s="18" t="s">
        <v>173</v>
      </c>
      <c r="E24" s="10">
        <v>1</v>
      </c>
      <c r="F24" s="10">
        <v>11</v>
      </c>
      <c r="G24" s="10">
        <v>0</v>
      </c>
      <c r="H24" s="17">
        <v>150</v>
      </c>
      <c r="I24" s="33">
        <f>Assumptions!E15</f>
        <v>1.375</v>
      </c>
      <c r="J24" s="25">
        <f t="shared" si="1"/>
        <v>2268.75</v>
      </c>
      <c r="K24" s="1"/>
      <c r="L24" s="23" t="s">
        <v>169</v>
      </c>
    </row>
    <row r="25" spans="3:12" ht="34" customHeight="1">
      <c r="C25" s="29" t="s">
        <v>174</v>
      </c>
      <c r="D25" s="27" t="s">
        <v>175</v>
      </c>
      <c r="E25" s="10">
        <v>1</v>
      </c>
      <c r="F25" s="10">
        <v>8</v>
      </c>
      <c r="G25" s="10">
        <v>0</v>
      </c>
      <c r="H25" s="17">
        <v>150</v>
      </c>
      <c r="I25" s="33">
        <f>Assumptions!E15</f>
        <v>1.375</v>
      </c>
      <c r="J25" s="28">
        <f t="shared" si="1"/>
        <v>1650</v>
      </c>
      <c r="K25" s="1"/>
      <c r="L25" s="23" t="s">
        <v>169</v>
      </c>
    </row>
    <row r="26" spans="3:12" ht="34" customHeight="1">
      <c r="C26" s="26" t="s">
        <v>176</v>
      </c>
      <c r="D26" s="18" t="s">
        <v>177</v>
      </c>
      <c r="E26" s="10">
        <v>1</v>
      </c>
      <c r="F26" s="10">
        <v>6</v>
      </c>
      <c r="G26" s="10">
        <v>0</v>
      </c>
      <c r="H26" s="17">
        <v>150</v>
      </c>
      <c r="I26" s="33">
        <f>Assumptions!E15</f>
        <v>1.375</v>
      </c>
      <c r="J26" s="25">
        <f t="shared" si="1"/>
        <v>1237.5</v>
      </c>
      <c r="K26" s="1"/>
      <c r="L26" s="23" t="s">
        <v>169</v>
      </c>
    </row>
    <row r="27" spans="3:12" ht="34" customHeight="1">
      <c r="C27" s="29" t="s">
        <v>178</v>
      </c>
      <c r="D27" s="27" t="s">
        <v>179</v>
      </c>
      <c r="E27" s="10">
        <v>1</v>
      </c>
      <c r="F27" s="10">
        <v>5</v>
      </c>
      <c r="G27" s="10">
        <v>0</v>
      </c>
      <c r="H27" s="17">
        <v>150</v>
      </c>
      <c r="I27" s="33">
        <f>Assumptions!E15</f>
        <v>1.375</v>
      </c>
      <c r="J27" s="28">
        <f t="shared" si="1"/>
        <v>1031.25</v>
      </c>
      <c r="K27" s="1"/>
      <c r="L27" s="23" t="s">
        <v>169</v>
      </c>
    </row>
    <row r="28" spans="3:12" ht="34" customHeight="1">
      <c r="C28" s="26" t="s">
        <v>180</v>
      </c>
      <c r="D28" s="18" t="s">
        <v>181</v>
      </c>
      <c r="E28" s="10">
        <v>1</v>
      </c>
      <c r="F28" s="10">
        <v>4</v>
      </c>
      <c r="G28" s="10">
        <v>0</v>
      </c>
      <c r="H28" s="17">
        <v>150</v>
      </c>
      <c r="I28" s="33">
        <f>Assumptions!E15</f>
        <v>1.375</v>
      </c>
      <c r="J28" s="25">
        <f t="shared" si="1"/>
        <v>825</v>
      </c>
      <c r="K28" s="1"/>
      <c r="L28" s="23" t="s">
        <v>169</v>
      </c>
    </row>
    <row r="29" spans="3:12" ht="34" customHeight="1">
      <c r="C29" s="29" t="s">
        <v>182</v>
      </c>
      <c r="D29" s="27" t="s">
        <v>183</v>
      </c>
      <c r="E29" s="10">
        <v>1</v>
      </c>
      <c r="F29" s="10">
        <v>2</v>
      </c>
      <c r="G29" s="10">
        <v>0</v>
      </c>
      <c r="H29" s="17">
        <v>150</v>
      </c>
      <c r="I29" s="33">
        <f>Assumptions!E15</f>
        <v>1.375</v>
      </c>
      <c r="J29" s="28">
        <f t="shared" si="1"/>
        <v>412.5</v>
      </c>
      <c r="K29" s="1"/>
      <c r="L29" s="23" t="s">
        <v>169</v>
      </c>
    </row>
    <row r="30" spans="3:12" ht="34" customHeight="1">
      <c r="C30" s="26" t="s">
        <v>184</v>
      </c>
      <c r="D30" s="18" t="s">
        <v>185</v>
      </c>
      <c r="E30" s="10">
        <v>1</v>
      </c>
      <c r="F30" s="10">
        <v>2</v>
      </c>
      <c r="G30" s="10">
        <v>0</v>
      </c>
      <c r="H30" s="17">
        <v>150</v>
      </c>
      <c r="I30" s="33">
        <f>Assumptions!E15</f>
        <v>1.375</v>
      </c>
      <c r="J30" s="25">
        <f t="shared" si="1"/>
        <v>412.5</v>
      </c>
      <c r="K30" s="1"/>
      <c r="L30" s="23" t="s">
        <v>169</v>
      </c>
    </row>
    <row r="31" spans="3:12" ht="34" customHeight="1">
      <c r="C31" s="29" t="s">
        <v>186</v>
      </c>
      <c r="D31" s="27" t="s">
        <v>187</v>
      </c>
      <c r="E31" s="10">
        <v>1</v>
      </c>
      <c r="F31" s="10">
        <v>2</v>
      </c>
      <c r="G31" s="10">
        <v>0</v>
      </c>
      <c r="H31" s="17">
        <v>150</v>
      </c>
      <c r="I31" s="33">
        <f>Assumptions!E15</f>
        <v>1.375</v>
      </c>
      <c r="J31" s="28">
        <f t="shared" si="1"/>
        <v>412.5</v>
      </c>
      <c r="K31" s="1"/>
      <c r="L31" s="23" t="s">
        <v>169</v>
      </c>
    </row>
    <row r="32" spans="3:12" ht="34" customHeight="1">
      <c r="C32" s="26" t="s">
        <v>188</v>
      </c>
      <c r="D32" s="18" t="s">
        <v>189</v>
      </c>
      <c r="E32" s="10">
        <v>1</v>
      </c>
      <c r="F32" s="10">
        <v>1</v>
      </c>
      <c r="G32" s="10">
        <v>0</v>
      </c>
      <c r="H32" s="17">
        <v>150</v>
      </c>
      <c r="I32" s="33">
        <f>Assumptions!E15</f>
        <v>1.375</v>
      </c>
      <c r="J32" s="25">
        <f t="shared" si="1"/>
        <v>206.25</v>
      </c>
      <c r="K32" s="1"/>
      <c r="L32" s="23" t="s">
        <v>169</v>
      </c>
    </row>
    <row r="33" spans="3:12" ht="34" customHeight="1">
      <c r="C33" s="29" t="s">
        <v>190</v>
      </c>
      <c r="D33" s="27" t="s">
        <v>191</v>
      </c>
      <c r="E33" s="10">
        <v>1</v>
      </c>
      <c r="F33" s="10">
        <v>1</v>
      </c>
      <c r="G33" s="10">
        <v>0</v>
      </c>
      <c r="H33" s="17">
        <v>150</v>
      </c>
      <c r="I33" s="33">
        <f>Assumptions!E15</f>
        <v>1.375</v>
      </c>
      <c r="J33" s="28">
        <f t="shared" si="1"/>
        <v>206.25</v>
      </c>
      <c r="K33" s="1"/>
      <c r="L33" s="23" t="s">
        <v>169</v>
      </c>
    </row>
    <row r="34" spans="3:12" ht="34" customHeight="1">
      <c r="C34" s="26" t="s">
        <v>192</v>
      </c>
      <c r="D34" s="18" t="s">
        <v>193</v>
      </c>
      <c r="E34" s="10">
        <v>1</v>
      </c>
      <c r="F34" s="10">
        <v>1</v>
      </c>
      <c r="G34" s="10">
        <v>0</v>
      </c>
      <c r="H34" s="17">
        <v>150</v>
      </c>
      <c r="I34" s="33">
        <f>Assumptions!E15</f>
        <v>1.375</v>
      </c>
      <c r="J34" s="25">
        <f t="shared" si="1"/>
        <v>206.25</v>
      </c>
      <c r="K34" s="1"/>
      <c r="L34" s="23" t="s">
        <v>169</v>
      </c>
    </row>
    <row r="35" spans="3:12" ht="34" customHeight="1">
      <c r="C35" s="29" t="s">
        <v>194</v>
      </c>
      <c r="D35" s="27" t="s">
        <v>195</v>
      </c>
      <c r="E35" s="10">
        <v>1</v>
      </c>
      <c r="F35" s="10">
        <v>1</v>
      </c>
      <c r="G35" s="10">
        <v>0</v>
      </c>
      <c r="H35" s="17">
        <v>150</v>
      </c>
      <c r="I35" s="33">
        <f>Assumptions!E15</f>
        <v>1.375</v>
      </c>
      <c r="J35" s="28">
        <f t="shared" si="1"/>
        <v>206.25</v>
      </c>
      <c r="K35" s="1"/>
      <c r="L35" s="23" t="s">
        <v>169</v>
      </c>
    </row>
    <row r="36" spans="3:12" ht="34" customHeight="1">
      <c r="C36" s="26" t="s">
        <v>196</v>
      </c>
      <c r="D36" s="18" t="s">
        <v>197</v>
      </c>
      <c r="E36" s="10">
        <v>2</v>
      </c>
      <c r="F36" s="10">
        <v>1</v>
      </c>
      <c r="G36" s="10">
        <v>0</v>
      </c>
      <c r="H36" s="17">
        <v>150</v>
      </c>
      <c r="I36" s="33">
        <f>Assumptions!E15</f>
        <v>1.375</v>
      </c>
      <c r="J36" s="25">
        <f t="shared" si="1"/>
        <v>412.5</v>
      </c>
      <c r="K36" s="1"/>
      <c r="L36" s="23" t="s">
        <v>169</v>
      </c>
    </row>
    <row r="37" spans="3:12" ht="34" customHeight="1">
      <c r="C37" s="29" t="s">
        <v>198</v>
      </c>
      <c r="D37" s="27" t="s">
        <v>199</v>
      </c>
      <c r="E37" s="10">
        <v>5</v>
      </c>
      <c r="F37" s="10">
        <v>1</v>
      </c>
      <c r="G37" s="10">
        <v>0</v>
      </c>
      <c r="H37" s="17">
        <v>150</v>
      </c>
      <c r="I37" s="24">
        <v>1</v>
      </c>
      <c r="J37" s="28">
        <f t="shared" si="1"/>
        <v>750</v>
      </c>
      <c r="K37" s="1"/>
      <c r="L37" s="23" t="s">
        <v>200</v>
      </c>
    </row>
    <row r="38" spans="3:12" ht="34" customHeight="1">
      <c r="C38" s="26" t="s">
        <v>201</v>
      </c>
      <c r="D38" s="18" t="s">
        <v>202</v>
      </c>
      <c r="E38" s="10">
        <v>6</v>
      </c>
      <c r="F38" s="10">
        <v>1</v>
      </c>
      <c r="G38" s="10">
        <v>0</v>
      </c>
      <c r="H38" s="17">
        <v>150</v>
      </c>
      <c r="I38" s="33">
        <f>Assumptions!E15</f>
        <v>1.375</v>
      </c>
      <c r="J38" s="25">
        <f t="shared" si="1"/>
        <v>1237.5</v>
      </c>
      <c r="K38" s="1"/>
      <c r="L38" s="23" t="s">
        <v>203</v>
      </c>
    </row>
    <row r="39" spans="3:12" ht="34" customHeight="1">
      <c r="C39" s="29" t="s">
        <v>204</v>
      </c>
      <c r="D39" s="27" t="s">
        <v>205</v>
      </c>
      <c r="E39" s="10">
        <v>1</v>
      </c>
      <c r="F39" s="10">
        <v>8</v>
      </c>
      <c r="G39" s="10">
        <v>0</v>
      </c>
      <c r="H39" s="17">
        <v>150</v>
      </c>
      <c r="I39" s="24">
        <v>1</v>
      </c>
      <c r="J39" s="28">
        <f t="shared" si="1"/>
        <v>1200</v>
      </c>
      <c r="K39" s="1"/>
      <c r="L39" s="23" t="s">
        <v>206</v>
      </c>
    </row>
    <row r="40" spans="3:12" ht="47" customHeight="1">
      <c r="C40" s="26" t="s">
        <v>207</v>
      </c>
      <c r="D40" s="18" t="s">
        <v>208</v>
      </c>
      <c r="E40" s="10">
        <v>1</v>
      </c>
      <c r="F40" s="10">
        <v>110</v>
      </c>
      <c r="G40" s="10">
        <v>0</v>
      </c>
      <c r="H40" s="17">
        <v>112</v>
      </c>
      <c r="I40" s="24">
        <v>1</v>
      </c>
      <c r="J40" s="25">
        <f t="shared" si="1"/>
        <v>12320</v>
      </c>
      <c r="K40" s="1"/>
      <c r="L40" s="23" t="s">
        <v>209</v>
      </c>
    </row>
    <row r="41" spans="3:12" ht="34" customHeight="1">
      <c r="C41" s="29" t="s">
        <v>210</v>
      </c>
      <c r="D41" s="27" t="s">
        <v>211</v>
      </c>
      <c r="E41" s="10">
        <v>1</v>
      </c>
      <c r="F41" s="10">
        <v>8</v>
      </c>
      <c r="G41" s="10">
        <v>0</v>
      </c>
      <c r="H41" s="17">
        <v>112</v>
      </c>
      <c r="I41" s="24">
        <v>1</v>
      </c>
      <c r="J41" s="28">
        <f t="shared" si="1"/>
        <v>896</v>
      </c>
      <c r="K41" s="1"/>
      <c r="L41" s="23" t="s">
        <v>212</v>
      </c>
    </row>
    <row r="42" spans="3:12" ht="34" customHeight="1">
      <c r="C42" s="26" t="s">
        <v>213</v>
      </c>
      <c r="D42" s="18" t="s">
        <v>214</v>
      </c>
      <c r="E42" s="10">
        <v>1</v>
      </c>
      <c r="F42" s="10">
        <v>1</v>
      </c>
      <c r="G42" s="10">
        <v>0</v>
      </c>
      <c r="H42" s="17">
        <v>0</v>
      </c>
      <c r="I42" s="24">
        <v>1</v>
      </c>
      <c r="J42" s="25">
        <f t="shared" si="1"/>
        <v>0</v>
      </c>
      <c r="K42" s="1"/>
      <c r="L42" s="23" t="s">
        <v>215</v>
      </c>
    </row>
    <row r="43" spans="3:12" ht="29" customHeight="1">
      <c r="C43" s="31"/>
      <c r="D43" s="31" t="s">
        <v>216</v>
      </c>
      <c r="E43" s="31"/>
      <c r="F43" s="31"/>
      <c r="G43" s="31"/>
      <c r="H43" s="31"/>
      <c r="I43" s="31"/>
      <c r="J43" s="32">
        <f>SUM(J22:J42)</f>
        <v>31872.25</v>
      </c>
      <c r="K43" s="1"/>
      <c r="L43" s="1"/>
    </row>
    <row r="44" spans="3:12" ht="24" customHeight="1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 ht="27" customHeight="1">
      <c r="C45" s="5" t="s">
        <v>217</v>
      </c>
      <c r="D45" s="5"/>
      <c r="E45" s="5"/>
      <c r="F45" s="5"/>
      <c r="G45" s="5"/>
      <c r="H45" s="5"/>
      <c r="I45" s="5"/>
      <c r="J45" s="5"/>
      <c r="K45" s="1"/>
      <c r="L45" s="1"/>
    </row>
    <row r="46" spans="3:12" ht="34" customHeight="1">
      <c r="C46" s="26" t="s">
        <v>218</v>
      </c>
      <c r="D46" s="18" t="s">
        <v>219</v>
      </c>
      <c r="E46" s="10">
        <v>1</v>
      </c>
      <c r="F46" s="34">
        <f>Assumptions!E7</f>
        <v>16</v>
      </c>
      <c r="G46" s="10">
        <v>8</v>
      </c>
      <c r="H46" s="17">
        <v>200</v>
      </c>
      <c r="I46" s="33">
        <f>Assumptions!E15</f>
        <v>1.375</v>
      </c>
      <c r="J46" s="25">
        <f t="shared" ref="J46:J67" si="2">ROUND(E46*(F46+G46)*H46*I46,2)</f>
        <v>6600</v>
      </c>
      <c r="K46" s="1"/>
      <c r="L46" s="23" t="s">
        <v>220</v>
      </c>
    </row>
    <row r="47" spans="3:12" ht="34" customHeight="1">
      <c r="C47" s="29" t="s">
        <v>221</v>
      </c>
      <c r="D47" s="27" t="s">
        <v>222</v>
      </c>
      <c r="E47" s="10">
        <v>1</v>
      </c>
      <c r="F47" s="34">
        <f>Assumptions!E7</f>
        <v>16</v>
      </c>
      <c r="G47" s="10">
        <v>3</v>
      </c>
      <c r="H47" s="17">
        <v>170</v>
      </c>
      <c r="I47" s="33">
        <f>Assumptions!E15</f>
        <v>1.375</v>
      </c>
      <c r="J47" s="28">
        <f t="shared" si="2"/>
        <v>4441.25</v>
      </c>
      <c r="K47" s="1"/>
      <c r="L47" s="23" t="s">
        <v>223</v>
      </c>
    </row>
    <row r="48" spans="3:12" ht="34" customHeight="1">
      <c r="C48" s="26" t="s">
        <v>224</v>
      </c>
      <c r="D48" s="18" t="s">
        <v>225</v>
      </c>
      <c r="E48" s="10">
        <v>1</v>
      </c>
      <c r="F48" s="34">
        <f>Assumptions!E7</f>
        <v>16</v>
      </c>
      <c r="G48" s="10">
        <v>2</v>
      </c>
      <c r="H48" s="17">
        <v>225</v>
      </c>
      <c r="I48" s="33">
        <f>Assumptions!E15</f>
        <v>1.375</v>
      </c>
      <c r="J48" s="25">
        <f t="shared" si="2"/>
        <v>5568.75</v>
      </c>
      <c r="K48" s="1"/>
      <c r="L48" s="23" t="s">
        <v>226</v>
      </c>
    </row>
    <row r="49" spans="3:12" ht="34" customHeight="1">
      <c r="C49" s="29" t="s">
        <v>227</v>
      </c>
      <c r="D49" s="27" t="s">
        <v>228</v>
      </c>
      <c r="E49" s="10">
        <v>1</v>
      </c>
      <c r="F49" s="34">
        <f>Assumptions!E7</f>
        <v>16</v>
      </c>
      <c r="G49" s="10">
        <v>0</v>
      </c>
      <c r="H49" s="17">
        <v>140</v>
      </c>
      <c r="I49" s="33">
        <f>Assumptions!E15</f>
        <v>1.375</v>
      </c>
      <c r="J49" s="28">
        <f t="shared" si="2"/>
        <v>3080</v>
      </c>
      <c r="K49" s="1"/>
      <c r="L49" s="23" t="s">
        <v>229</v>
      </c>
    </row>
    <row r="50" spans="3:12" ht="34" customHeight="1">
      <c r="C50" s="26" t="s">
        <v>230</v>
      </c>
      <c r="D50" s="23" t="s">
        <v>231</v>
      </c>
      <c r="E50" s="10">
        <v>0</v>
      </c>
      <c r="F50" s="34">
        <f>Assumptions!E7</f>
        <v>16</v>
      </c>
      <c r="G50" s="10">
        <v>0</v>
      </c>
      <c r="H50" s="17">
        <v>0</v>
      </c>
      <c r="I50" s="33">
        <f>Assumptions!E15</f>
        <v>1.375</v>
      </c>
      <c r="J50" s="25">
        <f t="shared" si="2"/>
        <v>0</v>
      </c>
      <c r="K50" s="1"/>
      <c r="L50" s="23" t="s">
        <v>232</v>
      </c>
    </row>
    <row r="51" spans="3:12" ht="34" customHeight="1">
      <c r="C51" s="29" t="s">
        <v>233</v>
      </c>
      <c r="D51" s="35" t="s">
        <v>234</v>
      </c>
      <c r="E51" s="10">
        <v>0</v>
      </c>
      <c r="F51" s="10">
        <v>0</v>
      </c>
      <c r="G51" s="10">
        <v>0</v>
      </c>
      <c r="H51" s="17">
        <v>0</v>
      </c>
      <c r="I51" s="33">
        <f>Assumptions!E15</f>
        <v>1.375</v>
      </c>
      <c r="J51" s="28">
        <f t="shared" si="2"/>
        <v>0</v>
      </c>
      <c r="K51" s="1"/>
      <c r="L51" s="23" t="s">
        <v>235</v>
      </c>
    </row>
    <row r="52" spans="3:12" ht="34" customHeight="1">
      <c r="C52" s="26" t="s">
        <v>236</v>
      </c>
      <c r="D52" s="18" t="s">
        <v>237</v>
      </c>
      <c r="E52" s="10">
        <v>1</v>
      </c>
      <c r="F52" s="34">
        <f>Assumptions!E7</f>
        <v>16</v>
      </c>
      <c r="G52" s="10">
        <v>2</v>
      </c>
      <c r="H52" s="17">
        <v>160</v>
      </c>
      <c r="I52" s="33">
        <f>Assumptions!E15</f>
        <v>1.375</v>
      </c>
      <c r="J52" s="25">
        <f t="shared" si="2"/>
        <v>3960</v>
      </c>
      <c r="K52" s="1"/>
      <c r="L52" s="23" t="s">
        <v>238</v>
      </c>
    </row>
    <row r="53" spans="3:12" ht="34" customHeight="1">
      <c r="C53" s="29" t="s">
        <v>239</v>
      </c>
      <c r="D53" s="35" t="s">
        <v>240</v>
      </c>
      <c r="E53" s="10">
        <v>0</v>
      </c>
      <c r="F53" s="34">
        <f>Assumptions!E7</f>
        <v>16</v>
      </c>
      <c r="G53" s="10">
        <v>0</v>
      </c>
      <c r="H53" s="17">
        <v>0</v>
      </c>
      <c r="I53" s="33">
        <f>Assumptions!E15</f>
        <v>1.375</v>
      </c>
      <c r="J53" s="28">
        <f t="shared" si="2"/>
        <v>0</v>
      </c>
      <c r="K53" s="1"/>
      <c r="L53" s="23" t="s">
        <v>241</v>
      </c>
    </row>
    <row r="54" spans="3:12" ht="34" customHeight="1">
      <c r="C54" s="26" t="s">
        <v>242</v>
      </c>
      <c r="D54" s="23" t="s">
        <v>243</v>
      </c>
      <c r="E54" s="10">
        <v>0</v>
      </c>
      <c r="F54" s="34">
        <f>Assumptions!E7</f>
        <v>16</v>
      </c>
      <c r="G54" s="10">
        <v>0</v>
      </c>
      <c r="H54" s="17">
        <v>0</v>
      </c>
      <c r="I54" s="33">
        <f>Assumptions!E15</f>
        <v>1.375</v>
      </c>
      <c r="J54" s="25">
        <f t="shared" si="2"/>
        <v>0</v>
      </c>
      <c r="K54" s="1"/>
      <c r="L54" s="23" t="s">
        <v>244</v>
      </c>
    </row>
    <row r="55" spans="3:12" ht="34" customHeight="1">
      <c r="C55" s="29" t="s">
        <v>245</v>
      </c>
      <c r="D55" s="27" t="s">
        <v>246</v>
      </c>
      <c r="E55" s="10">
        <v>1</v>
      </c>
      <c r="F55" s="34">
        <f>Assumptions!E7</f>
        <v>16</v>
      </c>
      <c r="G55" s="10">
        <v>1</v>
      </c>
      <c r="H55" s="17">
        <v>210</v>
      </c>
      <c r="I55" s="33">
        <f>Assumptions!E15</f>
        <v>1.375</v>
      </c>
      <c r="J55" s="28">
        <f t="shared" si="2"/>
        <v>4908.75</v>
      </c>
      <c r="K55" s="1"/>
      <c r="L55" s="23" t="s">
        <v>247</v>
      </c>
    </row>
    <row r="56" spans="3:12" ht="34" customHeight="1">
      <c r="C56" s="26" t="s">
        <v>248</v>
      </c>
      <c r="D56" s="23" t="s">
        <v>249</v>
      </c>
      <c r="E56" s="10">
        <v>0</v>
      </c>
      <c r="F56" s="34">
        <f>Assumptions!E7</f>
        <v>16</v>
      </c>
      <c r="G56" s="10">
        <v>0</v>
      </c>
      <c r="H56" s="17">
        <v>0</v>
      </c>
      <c r="I56" s="33">
        <f>Assumptions!E15</f>
        <v>1.375</v>
      </c>
      <c r="J56" s="25">
        <f t="shared" si="2"/>
        <v>0</v>
      </c>
      <c r="K56" s="1"/>
      <c r="L56" s="23" t="s">
        <v>250</v>
      </c>
    </row>
    <row r="57" spans="3:12" ht="34" customHeight="1">
      <c r="C57" s="29" t="s">
        <v>251</v>
      </c>
      <c r="D57" s="35" t="s">
        <v>252</v>
      </c>
      <c r="E57" s="10">
        <v>0</v>
      </c>
      <c r="F57" s="34">
        <f>Assumptions!E7</f>
        <v>16</v>
      </c>
      <c r="G57" s="10">
        <v>0</v>
      </c>
      <c r="H57" s="17">
        <v>0</v>
      </c>
      <c r="I57" s="33">
        <f>Assumptions!E15</f>
        <v>1.375</v>
      </c>
      <c r="J57" s="28">
        <f t="shared" si="2"/>
        <v>0</v>
      </c>
      <c r="K57" s="1"/>
      <c r="L57" s="23" t="s">
        <v>253</v>
      </c>
    </row>
    <row r="58" spans="3:12" ht="34" customHeight="1">
      <c r="C58" s="26" t="s">
        <v>254</v>
      </c>
      <c r="D58" s="18" t="s">
        <v>255</v>
      </c>
      <c r="E58" s="10">
        <v>1</v>
      </c>
      <c r="F58" s="34">
        <f>Assumptions!E7</f>
        <v>16</v>
      </c>
      <c r="G58" s="10">
        <v>7</v>
      </c>
      <c r="H58" s="17">
        <v>150</v>
      </c>
      <c r="I58" s="33">
        <f>Assumptions!E15</f>
        <v>1.375</v>
      </c>
      <c r="J58" s="25">
        <f t="shared" si="2"/>
        <v>4743.75</v>
      </c>
      <c r="K58" s="1"/>
      <c r="L58" s="23" t="s">
        <v>256</v>
      </c>
    </row>
    <row r="59" spans="3:12" ht="34" customHeight="1">
      <c r="C59" s="29" t="s">
        <v>257</v>
      </c>
      <c r="D59" s="35" t="s">
        <v>258</v>
      </c>
      <c r="E59" s="10">
        <v>0</v>
      </c>
      <c r="F59" s="34">
        <f>Assumptions!E7</f>
        <v>16</v>
      </c>
      <c r="G59" s="10">
        <v>0</v>
      </c>
      <c r="H59" s="17">
        <v>0</v>
      </c>
      <c r="I59" s="33">
        <f>Assumptions!E15</f>
        <v>1.375</v>
      </c>
      <c r="J59" s="28">
        <f t="shared" si="2"/>
        <v>0</v>
      </c>
      <c r="K59" s="1"/>
      <c r="L59" s="23" t="s">
        <v>259</v>
      </c>
    </row>
    <row r="60" spans="3:12" ht="34" customHeight="1">
      <c r="C60" s="26" t="s">
        <v>260</v>
      </c>
      <c r="D60" s="18" t="s">
        <v>261</v>
      </c>
      <c r="E60" s="10">
        <v>1</v>
      </c>
      <c r="F60" s="34">
        <f>Assumptions!E7</f>
        <v>16</v>
      </c>
      <c r="G60" s="10">
        <v>3</v>
      </c>
      <c r="H60" s="17">
        <v>150</v>
      </c>
      <c r="I60" s="33">
        <f>Assumptions!E15</f>
        <v>1.375</v>
      </c>
      <c r="J60" s="25">
        <f t="shared" si="2"/>
        <v>3918.75</v>
      </c>
      <c r="K60" s="1"/>
      <c r="L60" s="23" t="s">
        <v>262</v>
      </c>
    </row>
    <row r="61" spans="3:12" ht="34" customHeight="1">
      <c r="C61" s="29" t="s">
        <v>263</v>
      </c>
      <c r="D61" s="35" t="s">
        <v>264</v>
      </c>
      <c r="E61" s="10">
        <v>0</v>
      </c>
      <c r="F61" s="34">
        <f>Assumptions!E7</f>
        <v>16</v>
      </c>
      <c r="G61" s="10">
        <v>0</v>
      </c>
      <c r="H61" s="17">
        <v>0</v>
      </c>
      <c r="I61" s="33">
        <f>Assumptions!E15</f>
        <v>1.375</v>
      </c>
      <c r="J61" s="28">
        <f t="shared" si="2"/>
        <v>0</v>
      </c>
      <c r="K61" s="1"/>
      <c r="L61" s="23" t="s">
        <v>265</v>
      </c>
    </row>
    <row r="62" spans="3:12" ht="34" customHeight="1">
      <c r="C62" s="26" t="s">
        <v>266</v>
      </c>
      <c r="D62" s="23" t="s">
        <v>267</v>
      </c>
      <c r="E62" s="10">
        <v>0</v>
      </c>
      <c r="F62" s="34">
        <f>Assumptions!E7</f>
        <v>16</v>
      </c>
      <c r="G62" s="10">
        <v>0</v>
      </c>
      <c r="H62" s="17">
        <v>0</v>
      </c>
      <c r="I62" s="33">
        <f>Assumptions!E15</f>
        <v>1.375</v>
      </c>
      <c r="J62" s="25">
        <f t="shared" si="2"/>
        <v>0</v>
      </c>
      <c r="K62" s="1"/>
      <c r="L62" s="23" t="s">
        <v>268</v>
      </c>
    </row>
    <row r="63" spans="3:12" ht="34" customHeight="1">
      <c r="C63" s="29" t="s">
        <v>269</v>
      </c>
      <c r="D63" s="27" t="s">
        <v>270</v>
      </c>
      <c r="E63" s="10">
        <v>1</v>
      </c>
      <c r="F63" s="34">
        <f>Assumptions!E7</f>
        <v>16</v>
      </c>
      <c r="G63" s="10">
        <v>0</v>
      </c>
      <c r="H63" s="17">
        <v>128</v>
      </c>
      <c r="I63" s="33">
        <f>Assumptions!E15</f>
        <v>1.375</v>
      </c>
      <c r="J63" s="28">
        <f t="shared" si="2"/>
        <v>2816</v>
      </c>
      <c r="K63" s="1"/>
      <c r="L63" s="23" t="s">
        <v>271</v>
      </c>
    </row>
    <row r="64" spans="3:12" ht="34" customHeight="1">
      <c r="C64" s="26" t="s">
        <v>272</v>
      </c>
      <c r="D64" s="23" t="s">
        <v>273</v>
      </c>
      <c r="E64" s="10">
        <v>0</v>
      </c>
      <c r="F64" s="34">
        <f>Assumptions!E7</f>
        <v>16</v>
      </c>
      <c r="G64" s="10">
        <v>0</v>
      </c>
      <c r="H64" s="17">
        <v>0</v>
      </c>
      <c r="I64" s="33">
        <f>Assumptions!E15</f>
        <v>1.375</v>
      </c>
      <c r="J64" s="25">
        <f t="shared" si="2"/>
        <v>0</v>
      </c>
      <c r="K64" s="1"/>
      <c r="L64" s="23" t="s">
        <v>274</v>
      </c>
    </row>
    <row r="65" spans="3:12" ht="34" customHeight="1">
      <c r="C65" s="29" t="s">
        <v>275</v>
      </c>
      <c r="D65" s="35" t="s">
        <v>276</v>
      </c>
      <c r="E65" s="10">
        <v>0</v>
      </c>
      <c r="F65" s="34">
        <f>Assumptions!E7</f>
        <v>16</v>
      </c>
      <c r="G65" s="10">
        <v>0</v>
      </c>
      <c r="H65" s="17">
        <v>0</v>
      </c>
      <c r="I65" s="33">
        <f>Assumptions!E15</f>
        <v>1.375</v>
      </c>
      <c r="J65" s="28">
        <f t="shared" si="2"/>
        <v>0</v>
      </c>
      <c r="K65" s="1"/>
      <c r="L65" s="23" t="s">
        <v>277</v>
      </c>
    </row>
    <row r="66" spans="3:12" ht="34" customHeight="1">
      <c r="C66" s="26" t="s">
        <v>278</v>
      </c>
      <c r="D66" s="18" t="s">
        <v>279</v>
      </c>
      <c r="E66" s="10">
        <v>1</v>
      </c>
      <c r="F66" s="10">
        <v>2</v>
      </c>
      <c r="G66" s="10">
        <v>0</v>
      </c>
      <c r="H66" s="17">
        <v>250</v>
      </c>
      <c r="I66" s="24">
        <v>1</v>
      </c>
      <c r="J66" s="25">
        <f t="shared" si="2"/>
        <v>500</v>
      </c>
      <c r="K66" s="1"/>
      <c r="L66" s="23" t="s">
        <v>280</v>
      </c>
    </row>
    <row r="67" spans="3:12" ht="34" customHeight="1">
      <c r="C67" s="29" t="s">
        <v>281</v>
      </c>
      <c r="D67" s="27" t="s">
        <v>282</v>
      </c>
      <c r="E67" s="10">
        <v>1</v>
      </c>
      <c r="F67" s="34">
        <f>Assumptions!E8</f>
        <v>1</v>
      </c>
      <c r="G67" s="10">
        <v>0</v>
      </c>
      <c r="H67" s="17">
        <v>500</v>
      </c>
      <c r="I67" s="33">
        <f>Assumptions!E15</f>
        <v>1.375</v>
      </c>
      <c r="J67" s="28">
        <f t="shared" si="2"/>
        <v>687.5</v>
      </c>
      <c r="K67" s="1"/>
      <c r="L67" s="23" t="s">
        <v>283</v>
      </c>
    </row>
    <row r="68" spans="3:12" ht="29" customHeight="1">
      <c r="C68" s="31"/>
      <c r="D68" s="31" t="s">
        <v>284</v>
      </c>
      <c r="E68" s="31"/>
      <c r="F68" s="31"/>
      <c r="G68" s="31"/>
      <c r="H68" s="31"/>
      <c r="I68" s="31"/>
      <c r="J68" s="32">
        <f>SUM(J46:J67)</f>
        <v>41224.75</v>
      </c>
      <c r="K68" s="1"/>
      <c r="L68" s="1"/>
    </row>
    <row r="69" spans="3:12" ht="24" customHeight="1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3:12" ht="27" customHeight="1">
      <c r="C70" s="5" t="s">
        <v>285</v>
      </c>
      <c r="D70" s="5"/>
      <c r="E70" s="5"/>
      <c r="F70" s="5"/>
      <c r="G70" s="5"/>
      <c r="H70" s="5"/>
      <c r="I70" s="5"/>
      <c r="J70" s="5"/>
      <c r="K70" s="1"/>
      <c r="L70" s="1"/>
    </row>
    <row r="71" spans="3:12" ht="34" customHeight="1">
      <c r="C71" s="26" t="s">
        <v>286</v>
      </c>
      <c r="D71" s="18" t="s">
        <v>287</v>
      </c>
      <c r="E71" s="10">
        <v>1</v>
      </c>
      <c r="F71" s="34">
        <f>Assumptions!E16</f>
        <v>4</v>
      </c>
      <c r="G71" s="10">
        <v>0</v>
      </c>
      <c r="H71" s="17">
        <v>1000</v>
      </c>
      <c r="I71" s="24">
        <v>1</v>
      </c>
      <c r="J71" s="25">
        <f t="shared" ref="J71:J76" si="3">ROUND(E71*(F71+G71)*H71*I71,2)</f>
        <v>4000</v>
      </c>
      <c r="K71" s="1"/>
      <c r="L71" s="23" t="s">
        <v>288</v>
      </c>
    </row>
    <row r="72" spans="3:12" ht="34" customHeight="1">
      <c r="C72" s="29" t="s">
        <v>289</v>
      </c>
      <c r="D72" s="27" t="s">
        <v>290</v>
      </c>
      <c r="E72" s="10">
        <v>1</v>
      </c>
      <c r="F72" s="34">
        <f>Assumptions!E16</f>
        <v>4</v>
      </c>
      <c r="G72" s="10">
        <v>0</v>
      </c>
      <c r="H72" s="17">
        <v>650</v>
      </c>
      <c r="I72" s="24">
        <v>1</v>
      </c>
      <c r="J72" s="28">
        <f t="shared" si="3"/>
        <v>2600</v>
      </c>
      <c r="K72" s="1"/>
      <c r="L72" s="23" t="s">
        <v>291</v>
      </c>
    </row>
    <row r="73" spans="3:12" ht="34" customHeight="1">
      <c r="C73" s="26" t="s">
        <v>292</v>
      </c>
      <c r="D73" s="18" t="s">
        <v>293</v>
      </c>
      <c r="E73" s="10">
        <v>1</v>
      </c>
      <c r="F73" s="34">
        <f>Assumptions!E16</f>
        <v>4</v>
      </c>
      <c r="G73" s="10">
        <v>0</v>
      </c>
      <c r="H73" s="17">
        <v>350</v>
      </c>
      <c r="I73" s="24">
        <v>1</v>
      </c>
      <c r="J73" s="25">
        <f t="shared" si="3"/>
        <v>1400</v>
      </c>
      <c r="K73" s="1"/>
      <c r="L73" s="23" t="s">
        <v>294</v>
      </c>
    </row>
    <row r="74" spans="3:12" ht="34" customHeight="1">
      <c r="C74" s="29" t="s">
        <v>295</v>
      </c>
      <c r="D74" s="27" t="s">
        <v>296</v>
      </c>
      <c r="E74" s="10">
        <v>1</v>
      </c>
      <c r="F74" s="10">
        <v>1</v>
      </c>
      <c r="G74" s="10">
        <v>0</v>
      </c>
      <c r="H74" s="17">
        <v>600</v>
      </c>
      <c r="I74" s="24">
        <v>1</v>
      </c>
      <c r="J74" s="28">
        <f t="shared" si="3"/>
        <v>600</v>
      </c>
      <c r="K74" s="1"/>
      <c r="L74" s="23" t="s">
        <v>297</v>
      </c>
    </row>
    <row r="75" spans="3:12" ht="34" customHeight="1">
      <c r="C75" s="26" t="s">
        <v>298</v>
      </c>
      <c r="D75" s="18" t="s">
        <v>299</v>
      </c>
      <c r="E75" s="10">
        <v>1</v>
      </c>
      <c r="F75" s="10">
        <v>1</v>
      </c>
      <c r="G75" s="10">
        <v>0</v>
      </c>
      <c r="H75" s="17">
        <v>650</v>
      </c>
      <c r="I75" s="24">
        <v>1</v>
      </c>
      <c r="J75" s="25">
        <f t="shared" si="3"/>
        <v>650</v>
      </c>
      <c r="K75" s="1"/>
      <c r="L75" s="23" t="s">
        <v>300</v>
      </c>
    </row>
    <row r="76" spans="3:12" ht="34" customHeight="1">
      <c r="C76" s="29" t="s">
        <v>301</v>
      </c>
      <c r="D76" s="27" t="s">
        <v>302</v>
      </c>
      <c r="E76" s="10">
        <v>1</v>
      </c>
      <c r="F76" s="10">
        <v>6</v>
      </c>
      <c r="G76" s="10">
        <v>0</v>
      </c>
      <c r="H76" s="17">
        <v>100</v>
      </c>
      <c r="I76" s="24">
        <v>1</v>
      </c>
      <c r="J76" s="28">
        <f t="shared" si="3"/>
        <v>600</v>
      </c>
      <c r="K76" s="1"/>
      <c r="L76" s="23" t="s">
        <v>303</v>
      </c>
    </row>
    <row r="77" spans="3:12" ht="29" customHeight="1">
      <c r="C77" s="31"/>
      <c r="D77" s="31" t="s">
        <v>304</v>
      </c>
      <c r="E77" s="31"/>
      <c r="F77" s="31"/>
      <c r="G77" s="31"/>
      <c r="H77" s="31"/>
      <c r="I77" s="31"/>
      <c r="J77" s="32">
        <f>SUM(J71:J76)</f>
        <v>9850</v>
      </c>
      <c r="K77" s="1"/>
      <c r="L77" s="1"/>
    </row>
    <row r="78" spans="3:12" ht="24" customHeight="1"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3:12" ht="27" customHeight="1">
      <c r="C79" s="5" t="s">
        <v>305</v>
      </c>
      <c r="D79" s="5"/>
      <c r="E79" s="5"/>
      <c r="F79" s="5"/>
      <c r="G79" s="5"/>
      <c r="H79" s="5"/>
      <c r="I79" s="5"/>
      <c r="J79" s="5"/>
      <c r="K79" s="1"/>
      <c r="L79" s="1"/>
    </row>
    <row r="80" spans="3:12" ht="34" customHeight="1">
      <c r="C80" s="26" t="s">
        <v>306</v>
      </c>
      <c r="D80" s="18" t="s">
        <v>307</v>
      </c>
      <c r="E80" s="10">
        <v>1</v>
      </c>
      <c r="F80" s="34">
        <f>Assumptions!E7</f>
        <v>16</v>
      </c>
      <c r="G80" s="10">
        <v>6</v>
      </c>
      <c r="H80" s="17">
        <v>100</v>
      </c>
      <c r="I80" s="24">
        <v>1</v>
      </c>
      <c r="J80" s="25">
        <f t="shared" ref="J80:J89" si="4">ROUND(E80*(F80+G80)*H80*I80,2)</f>
        <v>2200</v>
      </c>
      <c r="K80" s="1"/>
      <c r="L80" s="23" t="s">
        <v>308</v>
      </c>
    </row>
    <row r="81" spans="3:12" ht="34" customHeight="1">
      <c r="C81" s="29" t="s">
        <v>309</v>
      </c>
      <c r="D81" s="27" t="s">
        <v>310</v>
      </c>
      <c r="E81" s="10">
        <v>2</v>
      </c>
      <c r="F81" s="10">
        <v>6</v>
      </c>
      <c r="G81" s="10">
        <v>0</v>
      </c>
      <c r="H81" s="17">
        <v>125</v>
      </c>
      <c r="I81" s="24">
        <v>1</v>
      </c>
      <c r="J81" s="28">
        <f t="shared" si="4"/>
        <v>1500</v>
      </c>
      <c r="K81" s="1"/>
      <c r="L81" s="23" t="s">
        <v>311</v>
      </c>
    </row>
    <row r="82" spans="3:12" ht="34" customHeight="1">
      <c r="C82" s="26" t="s">
        <v>312</v>
      </c>
      <c r="D82" s="18" t="s">
        <v>313</v>
      </c>
      <c r="E82" s="10">
        <v>1</v>
      </c>
      <c r="F82" s="10">
        <v>3</v>
      </c>
      <c r="G82" s="10">
        <v>0</v>
      </c>
      <c r="H82" s="17">
        <v>250</v>
      </c>
      <c r="I82" s="24">
        <v>1</v>
      </c>
      <c r="J82" s="25">
        <f t="shared" si="4"/>
        <v>750</v>
      </c>
      <c r="K82" s="1"/>
      <c r="L82" s="23" t="s">
        <v>314</v>
      </c>
    </row>
    <row r="83" spans="3:12" ht="34" customHeight="1">
      <c r="C83" s="29" t="s">
        <v>315</v>
      </c>
      <c r="D83" s="27" t="s">
        <v>316</v>
      </c>
      <c r="E83" s="10">
        <v>3</v>
      </c>
      <c r="F83" s="10">
        <v>1</v>
      </c>
      <c r="G83" s="10">
        <v>0</v>
      </c>
      <c r="H83" s="17">
        <v>150</v>
      </c>
      <c r="I83" s="24">
        <v>1</v>
      </c>
      <c r="J83" s="28">
        <f t="shared" si="4"/>
        <v>450</v>
      </c>
      <c r="K83" s="1"/>
      <c r="L83" s="23" t="s">
        <v>317</v>
      </c>
    </row>
    <row r="84" spans="3:12" ht="34" customHeight="1">
      <c r="C84" s="26" t="s">
        <v>318</v>
      </c>
      <c r="D84" s="18" t="s">
        <v>319</v>
      </c>
      <c r="E84" s="10">
        <v>2</v>
      </c>
      <c r="F84" s="10">
        <v>1</v>
      </c>
      <c r="G84" s="10">
        <v>0</v>
      </c>
      <c r="H84" s="17">
        <v>125</v>
      </c>
      <c r="I84" s="24">
        <v>1</v>
      </c>
      <c r="J84" s="25">
        <f t="shared" si="4"/>
        <v>250</v>
      </c>
      <c r="K84" s="1"/>
      <c r="L84" s="23" t="s">
        <v>320</v>
      </c>
    </row>
    <row r="85" spans="3:12" ht="34" customHeight="1">
      <c r="C85" s="29" t="s">
        <v>321</v>
      </c>
      <c r="D85" s="27" t="s">
        <v>322</v>
      </c>
      <c r="E85" s="10">
        <v>1</v>
      </c>
      <c r="F85" s="10">
        <v>2</v>
      </c>
      <c r="G85" s="10">
        <v>0</v>
      </c>
      <c r="H85" s="17">
        <v>300</v>
      </c>
      <c r="I85" s="24">
        <v>1</v>
      </c>
      <c r="J85" s="28">
        <f t="shared" si="4"/>
        <v>600</v>
      </c>
      <c r="K85" s="1"/>
      <c r="L85" s="23" t="s">
        <v>323</v>
      </c>
    </row>
    <row r="86" spans="3:12" ht="34" customHeight="1">
      <c r="C86" s="26" t="s">
        <v>324</v>
      </c>
      <c r="D86" s="18" t="s">
        <v>325</v>
      </c>
      <c r="E86" s="10">
        <v>1</v>
      </c>
      <c r="F86" s="10">
        <v>1</v>
      </c>
      <c r="G86" s="10">
        <v>0</v>
      </c>
      <c r="H86" s="17">
        <v>250</v>
      </c>
      <c r="I86" s="24">
        <v>1</v>
      </c>
      <c r="J86" s="25">
        <f t="shared" si="4"/>
        <v>250</v>
      </c>
      <c r="K86" s="1"/>
      <c r="L86" s="23" t="s">
        <v>326</v>
      </c>
    </row>
    <row r="87" spans="3:12" ht="34" customHeight="1">
      <c r="C87" s="29" t="s">
        <v>327</v>
      </c>
      <c r="D87" s="27" t="s">
        <v>328</v>
      </c>
      <c r="E87" s="10">
        <v>1</v>
      </c>
      <c r="F87" s="10">
        <v>3</v>
      </c>
      <c r="G87" s="10">
        <v>0</v>
      </c>
      <c r="H87" s="17">
        <v>200</v>
      </c>
      <c r="I87" s="24">
        <v>1</v>
      </c>
      <c r="J87" s="28">
        <f t="shared" si="4"/>
        <v>600</v>
      </c>
      <c r="K87" s="1"/>
      <c r="L87" s="23" t="s">
        <v>329</v>
      </c>
    </row>
    <row r="88" spans="3:12" ht="34" customHeight="1">
      <c r="C88" s="26" t="s">
        <v>330</v>
      </c>
      <c r="D88" s="18" t="s">
        <v>331</v>
      </c>
      <c r="E88" s="10">
        <v>1</v>
      </c>
      <c r="F88" s="10">
        <v>1</v>
      </c>
      <c r="G88" s="10">
        <v>0</v>
      </c>
      <c r="H88" s="17">
        <v>750</v>
      </c>
      <c r="I88" s="24">
        <v>1</v>
      </c>
      <c r="J88" s="25">
        <f t="shared" si="4"/>
        <v>750</v>
      </c>
      <c r="K88" s="1"/>
      <c r="L88" s="23" t="s">
        <v>332</v>
      </c>
    </row>
    <row r="89" spans="3:12" ht="34" customHeight="1">
      <c r="C89" s="29" t="s">
        <v>333</v>
      </c>
      <c r="D89" s="27" t="s">
        <v>334</v>
      </c>
      <c r="E89" s="10">
        <v>1</v>
      </c>
      <c r="F89" s="34">
        <f>Assumptions!E16</f>
        <v>4</v>
      </c>
      <c r="G89" s="10">
        <v>0</v>
      </c>
      <c r="H89" s="17">
        <v>250</v>
      </c>
      <c r="I89" s="24">
        <v>1</v>
      </c>
      <c r="J89" s="28">
        <f t="shared" si="4"/>
        <v>1000</v>
      </c>
      <c r="K89" s="1"/>
      <c r="L89" s="23" t="s">
        <v>335</v>
      </c>
    </row>
    <row r="90" spans="3:12" ht="29" customHeight="1">
      <c r="C90" s="31"/>
      <c r="D90" s="31" t="s">
        <v>336</v>
      </c>
      <c r="E90" s="31"/>
      <c r="F90" s="31"/>
      <c r="G90" s="31"/>
      <c r="H90" s="31"/>
      <c r="I90" s="31"/>
      <c r="J90" s="32">
        <f>SUM(J80:J89)</f>
        <v>8350</v>
      </c>
      <c r="K90" s="1"/>
      <c r="L90" s="1"/>
    </row>
    <row r="91" spans="3:12" ht="24" customHeight="1"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3:12" ht="27" customHeight="1">
      <c r="C92" s="5" t="s">
        <v>337</v>
      </c>
      <c r="D92" s="5"/>
      <c r="E92" s="5"/>
      <c r="F92" s="5"/>
      <c r="G92" s="5"/>
      <c r="H92" s="5"/>
      <c r="I92" s="5"/>
      <c r="J92" s="5"/>
      <c r="K92" s="1"/>
      <c r="L92" s="1"/>
    </row>
    <row r="93" spans="3:12" ht="34" customHeight="1">
      <c r="C93" s="26" t="s">
        <v>338</v>
      </c>
      <c r="D93" s="18" t="s">
        <v>339</v>
      </c>
      <c r="E93" s="10">
        <v>1</v>
      </c>
      <c r="F93" s="10">
        <v>1</v>
      </c>
      <c r="G93" s="10">
        <v>0</v>
      </c>
      <c r="H93" s="17">
        <v>350</v>
      </c>
      <c r="I93" s="24">
        <v>1</v>
      </c>
      <c r="J93" s="25">
        <f t="shared" ref="J93:J135" si="5">ROUND(E93*(F93+G93)*H93*I93,2)</f>
        <v>350</v>
      </c>
      <c r="K93" s="1"/>
      <c r="L93" s="23" t="s">
        <v>340</v>
      </c>
    </row>
    <row r="94" spans="3:12" ht="34" customHeight="1">
      <c r="C94" s="29" t="s">
        <v>341</v>
      </c>
      <c r="D94" s="27" t="s">
        <v>342</v>
      </c>
      <c r="E94" s="10">
        <v>3</v>
      </c>
      <c r="F94" s="10">
        <v>1</v>
      </c>
      <c r="G94" s="10">
        <v>0</v>
      </c>
      <c r="H94" s="17">
        <v>75</v>
      </c>
      <c r="I94" s="24">
        <v>1</v>
      </c>
      <c r="J94" s="28">
        <f t="shared" si="5"/>
        <v>225</v>
      </c>
      <c r="K94" s="1"/>
      <c r="L94" s="23" t="s">
        <v>343</v>
      </c>
    </row>
    <row r="95" spans="3:12" ht="34" customHeight="1">
      <c r="C95" s="26" t="s">
        <v>344</v>
      </c>
      <c r="D95" s="18" t="s">
        <v>345</v>
      </c>
      <c r="E95" s="10">
        <v>1</v>
      </c>
      <c r="F95" s="10">
        <v>1</v>
      </c>
      <c r="G95" s="10">
        <v>0</v>
      </c>
      <c r="H95" s="17">
        <v>180</v>
      </c>
      <c r="I95" s="24">
        <v>1</v>
      </c>
      <c r="J95" s="25">
        <f t="shared" si="5"/>
        <v>180</v>
      </c>
      <c r="K95" s="1"/>
      <c r="L95" s="23" t="s">
        <v>346</v>
      </c>
    </row>
    <row r="96" spans="3:12" ht="34" customHeight="1">
      <c r="C96" s="29" t="s">
        <v>347</v>
      </c>
      <c r="D96" s="27" t="s">
        <v>348</v>
      </c>
      <c r="E96" s="10">
        <v>1</v>
      </c>
      <c r="F96" s="10">
        <v>1</v>
      </c>
      <c r="G96" s="10">
        <v>0</v>
      </c>
      <c r="H96" s="17">
        <v>85</v>
      </c>
      <c r="I96" s="24">
        <v>1</v>
      </c>
      <c r="J96" s="28">
        <f t="shared" si="5"/>
        <v>85</v>
      </c>
      <c r="K96" s="1"/>
      <c r="L96" s="23" t="s">
        <v>349</v>
      </c>
    </row>
    <row r="97" spans="3:12" ht="34" customHeight="1">
      <c r="C97" s="26" t="s">
        <v>350</v>
      </c>
      <c r="D97" s="18" t="s">
        <v>351</v>
      </c>
      <c r="E97" s="10">
        <v>1</v>
      </c>
      <c r="F97" s="10">
        <v>1</v>
      </c>
      <c r="G97" s="10">
        <v>0</v>
      </c>
      <c r="H97" s="17">
        <v>250</v>
      </c>
      <c r="I97" s="24">
        <v>1</v>
      </c>
      <c r="J97" s="25">
        <f t="shared" si="5"/>
        <v>250</v>
      </c>
      <c r="K97" s="1"/>
      <c r="L97" s="23" t="s">
        <v>352</v>
      </c>
    </row>
    <row r="98" spans="3:12" ht="34" customHeight="1">
      <c r="C98" s="29" t="s">
        <v>353</v>
      </c>
      <c r="D98" s="27" t="s">
        <v>354</v>
      </c>
      <c r="E98" s="10">
        <v>1</v>
      </c>
      <c r="F98" s="10">
        <v>1</v>
      </c>
      <c r="G98" s="10">
        <v>0</v>
      </c>
      <c r="H98" s="17">
        <v>400</v>
      </c>
      <c r="I98" s="24">
        <v>1</v>
      </c>
      <c r="J98" s="28">
        <f t="shared" si="5"/>
        <v>400</v>
      </c>
      <c r="K98" s="1"/>
      <c r="L98" s="23" t="s">
        <v>355</v>
      </c>
    </row>
    <row r="99" spans="3:12" ht="34" customHeight="1">
      <c r="C99" s="26" t="s">
        <v>356</v>
      </c>
      <c r="D99" s="18" t="s">
        <v>357</v>
      </c>
      <c r="E99" s="10">
        <v>1</v>
      </c>
      <c r="F99" s="10">
        <v>1</v>
      </c>
      <c r="G99" s="10">
        <v>0</v>
      </c>
      <c r="H99" s="17">
        <v>300</v>
      </c>
      <c r="I99" s="24">
        <v>1</v>
      </c>
      <c r="J99" s="25">
        <f t="shared" si="5"/>
        <v>300</v>
      </c>
      <c r="K99" s="1"/>
      <c r="L99" s="23" t="s">
        <v>358</v>
      </c>
    </row>
    <row r="100" spans="3:12" ht="34" customHeight="1">
      <c r="C100" s="29" t="s">
        <v>359</v>
      </c>
      <c r="D100" s="27" t="s">
        <v>360</v>
      </c>
      <c r="E100" s="10">
        <v>8</v>
      </c>
      <c r="F100" s="10">
        <v>1</v>
      </c>
      <c r="G100" s="10">
        <v>0</v>
      </c>
      <c r="H100" s="17">
        <v>20</v>
      </c>
      <c r="I100" s="24">
        <v>1</v>
      </c>
      <c r="J100" s="28">
        <f t="shared" si="5"/>
        <v>160</v>
      </c>
      <c r="K100" s="1"/>
      <c r="L100" s="23" t="s">
        <v>361</v>
      </c>
    </row>
    <row r="101" spans="3:12" ht="34" customHeight="1">
      <c r="C101" s="26" t="s">
        <v>362</v>
      </c>
      <c r="D101" s="18" t="s">
        <v>363</v>
      </c>
      <c r="E101" s="10">
        <v>1</v>
      </c>
      <c r="F101" s="10">
        <v>1</v>
      </c>
      <c r="G101" s="10">
        <v>0</v>
      </c>
      <c r="H101" s="17">
        <v>25</v>
      </c>
      <c r="I101" s="24">
        <v>1</v>
      </c>
      <c r="J101" s="25">
        <f t="shared" si="5"/>
        <v>25</v>
      </c>
      <c r="K101" s="1"/>
      <c r="L101" s="23" t="s">
        <v>364</v>
      </c>
    </row>
    <row r="102" spans="3:12" ht="34" customHeight="1">
      <c r="C102" s="29" t="s">
        <v>365</v>
      </c>
      <c r="D102" s="27" t="s">
        <v>366</v>
      </c>
      <c r="E102" s="10">
        <v>3</v>
      </c>
      <c r="F102" s="10">
        <v>1</v>
      </c>
      <c r="G102" s="10">
        <v>0</v>
      </c>
      <c r="H102" s="17">
        <v>25</v>
      </c>
      <c r="I102" s="24">
        <v>1</v>
      </c>
      <c r="J102" s="28">
        <f t="shared" si="5"/>
        <v>75</v>
      </c>
      <c r="K102" s="1"/>
      <c r="L102" s="23" t="s">
        <v>367</v>
      </c>
    </row>
    <row r="103" spans="3:12" ht="34" customHeight="1">
      <c r="C103" s="26" t="s">
        <v>368</v>
      </c>
      <c r="D103" s="18" t="s">
        <v>369</v>
      </c>
      <c r="E103" s="10">
        <v>2</v>
      </c>
      <c r="F103" s="10">
        <v>1</v>
      </c>
      <c r="G103" s="10">
        <v>0</v>
      </c>
      <c r="H103" s="17">
        <v>60</v>
      </c>
      <c r="I103" s="24">
        <v>1</v>
      </c>
      <c r="J103" s="25">
        <f t="shared" si="5"/>
        <v>120</v>
      </c>
      <c r="K103" s="1"/>
      <c r="L103" s="23" t="s">
        <v>370</v>
      </c>
    </row>
    <row r="104" spans="3:12" ht="34" customHeight="1">
      <c r="C104" s="29" t="s">
        <v>371</v>
      </c>
      <c r="D104" s="27" t="s">
        <v>372</v>
      </c>
      <c r="E104" s="10">
        <v>1</v>
      </c>
      <c r="F104" s="10">
        <v>1</v>
      </c>
      <c r="G104" s="10">
        <v>0</v>
      </c>
      <c r="H104" s="17">
        <v>100</v>
      </c>
      <c r="I104" s="24">
        <v>1</v>
      </c>
      <c r="J104" s="28">
        <f t="shared" si="5"/>
        <v>100</v>
      </c>
      <c r="K104" s="1"/>
      <c r="L104" s="23" t="s">
        <v>373</v>
      </c>
    </row>
    <row r="105" spans="3:12" ht="34" customHeight="1">
      <c r="C105" s="26" t="s">
        <v>374</v>
      </c>
      <c r="D105" s="18" t="s">
        <v>375</v>
      </c>
      <c r="E105" s="10">
        <v>4</v>
      </c>
      <c r="F105" s="10">
        <v>1</v>
      </c>
      <c r="G105" s="10">
        <v>0</v>
      </c>
      <c r="H105" s="17">
        <v>25</v>
      </c>
      <c r="I105" s="24">
        <v>1</v>
      </c>
      <c r="J105" s="25">
        <f t="shared" si="5"/>
        <v>100</v>
      </c>
      <c r="K105" s="1"/>
      <c r="L105" s="23" t="s">
        <v>376</v>
      </c>
    </row>
    <row r="106" spans="3:12" ht="34" customHeight="1">
      <c r="C106" s="29" t="s">
        <v>377</v>
      </c>
      <c r="D106" s="27" t="s">
        <v>378</v>
      </c>
      <c r="E106" s="10">
        <v>3</v>
      </c>
      <c r="F106" s="10">
        <v>1</v>
      </c>
      <c r="G106" s="10">
        <v>0</v>
      </c>
      <c r="H106" s="17">
        <v>65</v>
      </c>
      <c r="I106" s="24">
        <v>1</v>
      </c>
      <c r="J106" s="28">
        <f t="shared" si="5"/>
        <v>195</v>
      </c>
      <c r="K106" s="1"/>
      <c r="L106" s="23" t="s">
        <v>379</v>
      </c>
    </row>
    <row r="107" spans="3:12" ht="34" customHeight="1">
      <c r="C107" s="26" t="s">
        <v>380</v>
      </c>
      <c r="D107" s="18" t="s">
        <v>381</v>
      </c>
      <c r="E107" s="10">
        <v>1</v>
      </c>
      <c r="F107" s="10">
        <v>1</v>
      </c>
      <c r="G107" s="10">
        <v>0</v>
      </c>
      <c r="H107" s="17">
        <v>250</v>
      </c>
      <c r="I107" s="24">
        <v>1</v>
      </c>
      <c r="J107" s="25">
        <f t="shared" si="5"/>
        <v>250</v>
      </c>
      <c r="K107" s="1"/>
      <c r="L107" s="23" t="s">
        <v>382</v>
      </c>
    </row>
    <row r="108" spans="3:12" ht="34" customHeight="1">
      <c r="C108" s="29" t="s">
        <v>383</v>
      </c>
      <c r="D108" s="27" t="s">
        <v>384</v>
      </c>
      <c r="E108" s="10">
        <v>1</v>
      </c>
      <c r="F108" s="10">
        <v>1</v>
      </c>
      <c r="G108" s="10">
        <v>0</v>
      </c>
      <c r="H108" s="17">
        <v>90</v>
      </c>
      <c r="I108" s="24">
        <v>1</v>
      </c>
      <c r="J108" s="28">
        <f t="shared" si="5"/>
        <v>90</v>
      </c>
      <c r="K108" s="1"/>
      <c r="L108" s="23" t="s">
        <v>385</v>
      </c>
    </row>
    <row r="109" spans="3:12" ht="34" customHeight="1">
      <c r="C109" s="26" t="s">
        <v>386</v>
      </c>
      <c r="D109" s="18" t="s">
        <v>387</v>
      </c>
      <c r="E109" s="10">
        <v>1</v>
      </c>
      <c r="F109" s="10">
        <v>1</v>
      </c>
      <c r="G109" s="10">
        <v>0</v>
      </c>
      <c r="H109" s="17">
        <v>125</v>
      </c>
      <c r="I109" s="24">
        <v>1</v>
      </c>
      <c r="J109" s="25">
        <f t="shared" si="5"/>
        <v>125</v>
      </c>
      <c r="K109" s="1"/>
      <c r="L109" s="23" t="s">
        <v>388</v>
      </c>
    </row>
    <row r="110" spans="3:12" ht="34" customHeight="1">
      <c r="C110" s="29" t="s">
        <v>389</v>
      </c>
      <c r="D110" s="27" t="s">
        <v>390</v>
      </c>
      <c r="E110" s="10">
        <v>1</v>
      </c>
      <c r="F110" s="10">
        <v>1</v>
      </c>
      <c r="G110" s="10">
        <v>0</v>
      </c>
      <c r="H110" s="17">
        <v>60</v>
      </c>
      <c r="I110" s="24">
        <v>1</v>
      </c>
      <c r="J110" s="28">
        <f t="shared" si="5"/>
        <v>60</v>
      </c>
      <c r="K110" s="1"/>
      <c r="L110" s="23" t="s">
        <v>391</v>
      </c>
    </row>
    <row r="111" spans="3:12" ht="34" customHeight="1">
      <c r="C111" s="26" t="s">
        <v>392</v>
      </c>
      <c r="D111" s="18" t="s">
        <v>393</v>
      </c>
      <c r="E111" s="10">
        <v>3</v>
      </c>
      <c r="F111" s="10">
        <v>1</v>
      </c>
      <c r="G111" s="10">
        <v>0</v>
      </c>
      <c r="H111" s="17">
        <v>35</v>
      </c>
      <c r="I111" s="24">
        <v>1</v>
      </c>
      <c r="J111" s="25">
        <f t="shared" si="5"/>
        <v>105</v>
      </c>
      <c r="K111" s="1"/>
      <c r="L111" s="23" t="s">
        <v>394</v>
      </c>
    </row>
    <row r="112" spans="3:12" ht="34" customHeight="1">
      <c r="C112" s="29" t="s">
        <v>395</v>
      </c>
      <c r="D112" s="27" t="s">
        <v>396</v>
      </c>
      <c r="E112" s="10">
        <v>1</v>
      </c>
      <c r="F112" s="10">
        <v>1</v>
      </c>
      <c r="G112" s="10">
        <v>0</v>
      </c>
      <c r="H112" s="17">
        <v>120</v>
      </c>
      <c r="I112" s="24">
        <v>1</v>
      </c>
      <c r="J112" s="28">
        <f t="shared" si="5"/>
        <v>120</v>
      </c>
      <c r="K112" s="1"/>
      <c r="L112" s="23" t="s">
        <v>397</v>
      </c>
    </row>
    <row r="113" spans="3:12" ht="34" customHeight="1">
      <c r="C113" s="26" t="s">
        <v>398</v>
      </c>
      <c r="D113" s="18" t="s">
        <v>399</v>
      </c>
      <c r="E113" s="10">
        <v>1</v>
      </c>
      <c r="F113" s="10">
        <v>1</v>
      </c>
      <c r="G113" s="10">
        <v>0</v>
      </c>
      <c r="H113" s="17">
        <v>150</v>
      </c>
      <c r="I113" s="24">
        <v>1</v>
      </c>
      <c r="J113" s="25">
        <f t="shared" si="5"/>
        <v>150</v>
      </c>
      <c r="K113" s="1"/>
      <c r="L113" s="23" t="s">
        <v>400</v>
      </c>
    </row>
    <row r="114" spans="3:12" ht="34" customHeight="1">
      <c r="C114" s="29" t="s">
        <v>401</v>
      </c>
      <c r="D114" s="27" t="s">
        <v>402</v>
      </c>
      <c r="E114" s="10">
        <v>1</v>
      </c>
      <c r="F114" s="10">
        <v>1</v>
      </c>
      <c r="G114" s="10">
        <v>0</v>
      </c>
      <c r="H114" s="17">
        <v>140</v>
      </c>
      <c r="I114" s="24">
        <v>1</v>
      </c>
      <c r="J114" s="28">
        <f t="shared" si="5"/>
        <v>140</v>
      </c>
      <c r="K114" s="1"/>
      <c r="L114" s="23" t="s">
        <v>403</v>
      </c>
    </row>
    <row r="115" spans="3:12" ht="34" customHeight="1">
      <c r="C115" s="26" t="s">
        <v>404</v>
      </c>
      <c r="D115" s="18" t="s">
        <v>405</v>
      </c>
      <c r="E115" s="10">
        <v>5</v>
      </c>
      <c r="F115" s="10">
        <v>1</v>
      </c>
      <c r="G115" s="10">
        <v>0</v>
      </c>
      <c r="H115" s="17">
        <v>40</v>
      </c>
      <c r="I115" s="24">
        <v>1</v>
      </c>
      <c r="J115" s="25">
        <f t="shared" si="5"/>
        <v>200</v>
      </c>
      <c r="K115" s="1"/>
      <c r="L115" s="23" t="s">
        <v>406</v>
      </c>
    </row>
    <row r="116" spans="3:12" ht="34" customHeight="1">
      <c r="C116" s="29" t="s">
        <v>407</v>
      </c>
      <c r="D116" s="27" t="s">
        <v>408</v>
      </c>
      <c r="E116" s="10">
        <v>1</v>
      </c>
      <c r="F116" s="10">
        <v>1</v>
      </c>
      <c r="G116" s="10">
        <v>0</v>
      </c>
      <c r="H116" s="17">
        <v>500</v>
      </c>
      <c r="I116" s="24">
        <v>1</v>
      </c>
      <c r="J116" s="28">
        <f t="shared" si="5"/>
        <v>500</v>
      </c>
      <c r="K116" s="1"/>
      <c r="L116" s="23" t="s">
        <v>409</v>
      </c>
    </row>
    <row r="117" spans="3:12" ht="34" customHeight="1">
      <c r="C117" s="26" t="s">
        <v>410</v>
      </c>
      <c r="D117" s="18" t="s">
        <v>411</v>
      </c>
      <c r="E117" s="10">
        <v>1</v>
      </c>
      <c r="F117" s="10">
        <v>1</v>
      </c>
      <c r="G117" s="10">
        <v>0</v>
      </c>
      <c r="H117" s="17">
        <v>350</v>
      </c>
      <c r="I117" s="24">
        <v>1</v>
      </c>
      <c r="J117" s="25">
        <f t="shared" si="5"/>
        <v>350</v>
      </c>
      <c r="K117" s="1"/>
      <c r="L117" s="23" t="s">
        <v>412</v>
      </c>
    </row>
    <row r="118" spans="3:12" ht="34" customHeight="1">
      <c r="C118" s="29" t="s">
        <v>413</v>
      </c>
      <c r="D118" s="27" t="s">
        <v>414</v>
      </c>
      <c r="E118" s="10">
        <v>1</v>
      </c>
      <c r="F118" s="10">
        <v>1</v>
      </c>
      <c r="G118" s="10">
        <v>0</v>
      </c>
      <c r="H118" s="17">
        <v>150</v>
      </c>
      <c r="I118" s="24">
        <v>1</v>
      </c>
      <c r="J118" s="28">
        <f t="shared" si="5"/>
        <v>150</v>
      </c>
      <c r="K118" s="1"/>
      <c r="L118" s="23" t="s">
        <v>415</v>
      </c>
    </row>
    <row r="119" spans="3:12" ht="34" customHeight="1">
      <c r="C119" s="26" t="s">
        <v>416</v>
      </c>
      <c r="D119" s="18" t="s">
        <v>417</v>
      </c>
      <c r="E119" s="10">
        <v>1</v>
      </c>
      <c r="F119" s="10">
        <v>1</v>
      </c>
      <c r="G119" s="10">
        <v>0</v>
      </c>
      <c r="H119" s="17">
        <v>120</v>
      </c>
      <c r="I119" s="24">
        <v>1</v>
      </c>
      <c r="J119" s="25">
        <f t="shared" si="5"/>
        <v>120</v>
      </c>
      <c r="K119" s="1"/>
      <c r="L119" s="23" t="s">
        <v>418</v>
      </c>
    </row>
    <row r="120" spans="3:12" ht="34" customHeight="1">
      <c r="C120" s="29" t="s">
        <v>419</v>
      </c>
      <c r="D120" s="27" t="s">
        <v>420</v>
      </c>
      <c r="E120" s="10">
        <v>1</v>
      </c>
      <c r="F120" s="10">
        <v>1</v>
      </c>
      <c r="G120" s="10">
        <v>0</v>
      </c>
      <c r="H120" s="17">
        <v>150</v>
      </c>
      <c r="I120" s="24">
        <v>1</v>
      </c>
      <c r="J120" s="28">
        <f t="shared" si="5"/>
        <v>150</v>
      </c>
      <c r="K120" s="1"/>
      <c r="L120" s="23" t="s">
        <v>421</v>
      </c>
    </row>
    <row r="121" spans="3:12" ht="34" customHeight="1">
      <c r="C121" s="26" t="s">
        <v>422</v>
      </c>
      <c r="D121" s="18" t="s">
        <v>423</v>
      </c>
      <c r="E121" s="10">
        <v>1</v>
      </c>
      <c r="F121" s="10">
        <v>1</v>
      </c>
      <c r="G121" s="10">
        <v>0</v>
      </c>
      <c r="H121" s="17">
        <v>150</v>
      </c>
      <c r="I121" s="24">
        <v>1</v>
      </c>
      <c r="J121" s="25">
        <f t="shared" si="5"/>
        <v>150</v>
      </c>
      <c r="K121" s="1"/>
      <c r="L121" s="23" t="s">
        <v>424</v>
      </c>
    </row>
    <row r="122" spans="3:12" ht="34" customHeight="1">
      <c r="C122" s="29" t="s">
        <v>425</v>
      </c>
      <c r="D122" s="27" t="s">
        <v>426</v>
      </c>
      <c r="E122" s="10">
        <v>1</v>
      </c>
      <c r="F122" s="10">
        <v>1</v>
      </c>
      <c r="G122" s="10">
        <v>0</v>
      </c>
      <c r="H122" s="17">
        <v>400</v>
      </c>
      <c r="I122" s="24">
        <v>1</v>
      </c>
      <c r="J122" s="28">
        <f t="shared" si="5"/>
        <v>400</v>
      </c>
      <c r="K122" s="1"/>
      <c r="L122" s="23" t="s">
        <v>427</v>
      </c>
    </row>
    <row r="123" spans="3:12" ht="34" customHeight="1">
      <c r="C123" s="26" t="s">
        <v>428</v>
      </c>
      <c r="D123" s="18" t="s">
        <v>429</v>
      </c>
      <c r="E123" s="10">
        <v>1</v>
      </c>
      <c r="F123" s="10">
        <v>1</v>
      </c>
      <c r="G123" s="10">
        <v>0</v>
      </c>
      <c r="H123" s="17">
        <v>160</v>
      </c>
      <c r="I123" s="24">
        <v>1</v>
      </c>
      <c r="J123" s="25">
        <f t="shared" si="5"/>
        <v>160</v>
      </c>
      <c r="K123" s="1"/>
      <c r="L123" s="23" t="s">
        <v>430</v>
      </c>
    </row>
    <row r="124" spans="3:12" ht="34" customHeight="1">
      <c r="C124" s="29" t="s">
        <v>431</v>
      </c>
      <c r="D124" s="27" t="s">
        <v>432</v>
      </c>
      <c r="E124" s="10">
        <v>1</v>
      </c>
      <c r="F124" s="10">
        <v>1</v>
      </c>
      <c r="G124" s="10">
        <v>0</v>
      </c>
      <c r="H124" s="17">
        <v>140</v>
      </c>
      <c r="I124" s="24">
        <v>1</v>
      </c>
      <c r="J124" s="28">
        <f t="shared" si="5"/>
        <v>140</v>
      </c>
      <c r="K124" s="1"/>
      <c r="L124" s="23" t="s">
        <v>433</v>
      </c>
    </row>
    <row r="125" spans="3:12" ht="34" customHeight="1">
      <c r="C125" s="26" t="s">
        <v>434</v>
      </c>
      <c r="D125" s="18" t="s">
        <v>435</v>
      </c>
      <c r="E125" s="10">
        <v>2</v>
      </c>
      <c r="F125" s="10">
        <v>1</v>
      </c>
      <c r="G125" s="10">
        <v>0</v>
      </c>
      <c r="H125" s="17">
        <v>45</v>
      </c>
      <c r="I125" s="24">
        <v>1</v>
      </c>
      <c r="J125" s="25">
        <f t="shared" si="5"/>
        <v>90</v>
      </c>
      <c r="K125" s="1"/>
      <c r="L125" s="23" t="s">
        <v>436</v>
      </c>
    </row>
    <row r="126" spans="3:12" ht="34" customHeight="1">
      <c r="C126" s="29" t="s">
        <v>437</v>
      </c>
      <c r="D126" s="27" t="s">
        <v>438</v>
      </c>
      <c r="E126" s="10">
        <v>3</v>
      </c>
      <c r="F126" s="10">
        <v>1</v>
      </c>
      <c r="G126" s="10">
        <v>0</v>
      </c>
      <c r="H126" s="17">
        <v>120</v>
      </c>
      <c r="I126" s="24">
        <v>1</v>
      </c>
      <c r="J126" s="28">
        <f t="shared" si="5"/>
        <v>360</v>
      </c>
      <c r="K126" s="1"/>
      <c r="L126" s="23" t="s">
        <v>439</v>
      </c>
    </row>
    <row r="127" spans="3:12" ht="34" customHeight="1">
      <c r="C127" s="26" t="s">
        <v>440</v>
      </c>
      <c r="D127" s="18" t="s">
        <v>441</v>
      </c>
      <c r="E127" s="10">
        <v>1</v>
      </c>
      <c r="F127" s="10">
        <v>1</v>
      </c>
      <c r="G127" s="10">
        <v>0</v>
      </c>
      <c r="H127" s="17">
        <v>800</v>
      </c>
      <c r="I127" s="24">
        <v>1</v>
      </c>
      <c r="J127" s="25">
        <f t="shared" si="5"/>
        <v>800</v>
      </c>
      <c r="K127" s="1"/>
      <c r="L127" s="23" t="s">
        <v>442</v>
      </c>
    </row>
    <row r="128" spans="3:12" ht="34" customHeight="1">
      <c r="C128" s="29" t="s">
        <v>443</v>
      </c>
      <c r="D128" s="27" t="s">
        <v>444</v>
      </c>
      <c r="E128" s="10">
        <v>1</v>
      </c>
      <c r="F128" s="10">
        <v>1</v>
      </c>
      <c r="G128" s="10">
        <v>0</v>
      </c>
      <c r="H128" s="17">
        <v>1600</v>
      </c>
      <c r="I128" s="24">
        <v>1</v>
      </c>
      <c r="J128" s="28">
        <f t="shared" si="5"/>
        <v>1600</v>
      </c>
      <c r="K128" s="1"/>
      <c r="L128" s="23" t="s">
        <v>445</v>
      </c>
    </row>
    <row r="129" spans="3:12" ht="34" customHeight="1">
      <c r="C129" s="26" t="s">
        <v>446</v>
      </c>
      <c r="D129" s="18" t="s">
        <v>447</v>
      </c>
      <c r="E129" s="10">
        <v>1</v>
      </c>
      <c r="F129" s="10">
        <v>1</v>
      </c>
      <c r="G129" s="10">
        <v>0</v>
      </c>
      <c r="H129" s="17">
        <v>900</v>
      </c>
      <c r="I129" s="24">
        <v>1</v>
      </c>
      <c r="J129" s="25">
        <f t="shared" si="5"/>
        <v>900</v>
      </c>
      <c r="K129" s="1"/>
      <c r="L129" s="23" t="s">
        <v>448</v>
      </c>
    </row>
    <row r="130" spans="3:12" ht="34" customHeight="1">
      <c r="C130" s="29" t="s">
        <v>449</v>
      </c>
      <c r="D130" s="27" t="s">
        <v>450</v>
      </c>
      <c r="E130" s="10">
        <v>1</v>
      </c>
      <c r="F130" s="10">
        <v>1</v>
      </c>
      <c r="G130" s="10">
        <v>0</v>
      </c>
      <c r="H130" s="17">
        <v>350</v>
      </c>
      <c r="I130" s="24">
        <v>1</v>
      </c>
      <c r="J130" s="28">
        <f t="shared" si="5"/>
        <v>350</v>
      </c>
      <c r="K130" s="1"/>
      <c r="L130" s="23" t="s">
        <v>451</v>
      </c>
    </row>
    <row r="131" spans="3:12" ht="34" customHeight="1">
      <c r="C131" s="26" t="s">
        <v>452</v>
      </c>
      <c r="D131" s="18" t="s">
        <v>453</v>
      </c>
      <c r="E131" s="10">
        <v>1</v>
      </c>
      <c r="F131" s="10">
        <v>1</v>
      </c>
      <c r="G131" s="10">
        <v>0</v>
      </c>
      <c r="H131" s="17">
        <v>120</v>
      </c>
      <c r="I131" s="24">
        <v>1</v>
      </c>
      <c r="J131" s="25">
        <f t="shared" si="5"/>
        <v>120</v>
      </c>
      <c r="K131" s="1"/>
      <c r="L131" s="23" t="s">
        <v>454</v>
      </c>
    </row>
    <row r="132" spans="3:12" ht="34" customHeight="1">
      <c r="C132" s="29" t="s">
        <v>455</v>
      </c>
      <c r="D132" s="27" t="s">
        <v>456</v>
      </c>
      <c r="E132" s="10">
        <v>1</v>
      </c>
      <c r="F132" s="10">
        <v>1</v>
      </c>
      <c r="G132" s="10">
        <v>0</v>
      </c>
      <c r="H132" s="17">
        <v>200</v>
      </c>
      <c r="I132" s="24">
        <v>1</v>
      </c>
      <c r="J132" s="28">
        <f t="shared" si="5"/>
        <v>200</v>
      </c>
      <c r="K132" s="1"/>
      <c r="L132" s="23" t="s">
        <v>457</v>
      </c>
    </row>
    <row r="133" spans="3:12" ht="34" customHeight="1">
      <c r="C133" s="26" t="s">
        <v>458</v>
      </c>
      <c r="D133" s="18" t="s">
        <v>459</v>
      </c>
      <c r="E133" s="10">
        <v>1</v>
      </c>
      <c r="F133" s="10">
        <v>1</v>
      </c>
      <c r="G133" s="10">
        <v>0</v>
      </c>
      <c r="H133" s="17">
        <v>80</v>
      </c>
      <c r="I133" s="24">
        <v>1</v>
      </c>
      <c r="J133" s="25">
        <f t="shared" si="5"/>
        <v>80</v>
      </c>
      <c r="K133" s="1"/>
      <c r="L133" s="23" t="s">
        <v>460</v>
      </c>
    </row>
    <row r="134" spans="3:12" ht="34" customHeight="1">
      <c r="C134" s="29" t="s">
        <v>461</v>
      </c>
      <c r="D134" s="27" t="s">
        <v>462</v>
      </c>
      <c r="E134" s="10">
        <v>1</v>
      </c>
      <c r="F134" s="10">
        <v>1</v>
      </c>
      <c r="G134" s="10">
        <v>0</v>
      </c>
      <c r="H134" s="17">
        <v>300</v>
      </c>
      <c r="I134" s="24">
        <v>1</v>
      </c>
      <c r="J134" s="28">
        <f t="shared" si="5"/>
        <v>300</v>
      </c>
      <c r="K134" s="1"/>
      <c r="L134" s="23" t="s">
        <v>463</v>
      </c>
    </row>
    <row r="135" spans="3:12" ht="34" customHeight="1">
      <c r="C135" s="26" t="s">
        <v>464</v>
      </c>
      <c r="D135" s="18" t="s">
        <v>465</v>
      </c>
      <c r="E135" s="10">
        <v>1</v>
      </c>
      <c r="F135" s="10">
        <v>1</v>
      </c>
      <c r="G135" s="10">
        <v>0</v>
      </c>
      <c r="H135" s="17">
        <v>250</v>
      </c>
      <c r="I135" s="24">
        <v>1</v>
      </c>
      <c r="J135" s="25">
        <f t="shared" si="5"/>
        <v>250</v>
      </c>
      <c r="K135" s="1"/>
      <c r="L135" s="23" t="s">
        <v>466</v>
      </c>
    </row>
    <row r="136" spans="3:12" ht="29" customHeight="1">
      <c r="C136" s="31"/>
      <c r="D136" s="31" t="s">
        <v>467</v>
      </c>
      <c r="E136" s="31"/>
      <c r="F136" s="31"/>
      <c r="G136" s="31"/>
      <c r="H136" s="31"/>
      <c r="I136" s="31"/>
      <c r="J136" s="32">
        <f>SUM(J93:J135)</f>
        <v>10975</v>
      </c>
      <c r="K136" s="1"/>
      <c r="L136" s="1"/>
    </row>
    <row r="137" spans="3:12" ht="24" customHeight="1"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3:12" ht="27" customHeight="1">
      <c r="C138" s="5" t="s">
        <v>468</v>
      </c>
      <c r="D138" s="5"/>
      <c r="E138" s="5"/>
      <c r="F138" s="5"/>
      <c r="G138" s="5"/>
      <c r="H138" s="5"/>
      <c r="I138" s="5"/>
      <c r="J138" s="5"/>
      <c r="K138" s="1"/>
      <c r="L138" s="1"/>
    </row>
    <row r="139" spans="3:12" ht="34" customHeight="1">
      <c r="C139" s="26" t="s">
        <v>469</v>
      </c>
      <c r="D139" s="18" t="s">
        <v>470</v>
      </c>
      <c r="E139" s="10">
        <v>1</v>
      </c>
      <c r="F139" s="10">
        <v>12</v>
      </c>
      <c r="G139" s="10">
        <v>0</v>
      </c>
      <c r="H139" s="17">
        <v>120</v>
      </c>
      <c r="I139" s="24">
        <v>1</v>
      </c>
      <c r="J139" s="25">
        <f t="shared" ref="J139:J144" si="6">ROUND(E139*(F139+G139)*H139*I139,2)</f>
        <v>1440</v>
      </c>
      <c r="K139" s="1"/>
      <c r="L139" s="23" t="s">
        <v>471</v>
      </c>
    </row>
    <row r="140" spans="3:12" ht="34" customHeight="1">
      <c r="C140" s="29" t="s">
        <v>472</v>
      </c>
      <c r="D140" s="27" t="s">
        <v>473</v>
      </c>
      <c r="E140" s="10">
        <v>1</v>
      </c>
      <c r="F140" s="10">
        <v>1</v>
      </c>
      <c r="G140" s="10">
        <v>0</v>
      </c>
      <c r="H140" s="17">
        <v>600</v>
      </c>
      <c r="I140" s="24">
        <v>1</v>
      </c>
      <c r="J140" s="28">
        <f t="shared" si="6"/>
        <v>600</v>
      </c>
      <c r="K140" s="1"/>
      <c r="L140" s="23" t="s">
        <v>474</v>
      </c>
    </row>
    <row r="141" spans="3:12" ht="34" customHeight="1">
      <c r="C141" s="26" t="s">
        <v>475</v>
      </c>
      <c r="D141" s="18" t="s">
        <v>476</v>
      </c>
      <c r="E141" s="10">
        <v>1</v>
      </c>
      <c r="F141" s="10">
        <v>4</v>
      </c>
      <c r="G141" s="10">
        <v>0</v>
      </c>
      <c r="H141" s="17">
        <v>100</v>
      </c>
      <c r="I141" s="24">
        <v>1</v>
      </c>
      <c r="J141" s="25">
        <f t="shared" si="6"/>
        <v>400</v>
      </c>
      <c r="K141" s="1"/>
      <c r="L141" s="23" t="s">
        <v>477</v>
      </c>
    </row>
    <row r="142" spans="3:12" ht="34" customHeight="1">
      <c r="C142" s="29" t="s">
        <v>478</v>
      </c>
      <c r="D142" s="27" t="s">
        <v>479</v>
      </c>
      <c r="E142" s="10">
        <v>1</v>
      </c>
      <c r="F142" s="10">
        <v>30</v>
      </c>
      <c r="G142" s="10">
        <v>0</v>
      </c>
      <c r="H142" s="17">
        <v>8</v>
      </c>
      <c r="I142" s="24">
        <v>1</v>
      </c>
      <c r="J142" s="28">
        <f t="shared" si="6"/>
        <v>240</v>
      </c>
      <c r="K142" s="1"/>
      <c r="L142" s="23" t="s">
        <v>480</v>
      </c>
    </row>
    <row r="143" spans="3:12" ht="34" customHeight="1">
      <c r="C143" s="26" t="s">
        <v>481</v>
      </c>
      <c r="D143" s="18" t="s">
        <v>482</v>
      </c>
      <c r="E143" s="10">
        <v>1</v>
      </c>
      <c r="F143" s="10">
        <v>1</v>
      </c>
      <c r="G143" s="10">
        <v>0</v>
      </c>
      <c r="H143" s="17">
        <v>350</v>
      </c>
      <c r="I143" s="24">
        <v>1</v>
      </c>
      <c r="J143" s="25">
        <f t="shared" si="6"/>
        <v>350</v>
      </c>
      <c r="K143" s="1"/>
      <c r="L143" s="23" t="s">
        <v>483</v>
      </c>
    </row>
    <row r="144" spans="3:12" ht="34" customHeight="1">
      <c r="C144" s="29" t="s">
        <v>484</v>
      </c>
      <c r="D144" s="27" t="s">
        <v>485</v>
      </c>
      <c r="E144" s="10">
        <v>1</v>
      </c>
      <c r="F144" s="10">
        <v>1</v>
      </c>
      <c r="G144" s="10">
        <v>0</v>
      </c>
      <c r="H144" s="17">
        <v>250</v>
      </c>
      <c r="I144" s="24">
        <v>1</v>
      </c>
      <c r="J144" s="28">
        <f t="shared" si="6"/>
        <v>250</v>
      </c>
      <c r="K144" s="1"/>
      <c r="L144" s="23" t="s">
        <v>486</v>
      </c>
    </row>
    <row r="145" spans="3:12" ht="29" customHeight="1">
      <c r="C145" s="31"/>
      <c r="D145" s="31" t="s">
        <v>487</v>
      </c>
      <c r="E145" s="31"/>
      <c r="F145" s="31"/>
      <c r="G145" s="31"/>
      <c r="H145" s="31"/>
      <c r="I145" s="31"/>
      <c r="J145" s="32">
        <f>SUM(J139:J144)</f>
        <v>3280</v>
      </c>
      <c r="K145" s="1"/>
      <c r="L145" s="1"/>
    </row>
    <row r="146" spans="3:12" ht="24" customHeight="1"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3:12" ht="27" customHeight="1">
      <c r="C147" s="5" t="s">
        <v>488</v>
      </c>
      <c r="D147" s="5"/>
      <c r="E147" s="5"/>
      <c r="F147" s="5"/>
      <c r="G147" s="5"/>
      <c r="H147" s="5"/>
      <c r="I147" s="5"/>
      <c r="J147" s="5"/>
      <c r="K147" s="1"/>
      <c r="L147" s="1"/>
    </row>
    <row r="148" spans="3:12" ht="47" customHeight="1">
      <c r="C148" s="26" t="s">
        <v>489</v>
      </c>
      <c r="D148" s="18" t="s">
        <v>490</v>
      </c>
      <c r="E148" s="10">
        <v>4</v>
      </c>
      <c r="F148" s="10">
        <v>3</v>
      </c>
      <c r="G148" s="10">
        <v>0</v>
      </c>
      <c r="H148" s="17">
        <v>265</v>
      </c>
      <c r="I148" s="24">
        <v>1</v>
      </c>
      <c r="J148" s="25">
        <f t="shared" ref="J148:J162" si="7">ROUND(E148*(F148+G148)*H148*I148,2)</f>
        <v>3180</v>
      </c>
      <c r="K148" s="1"/>
      <c r="L148" s="23" t="s">
        <v>491</v>
      </c>
    </row>
    <row r="149" spans="3:12" ht="34" customHeight="1">
      <c r="C149" s="29" t="s">
        <v>492</v>
      </c>
      <c r="D149" s="27" t="s">
        <v>493</v>
      </c>
      <c r="E149" s="10">
        <v>1</v>
      </c>
      <c r="F149" s="10">
        <v>1</v>
      </c>
      <c r="G149" s="10">
        <v>0</v>
      </c>
      <c r="H149" s="17">
        <v>600</v>
      </c>
      <c r="I149" s="24">
        <v>1</v>
      </c>
      <c r="J149" s="28">
        <f t="shared" si="7"/>
        <v>600</v>
      </c>
      <c r="K149" s="1"/>
      <c r="L149" s="23" t="s">
        <v>494</v>
      </c>
    </row>
    <row r="150" spans="3:12" ht="34" customHeight="1">
      <c r="C150" s="26" t="s">
        <v>495</v>
      </c>
      <c r="D150" s="18" t="s">
        <v>496</v>
      </c>
      <c r="E150" s="10">
        <v>2</v>
      </c>
      <c r="F150" s="10">
        <v>3</v>
      </c>
      <c r="G150" s="10">
        <v>0</v>
      </c>
      <c r="H150" s="17">
        <v>30</v>
      </c>
      <c r="I150" s="24">
        <v>1</v>
      </c>
      <c r="J150" s="25">
        <f t="shared" si="7"/>
        <v>180</v>
      </c>
      <c r="K150" s="1"/>
      <c r="L150" s="23" t="s">
        <v>497</v>
      </c>
    </row>
    <row r="151" spans="3:12" ht="34" customHeight="1">
      <c r="C151" s="29" t="s">
        <v>498</v>
      </c>
      <c r="D151" s="27" t="s">
        <v>499</v>
      </c>
      <c r="E151" s="10">
        <v>1</v>
      </c>
      <c r="F151" s="10">
        <v>2</v>
      </c>
      <c r="G151" s="10">
        <v>0</v>
      </c>
      <c r="H151" s="17">
        <v>150</v>
      </c>
      <c r="I151" s="24">
        <v>1</v>
      </c>
      <c r="J151" s="28">
        <f t="shared" si="7"/>
        <v>300</v>
      </c>
      <c r="K151" s="1"/>
      <c r="L151" s="23" t="s">
        <v>500</v>
      </c>
    </row>
    <row r="152" spans="3:12" ht="34" customHeight="1">
      <c r="C152" s="26" t="s">
        <v>501</v>
      </c>
      <c r="D152" s="18" t="s">
        <v>502</v>
      </c>
      <c r="E152" s="10">
        <v>1</v>
      </c>
      <c r="F152" s="10">
        <v>2</v>
      </c>
      <c r="G152" s="10">
        <v>0</v>
      </c>
      <c r="H152" s="17">
        <v>500</v>
      </c>
      <c r="I152" s="24">
        <v>1</v>
      </c>
      <c r="J152" s="25">
        <f t="shared" si="7"/>
        <v>1000</v>
      </c>
      <c r="K152" s="1"/>
      <c r="L152" s="23" t="s">
        <v>503</v>
      </c>
    </row>
    <row r="153" spans="3:12" ht="47" customHeight="1">
      <c r="C153" s="29" t="s">
        <v>504</v>
      </c>
      <c r="D153" s="27" t="s">
        <v>505</v>
      </c>
      <c r="E153" s="10">
        <v>1</v>
      </c>
      <c r="F153" s="10">
        <v>0</v>
      </c>
      <c r="G153" s="10">
        <v>0</v>
      </c>
      <c r="H153" s="17">
        <v>0</v>
      </c>
      <c r="I153" s="24">
        <v>1</v>
      </c>
      <c r="J153" s="28">
        <f t="shared" si="7"/>
        <v>0</v>
      </c>
      <c r="K153" s="1"/>
      <c r="L153" s="23" t="s">
        <v>506</v>
      </c>
    </row>
    <row r="154" spans="3:12" ht="34" customHeight="1">
      <c r="C154" s="26" t="s">
        <v>507</v>
      </c>
      <c r="D154" s="18" t="s">
        <v>508</v>
      </c>
      <c r="E154" s="10">
        <v>1</v>
      </c>
      <c r="F154" s="10">
        <v>0</v>
      </c>
      <c r="G154" s="10">
        <v>0</v>
      </c>
      <c r="H154" s="17">
        <v>0</v>
      </c>
      <c r="I154" s="24">
        <v>1</v>
      </c>
      <c r="J154" s="25">
        <f t="shared" si="7"/>
        <v>0</v>
      </c>
      <c r="K154" s="1"/>
      <c r="L154" s="23" t="s">
        <v>509</v>
      </c>
    </row>
    <row r="155" spans="3:12" ht="34" customHeight="1">
      <c r="C155" s="29" t="s">
        <v>510</v>
      </c>
      <c r="D155" s="27" t="s">
        <v>511</v>
      </c>
      <c r="E155" s="10">
        <v>1</v>
      </c>
      <c r="F155" s="10">
        <v>1</v>
      </c>
      <c r="G155" s="10">
        <v>0</v>
      </c>
      <c r="H155" s="17">
        <v>1500</v>
      </c>
      <c r="I155" s="24">
        <v>1</v>
      </c>
      <c r="J155" s="28">
        <f t="shared" si="7"/>
        <v>1500</v>
      </c>
      <c r="K155" s="1"/>
      <c r="L155" s="23" t="s">
        <v>512</v>
      </c>
    </row>
    <row r="156" spans="3:12" ht="47" customHeight="1">
      <c r="C156" s="26" t="s">
        <v>513</v>
      </c>
      <c r="D156" s="18" t="s">
        <v>514</v>
      </c>
      <c r="E156" s="10">
        <v>1</v>
      </c>
      <c r="F156" s="10">
        <v>3</v>
      </c>
      <c r="G156" s="10">
        <v>0</v>
      </c>
      <c r="H156" s="17">
        <v>700</v>
      </c>
      <c r="I156" s="33">
        <f>Assumptions!E15</f>
        <v>1.375</v>
      </c>
      <c r="J156" s="25">
        <f t="shared" si="7"/>
        <v>2887.5</v>
      </c>
      <c r="K156" s="1"/>
      <c r="L156" s="23" t="s">
        <v>515</v>
      </c>
    </row>
    <row r="157" spans="3:12" ht="34" customHeight="1">
      <c r="C157" s="29" t="s">
        <v>516</v>
      </c>
      <c r="D157" s="27" t="s">
        <v>517</v>
      </c>
      <c r="E157" s="10">
        <v>2</v>
      </c>
      <c r="F157" s="10">
        <v>2</v>
      </c>
      <c r="G157" s="10">
        <v>0</v>
      </c>
      <c r="H157" s="17">
        <v>300</v>
      </c>
      <c r="I157" s="33">
        <f>Assumptions!E15</f>
        <v>1.375</v>
      </c>
      <c r="J157" s="28">
        <f t="shared" si="7"/>
        <v>1650</v>
      </c>
      <c r="K157" s="1"/>
      <c r="L157" s="23" t="s">
        <v>518</v>
      </c>
    </row>
    <row r="158" spans="3:12" ht="34" customHeight="1">
      <c r="C158" s="26" t="s">
        <v>519</v>
      </c>
      <c r="D158" s="18" t="s">
        <v>520</v>
      </c>
      <c r="E158" s="10">
        <v>1</v>
      </c>
      <c r="F158" s="10">
        <v>5</v>
      </c>
      <c r="G158" s="10">
        <v>0</v>
      </c>
      <c r="H158" s="17">
        <v>300</v>
      </c>
      <c r="I158" s="33">
        <f>Assumptions!E15</f>
        <v>1.375</v>
      </c>
      <c r="J158" s="25">
        <f t="shared" si="7"/>
        <v>2062.5</v>
      </c>
      <c r="K158" s="1"/>
      <c r="L158" s="23" t="s">
        <v>521</v>
      </c>
    </row>
    <row r="159" spans="3:12" ht="34" customHeight="1">
      <c r="C159" s="29" t="s">
        <v>522</v>
      </c>
      <c r="D159" s="27" t="s">
        <v>523</v>
      </c>
      <c r="E159" s="10">
        <v>1</v>
      </c>
      <c r="F159" s="10">
        <v>1</v>
      </c>
      <c r="G159" s="10">
        <v>0</v>
      </c>
      <c r="H159" s="17">
        <v>1200</v>
      </c>
      <c r="I159" s="24">
        <v>1</v>
      </c>
      <c r="J159" s="28">
        <f t="shared" si="7"/>
        <v>1200</v>
      </c>
      <c r="K159" s="1"/>
      <c r="L159" s="23" t="s">
        <v>524</v>
      </c>
    </row>
    <row r="160" spans="3:12" ht="34" customHeight="1">
      <c r="C160" s="26" t="s">
        <v>525</v>
      </c>
      <c r="D160" s="18" t="s">
        <v>526</v>
      </c>
      <c r="E160" s="10">
        <v>1</v>
      </c>
      <c r="F160" s="10">
        <v>3</v>
      </c>
      <c r="G160" s="10">
        <v>0</v>
      </c>
      <c r="H160" s="17">
        <v>350</v>
      </c>
      <c r="I160" s="33">
        <f>Assumptions!E15</f>
        <v>1.375</v>
      </c>
      <c r="J160" s="25">
        <f t="shared" si="7"/>
        <v>1443.75</v>
      </c>
      <c r="K160" s="1"/>
      <c r="L160" s="23" t="s">
        <v>527</v>
      </c>
    </row>
    <row r="161" spans="3:12" ht="34" customHeight="1">
      <c r="C161" s="29" t="s">
        <v>528</v>
      </c>
      <c r="D161" s="27" t="s">
        <v>529</v>
      </c>
      <c r="E161" s="10">
        <v>1</v>
      </c>
      <c r="F161" s="10">
        <v>1</v>
      </c>
      <c r="G161" s="10">
        <v>0</v>
      </c>
      <c r="H161" s="17">
        <v>900</v>
      </c>
      <c r="I161" s="24">
        <v>1</v>
      </c>
      <c r="J161" s="28">
        <f t="shared" si="7"/>
        <v>900</v>
      </c>
      <c r="K161" s="1"/>
      <c r="L161" s="23" t="s">
        <v>530</v>
      </c>
    </row>
    <row r="162" spans="3:12" ht="34" customHeight="1">
      <c r="C162" s="26" t="s">
        <v>531</v>
      </c>
      <c r="D162" s="18" t="s">
        <v>532</v>
      </c>
      <c r="E162" s="10">
        <v>1</v>
      </c>
      <c r="F162" s="10">
        <v>1</v>
      </c>
      <c r="G162" s="10">
        <v>0</v>
      </c>
      <c r="H162" s="17">
        <v>500</v>
      </c>
      <c r="I162" s="24">
        <v>1</v>
      </c>
      <c r="J162" s="25">
        <f t="shared" si="7"/>
        <v>500</v>
      </c>
      <c r="K162" s="1"/>
      <c r="L162" s="23" t="s">
        <v>533</v>
      </c>
    </row>
    <row r="163" spans="3:12" ht="29" customHeight="1">
      <c r="C163" s="31"/>
      <c r="D163" s="31" t="s">
        <v>534</v>
      </c>
      <c r="E163" s="31"/>
      <c r="F163" s="31"/>
      <c r="G163" s="31"/>
      <c r="H163" s="31"/>
      <c r="I163" s="31"/>
      <c r="J163" s="32">
        <f>SUM(J148:J162)</f>
        <v>17403.75</v>
      </c>
      <c r="K163" s="1"/>
      <c r="L163" s="1"/>
    </row>
    <row r="164" spans="3:12" ht="24" customHeight="1"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3:12" ht="27" customHeight="1">
      <c r="C165" s="5" t="s">
        <v>535</v>
      </c>
      <c r="D165" s="5"/>
      <c r="E165" s="5"/>
      <c r="F165" s="5"/>
      <c r="G165" s="5"/>
      <c r="H165" s="5"/>
      <c r="I165" s="5"/>
      <c r="J165" s="5"/>
      <c r="K165" s="1"/>
      <c r="L165" s="1"/>
    </row>
    <row r="166" spans="3:12" ht="34" customHeight="1">
      <c r="C166" s="26" t="s">
        <v>536</v>
      </c>
      <c r="D166" s="18" t="s">
        <v>537</v>
      </c>
      <c r="E166" s="10">
        <v>1</v>
      </c>
      <c r="F166" s="34">
        <f>Assumptions!E7</f>
        <v>16</v>
      </c>
      <c r="G166" s="10">
        <v>4</v>
      </c>
      <c r="H166" s="17">
        <v>125</v>
      </c>
      <c r="I166" s="24">
        <v>1</v>
      </c>
      <c r="J166" s="25">
        <f t="shared" ref="J166:J179" si="8">ROUND(E166*(F166+G166)*H166*I166,2)</f>
        <v>2500</v>
      </c>
      <c r="K166" s="1"/>
      <c r="L166" s="23" t="s">
        <v>538</v>
      </c>
    </row>
    <row r="167" spans="3:12" ht="34" customHeight="1">
      <c r="C167" s="29" t="s">
        <v>539</v>
      </c>
      <c r="D167" s="27" t="s">
        <v>540</v>
      </c>
      <c r="E167" s="10">
        <v>1</v>
      </c>
      <c r="F167" s="10">
        <v>1</v>
      </c>
      <c r="G167" s="10">
        <v>0</v>
      </c>
      <c r="H167" s="17">
        <v>600</v>
      </c>
      <c r="I167" s="24">
        <v>1</v>
      </c>
      <c r="J167" s="28">
        <f t="shared" si="8"/>
        <v>600</v>
      </c>
      <c r="K167" s="1"/>
      <c r="L167" s="23" t="s">
        <v>541</v>
      </c>
    </row>
    <row r="168" spans="3:12" ht="34" customHeight="1">
      <c r="C168" s="26" t="s">
        <v>542</v>
      </c>
      <c r="D168" s="18" t="s">
        <v>543</v>
      </c>
      <c r="E168" s="10">
        <v>1</v>
      </c>
      <c r="F168" s="10">
        <v>3</v>
      </c>
      <c r="G168" s="10">
        <v>0</v>
      </c>
      <c r="H168" s="17">
        <v>700</v>
      </c>
      <c r="I168" s="24">
        <v>1</v>
      </c>
      <c r="J168" s="25">
        <f t="shared" si="8"/>
        <v>2100</v>
      </c>
      <c r="K168" s="1"/>
      <c r="L168" s="23" t="s">
        <v>544</v>
      </c>
    </row>
    <row r="169" spans="3:12" ht="34" customHeight="1">
      <c r="C169" s="29" t="s">
        <v>545</v>
      </c>
      <c r="D169" s="27" t="s">
        <v>546</v>
      </c>
      <c r="E169" s="10">
        <v>1</v>
      </c>
      <c r="F169" s="10">
        <v>1</v>
      </c>
      <c r="G169" s="10">
        <v>0</v>
      </c>
      <c r="H169" s="17">
        <v>350</v>
      </c>
      <c r="I169" s="24">
        <v>1</v>
      </c>
      <c r="J169" s="28">
        <f t="shared" si="8"/>
        <v>350</v>
      </c>
      <c r="K169" s="1"/>
      <c r="L169" s="23" t="s">
        <v>547</v>
      </c>
    </row>
    <row r="170" spans="3:12" ht="34" customHeight="1">
      <c r="C170" s="26" t="s">
        <v>548</v>
      </c>
      <c r="D170" s="18" t="s">
        <v>549</v>
      </c>
      <c r="E170" s="10">
        <v>1</v>
      </c>
      <c r="F170" s="10">
        <v>36</v>
      </c>
      <c r="G170" s="10">
        <v>0</v>
      </c>
      <c r="H170" s="17">
        <v>110</v>
      </c>
      <c r="I170" s="24">
        <v>1</v>
      </c>
      <c r="J170" s="25">
        <f t="shared" si="8"/>
        <v>3960</v>
      </c>
      <c r="K170" s="1"/>
      <c r="L170" s="23" t="s">
        <v>550</v>
      </c>
    </row>
    <row r="171" spans="3:12" ht="34" customHeight="1">
      <c r="C171" s="29" t="s">
        <v>551</v>
      </c>
      <c r="D171" s="27" t="s">
        <v>552</v>
      </c>
      <c r="E171" s="34">
        <f>Assumptions!E11</f>
        <v>17</v>
      </c>
      <c r="F171" s="34">
        <f>Assumptions!E7</f>
        <v>16</v>
      </c>
      <c r="G171" s="10">
        <v>0</v>
      </c>
      <c r="H171" s="17">
        <v>22</v>
      </c>
      <c r="I171" s="24">
        <v>1</v>
      </c>
      <c r="J171" s="28">
        <f t="shared" si="8"/>
        <v>5984</v>
      </c>
      <c r="K171" s="1"/>
      <c r="L171" s="23" t="s">
        <v>553</v>
      </c>
    </row>
    <row r="172" spans="3:12" ht="34" customHeight="1">
      <c r="C172" s="26" t="s">
        <v>554</v>
      </c>
      <c r="D172" s="18" t="s">
        <v>555</v>
      </c>
      <c r="E172" s="10">
        <v>1</v>
      </c>
      <c r="F172" s="10">
        <v>118</v>
      </c>
      <c r="G172" s="10">
        <v>0</v>
      </c>
      <c r="H172" s="17">
        <v>15</v>
      </c>
      <c r="I172" s="24">
        <v>1</v>
      </c>
      <c r="J172" s="25">
        <f t="shared" si="8"/>
        <v>1770</v>
      </c>
      <c r="K172" s="1"/>
      <c r="L172" s="23" t="s">
        <v>556</v>
      </c>
    </row>
    <row r="173" spans="3:12" ht="34" customHeight="1">
      <c r="C173" s="29" t="s">
        <v>557</v>
      </c>
      <c r="D173" s="27" t="s">
        <v>558</v>
      </c>
      <c r="E173" s="34">
        <f>Assumptions!E11</f>
        <v>17</v>
      </c>
      <c r="F173" s="34">
        <f>Assumptions!E7</f>
        <v>16</v>
      </c>
      <c r="G173" s="10">
        <v>0</v>
      </c>
      <c r="H173" s="17">
        <v>5</v>
      </c>
      <c r="I173" s="24">
        <v>1</v>
      </c>
      <c r="J173" s="28">
        <f t="shared" si="8"/>
        <v>1360</v>
      </c>
      <c r="K173" s="1"/>
      <c r="L173" s="23" t="s">
        <v>559</v>
      </c>
    </row>
    <row r="174" spans="3:12" ht="34" customHeight="1">
      <c r="C174" s="26" t="s">
        <v>560</v>
      </c>
      <c r="D174" s="18" t="s">
        <v>561</v>
      </c>
      <c r="E174" s="10">
        <v>1</v>
      </c>
      <c r="F174" s="10">
        <v>15</v>
      </c>
      <c r="G174" s="10">
        <v>0</v>
      </c>
      <c r="H174" s="17">
        <v>40</v>
      </c>
      <c r="I174" s="24">
        <v>1</v>
      </c>
      <c r="J174" s="25">
        <f t="shared" si="8"/>
        <v>600</v>
      </c>
      <c r="K174" s="1"/>
      <c r="L174" s="23" t="s">
        <v>562</v>
      </c>
    </row>
    <row r="175" spans="3:12" ht="34" customHeight="1">
      <c r="C175" s="29" t="s">
        <v>563</v>
      </c>
      <c r="D175" s="27" t="s">
        <v>564</v>
      </c>
      <c r="E175" s="10">
        <v>1</v>
      </c>
      <c r="F175" s="34">
        <f>Assumptions!E8</f>
        <v>1</v>
      </c>
      <c r="G175" s="10">
        <v>0</v>
      </c>
      <c r="H175" s="17">
        <v>120</v>
      </c>
      <c r="I175" s="24">
        <v>1</v>
      </c>
      <c r="J175" s="28">
        <f t="shared" si="8"/>
        <v>120</v>
      </c>
      <c r="K175" s="1"/>
      <c r="L175" s="23" t="s">
        <v>565</v>
      </c>
    </row>
    <row r="176" spans="3:12" ht="34" customHeight="1">
      <c r="C176" s="26" t="s">
        <v>566</v>
      </c>
      <c r="D176" s="18" t="s">
        <v>567</v>
      </c>
      <c r="E176" s="10">
        <v>1</v>
      </c>
      <c r="F176" s="10">
        <v>4</v>
      </c>
      <c r="G176" s="10">
        <v>0</v>
      </c>
      <c r="H176" s="17">
        <v>150</v>
      </c>
      <c r="I176" s="24">
        <v>1</v>
      </c>
      <c r="J176" s="25">
        <f t="shared" si="8"/>
        <v>600</v>
      </c>
      <c r="K176" s="1"/>
      <c r="L176" s="23" t="s">
        <v>568</v>
      </c>
    </row>
    <row r="177" spans="3:12" ht="34" customHeight="1">
      <c r="C177" s="29" t="s">
        <v>569</v>
      </c>
      <c r="D177" s="27" t="s">
        <v>570</v>
      </c>
      <c r="E177" s="10">
        <v>1</v>
      </c>
      <c r="F177" s="10">
        <v>1</v>
      </c>
      <c r="G177" s="10">
        <v>0</v>
      </c>
      <c r="H177" s="17">
        <v>350</v>
      </c>
      <c r="I177" s="24">
        <v>1</v>
      </c>
      <c r="J177" s="28">
        <f t="shared" si="8"/>
        <v>350</v>
      </c>
      <c r="K177" s="1"/>
      <c r="L177" s="23" t="s">
        <v>571</v>
      </c>
    </row>
    <row r="178" spans="3:12" ht="34" customHeight="1">
      <c r="C178" s="26" t="s">
        <v>572</v>
      </c>
      <c r="D178" s="18" t="s">
        <v>573</v>
      </c>
      <c r="E178" s="10">
        <v>1</v>
      </c>
      <c r="F178" s="10">
        <v>1</v>
      </c>
      <c r="G178" s="10">
        <v>0</v>
      </c>
      <c r="H178" s="17">
        <v>500</v>
      </c>
      <c r="I178" s="24">
        <v>1</v>
      </c>
      <c r="J178" s="25">
        <f t="shared" si="8"/>
        <v>500</v>
      </c>
      <c r="K178" s="1"/>
      <c r="L178" s="23" t="s">
        <v>574</v>
      </c>
    </row>
    <row r="179" spans="3:12" ht="34" customHeight="1">
      <c r="C179" s="29" t="s">
        <v>575</v>
      </c>
      <c r="D179" s="27" t="s">
        <v>576</v>
      </c>
      <c r="E179" s="10">
        <v>1</v>
      </c>
      <c r="F179" s="10">
        <v>1</v>
      </c>
      <c r="G179" s="10">
        <v>0</v>
      </c>
      <c r="H179" s="17">
        <v>1500</v>
      </c>
      <c r="I179" s="24">
        <v>1</v>
      </c>
      <c r="J179" s="28">
        <f t="shared" si="8"/>
        <v>1500</v>
      </c>
      <c r="K179" s="1"/>
      <c r="L179" s="23" t="s">
        <v>577</v>
      </c>
    </row>
    <row r="180" spans="3:12" ht="29" customHeight="1">
      <c r="C180" s="31"/>
      <c r="D180" s="31" t="s">
        <v>578</v>
      </c>
      <c r="E180" s="31"/>
      <c r="F180" s="31"/>
      <c r="G180" s="31"/>
      <c r="H180" s="31"/>
      <c r="I180" s="31"/>
      <c r="J180" s="32">
        <f>SUM(J166:J179)</f>
        <v>22294</v>
      </c>
      <c r="K180" s="1"/>
      <c r="L180" s="1"/>
    </row>
    <row r="181" spans="3:12" ht="24" customHeight="1"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3:12" ht="27" customHeight="1">
      <c r="C182" s="5" t="s">
        <v>579</v>
      </c>
      <c r="D182" s="5"/>
      <c r="E182" s="5"/>
      <c r="F182" s="5"/>
      <c r="G182" s="5"/>
      <c r="H182" s="5"/>
      <c r="I182" s="5"/>
      <c r="J182" s="5"/>
      <c r="K182" s="1"/>
      <c r="L182" s="1"/>
    </row>
    <row r="183" spans="3:12" ht="34" customHeight="1">
      <c r="C183" s="26" t="s">
        <v>580</v>
      </c>
      <c r="D183" s="18" t="s">
        <v>581</v>
      </c>
      <c r="E183" s="10">
        <v>1</v>
      </c>
      <c r="F183" s="10">
        <v>28</v>
      </c>
      <c r="G183" s="10">
        <v>0</v>
      </c>
      <c r="H183" s="17">
        <v>200</v>
      </c>
      <c r="I183" s="24">
        <v>1</v>
      </c>
      <c r="J183" s="25">
        <f t="shared" ref="J183:J195" si="9">ROUND(E183*(F183+G183)*H183*I183,2)</f>
        <v>5600</v>
      </c>
      <c r="K183" s="1"/>
      <c r="L183" s="23" t="s">
        <v>582</v>
      </c>
    </row>
    <row r="184" spans="3:12" ht="34" customHeight="1">
      <c r="C184" s="29" t="s">
        <v>583</v>
      </c>
      <c r="D184" s="27" t="s">
        <v>584</v>
      </c>
      <c r="E184" s="10">
        <v>1</v>
      </c>
      <c r="F184" s="10">
        <v>4</v>
      </c>
      <c r="G184" s="10">
        <v>0</v>
      </c>
      <c r="H184" s="17">
        <v>175</v>
      </c>
      <c r="I184" s="24">
        <v>1</v>
      </c>
      <c r="J184" s="28">
        <f t="shared" si="9"/>
        <v>700</v>
      </c>
      <c r="K184" s="1"/>
      <c r="L184" s="23" t="s">
        <v>585</v>
      </c>
    </row>
    <row r="185" spans="3:12" ht="34" customHeight="1">
      <c r="C185" s="26" t="s">
        <v>586</v>
      </c>
      <c r="D185" s="18" t="s">
        <v>587</v>
      </c>
      <c r="E185" s="10">
        <v>1</v>
      </c>
      <c r="F185" s="10">
        <v>8</v>
      </c>
      <c r="G185" s="10">
        <v>0</v>
      </c>
      <c r="H185" s="17">
        <v>250</v>
      </c>
      <c r="I185" s="24">
        <v>1</v>
      </c>
      <c r="J185" s="25">
        <f t="shared" si="9"/>
        <v>2000</v>
      </c>
      <c r="K185" s="1"/>
      <c r="L185" s="23" t="s">
        <v>588</v>
      </c>
    </row>
    <row r="186" spans="3:12" ht="34" customHeight="1">
      <c r="C186" s="29" t="s">
        <v>589</v>
      </c>
      <c r="D186" s="27" t="s">
        <v>590</v>
      </c>
      <c r="E186" s="10">
        <v>1</v>
      </c>
      <c r="F186" s="10">
        <v>2</v>
      </c>
      <c r="G186" s="10">
        <v>0</v>
      </c>
      <c r="H186" s="17">
        <v>300</v>
      </c>
      <c r="I186" s="24">
        <v>1</v>
      </c>
      <c r="J186" s="28">
        <f t="shared" si="9"/>
        <v>600</v>
      </c>
      <c r="K186" s="1"/>
      <c r="L186" s="23" t="s">
        <v>591</v>
      </c>
    </row>
    <row r="187" spans="3:12" ht="34" customHeight="1">
      <c r="C187" s="26" t="s">
        <v>592</v>
      </c>
      <c r="D187" s="18" t="s">
        <v>593</v>
      </c>
      <c r="E187" s="10">
        <v>1</v>
      </c>
      <c r="F187" s="10">
        <v>8</v>
      </c>
      <c r="G187" s="10">
        <v>0</v>
      </c>
      <c r="H187" s="17">
        <v>150</v>
      </c>
      <c r="I187" s="24">
        <v>1</v>
      </c>
      <c r="J187" s="25">
        <f t="shared" si="9"/>
        <v>1200</v>
      </c>
      <c r="K187" s="1"/>
      <c r="L187" s="23" t="s">
        <v>594</v>
      </c>
    </row>
    <row r="188" spans="3:12" ht="34" customHeight="1">
      <c r="C188" s="29" t="s">
        <v>595</v>
      </c>
      <c r="D188" s="27" t="s">
        <v>596</v>
      </c>
      <c r="E188" s="10">
        <v>1</v>
      </c>
      <c r="F188" s="10">
        <v>4</v>
      </c>
      <c r="G188" s="10">
        <v>0</v>
      </c>
      <c r="H188" s="17">
        <v>350</v>
      </c>
      <c r="I188" s="24">
        <v>1</v>
      </c>
      <c r="J188" s="28">
        <f t="shared" si="9"/>
        <v>1400</v>
      </c>
      <c r="K188" s="1"/>
      <c r="L188" s="23" t="s">
        <v>597</v>
      </c>
    </row>
    <row r="189" spans="3:12" ht="34" customHeight="1">
      <c r="C189" s="26" t="s">
        <v>598</v>
      </c>
      <c r="D189" s="18" t="s">
        <v>599</v>
      </c>
      <c r="E189" s="10">
        <v>1</v>
      </c>
      <c r="F189" s="10">
        <v>4</v>
      </c>
      <c r="G189" s="10">
        <v>0</v>
      </c>
      <c r="H189" s="17">
        <v>400</v>
      </c>
      <c r="I189" s="24">
        <v>1</v>
      </c>
      <c r="J189" s="25">
        <f t="shared" si="9"/>
        <v>1600</v>
      </c>
      <c r="K189" s="1"/>
      <c r="L189" s="23" t="s">
        <v>600</v>
      </c>
    </row>
    <row r="190" spans="3:12" ht="47" customHeight="1">
      <c r="C190" s="29" t="s">
        <v>601</v>
      </c>
      <c r="D190" s="27" t="s">
        <v>602</v>
      </c>
      <c r="E190" s="10">
        <v>1</v>
      </c>
      <c r="F190" s="10">
        <v>25</v>
      </c>
      <c r="G190" s="10">
        <v>0</v>
      </c>
      <c r="H190" s="17">
        <v>150</v>
      </c>
      <c r="I190" s="24">
        <v>1</v>
      </c>
      <c r="J190" s="28">
        <f t="shared" si="9"/>
        <v>3750</v>
      </c>
      <c r="K190" s="1"/>
      <c r="L190" s="23" t="s">
        <v>603</v>
      </c>
    </row>
    <row r="191" spans="3:12" ht="34" customHeight="1">
      <c r="C191" s="26" t="s">
        <v>604</v>
      </c>
      <c r="D191" s="18" t="s">
        <v>605</v>
      </c>
      <c r="E191" s="10">
        <v>1</v>
      </c>
      <c r="F191" s="10">
        <v>1</v>
      </c>
      <c r="G191" s="10">
        <v>0</v>
      </c>
      <c r="H191" s="17">
        <v>2000</v>
      </c>
      <c r="I191" s="24">
        <v>1</v>
      </c>
      <c r="J191" s="25">
        <f t="shared" si="9"/>
        <v>2000</v>
      </c>
      <c r="K191" s="1"/>
      <c r="L191" s="23" t="s">
        <v>606</v>
      </c>
    </row>
    <row r="192" spans="3:12" ht="34" customHeight="1">
      <c r="C192" s="29" t="s">
        <v>607</v>
      </c>
      <c r="D192" s="27" t="s">
        <v>608</v>
      </c>
      <c r="E192" s="10">
        <v>1</v>
      </c>
      <c r="F192" s="10">
        <v>1</v>
      </c>
      <c r="G192" s="10">
        <v>0</v>
      </c>
      <c r="H192" s="17">
        <v>1500</v>
      </c>
      <c r="I192" s="24">
        <v>1</v>
      </c>
      <c r="J192" s="28">
        <f t="shared" si="9"/>
        <v>1500</v>
      </c>
      <c r="K192" s="1"/>
      <c r="L192" s="23" t="s">
        <v>609</v>
      </c>
    </row>
    <row r="193" spans="3:12" ht="34" customHeight="1">
      <c r="C193" s="26" t="s">
        <v>610</v>
      </c>
      <c r="D193" s="18" t="s">
        <v>611</v>
      </c>
      <c r="E193" s="10">
        <v>1</v>
      </c>
      <c r="F193" s="10">
        <v>1</v>
      </c>
      <c r="G193" s="10">
        <v>0</v>
      </c>
      <c r="H193" s="17">
        <v>900</v>
      </c>
      <c r="I193" s="24">
        <v>1</v>
      </c>
      <c r="J193" s="25">
        <f t="shared" si="9"/>
        <v>900</v>
      </c>
      <c r="K193" s="1"/>
      <c r="L193" s="23" t="s">
        <v>612</v>
      </c>
    </row>
    <row r="194" spans="3:12" ht="34" customHeight="1">
      <c r="C194" s="29" t="s">
        <v>613</v>
      </c>
      <c r="D194" s="27" t="s">
        <v>614</v>
      </c>
      <c r="E194" s="10">
        <v>1</v>
      </c>
      <c r="F194" s="10">
        <v>1</v>
      </c>
      <c r="G194" s="10">
        <v>0</v>
      </c>
      <c r="H194" s="17">
        <v>500</v>
      </c>
      <c r="I194" s="24">
        <v>1</v>
      </c>
      <c r="J194" s="28">
        <f t="shared" si="9"/>
        <v>500</v>
      </c>
      <c r="K194" s="1"/>
      <c r="L194" s="23" t="s">
        <v>615</v>
      </c>
    </row>
    <row r="195" spans="3:12" ht="34" customHeight="1">
      <c r="C195" s="26" t="s">
        <v>616</v>
      </c>
      <c r="D195" s="18" t="s">
        <v>617</v>
      </c>
      <c r="E195" s="10">
        <v>1</v>
      </c>
      <c r="F195" s="10">
        <v>1</v>
      </c>
      <c r="G195" s="10">
        <v>0</v>
      </c>
      <c r="H195" s="17">
        <v>250</v>
      </c>
      <c r="I195" s="24">
        <v>1</v>
      </c>
      <c r="J195" s="25">
        <f t="shared" si="9"/>
        <v>250</v>
      </c>
      <c r="K195" s="1"/>
      <c r="L195" s="23" t="s">
        <v>618</v>
      </c>
    </row>
    <row r="196" spans="3:12" ht="29" customHeight="1">
      <c r="C196" s="31"/>
      <c r="D196" s="31" t="s">
        <v>619</v>
      </c>
      <c r="E196" s="31"/>
      <c r="F196" s="31"/>
      <c r="G196" s="31"/>
      <c r="H196" s="31"/>
      <c r="I196" s="31"/>
      <c r="J196" s="32">
        <f>SUM(J183:J195)</f>
        <v>22000</v>
      </c>
      <c r="K196" s="1"/>
      <c r="L196" s="1"/>
    </row>
    <row r="197" spans="3:12" ht="24" customHeight="1"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3:12" ht="27" customHeight="1">
      <c r="C198" s="5" t="s">
        <v>620</v>
      </c>
      <c r="D198" s="5"/>
      <c r="E198" s="5"/>
      <c r="F198" s="5"/>
      <c r="G198" s="5"/>
      <c r="H198" s="5"/>
      <c r="I198" s="5"/>
      <c r="J198" s="5"/>
      <c r="K198" s="1"/>
      <c r="L198" s="1"/>
    </row>
    <row r="199" spans="3:12" ht="34" customHeight="1">
      <c r="C199" s="26" t="s">
        <v>621</v>
      </c>
      <c r="D199" s="18" t="s">
        <v>622</v>
      </c>
      <c r="E199" s="10">
        <v>1</v>
      </c>
      <c r="F199" s="10">
        <v>1</v>
      </c>
      <c r="G199" s="10">
        <v>0</v>
      </c>
      <c r="H199" s="17">
        <v>1500</v>
      </c>
      <c r="I199" s="24">
        <v>1</v>
      </c>
      <c r="J199" s="25">
        <f>ROUND(E199*(F199+G199)*H199*I199,2)</f>
        <v>1500</v>
      </c>
      <c r="K199" s="1"/>
      <c r="L199" s="23" t="s">
        <v>623</v>
      </c>
    </row>
    <row r="200" spans="3:12" ht="34" customHeight="1">
      <c r="C200" s="29" t="s">
        <v>624</v>
      </c>
      <c r="D200" s="27" t="s">
        <v>625</v>
      </c>
      <c r="E200" s="10">
        <v>1</v>
      </c>
      <c r="F200" s="10">
        <v>1</v>
      </c>
      <c r="G200" s="10">
        <v>0</v>
      </c>
      <c r="H200" s="17">
        <v>2000</v>
      </c>
      <c r="I200" s="24">
        <v>1</v>
      </c>
      <c r="J200" s="28">
        <f>ROUND(E200*(F200+G200)*H200*I200,2)</f>
        <v>2000</v>
      </c>
      <c r="K200" s="1"/>
      <c r="L200" s="23" t="s">
        <v>626</v>
      </c>
    </row>
    <row r="201" spans="3:12" ht="34" customHeight="1">
      <c r="C201" s="26" t="s">
        <v>627</v>
      </c>
      <c r="D201" s="18" t="s">
        <v>628</v>
      </c>
      <c r="E201" s="10">
        <v>1</v>
      </c>
      <c r="F201" s="10">
        <v>1</v>
      </c>
      <c r="G201" s="10">
        <v>0</v>
      </c>
      <c r="H201" s="17">
        <v>1500</v>
      </c>
      <c r="I201" s="24">
        <v>1</v>
      </c>
      <c r="J201" s="25">
        <f>ROUND(E201*(F201+G201)*H201*I201,2)</f>
        <v>1500</v>
      </c>
      <c r="K201" s="1"/>
      <c r="L201" s="23" t="s">
        <v>629</v>
      </c>
    </row>
    <row r="202" spans="3:12" ht="34" customHeight="1">
      <c r="C202" s="29" t="s">
        <v>630</v>
      </c>
      <c r="D202" s="27" t="s">
        <v>631</v>
      </c>
      <c r="E202" s="10">
        <v>1</v>
      </c>
      <c r="F202" s="10">
        <v>1</v>
      </c>
      <c r="G202" s="10">
        <v>0</v>
      </c>
      <c r="H202" s="17">
        <v>800</v>
      </c>
      <c r="I202" s="24">
        <v>1</v>
      </c>
      <c r="J202" s="28">
        <f>ROUND(E202*(F202+G202)*H202*I202,2)</f>
        <v>800</v>
      </c>
      <c r="K202" s="1"/>
      <c r="L202" s="23" t="s">
        <v>632</v>
      </c>
    </row>
    <row r="203" spans="3:12" ht="34" customHeight="1">
      <c r="C203" s="26" t="s">
        <v>633</v>
      </c>
      <c r="D203" s="18" t="s">
        <v>634</v>
      </c>
      <c r="E203" s="10">
        <v>1</v>
      </c>
      <c r="F203" s="10">
        <v>1</v>
      </c>
      <c r="G203" s="10">
        <v>0</v>
      </c>
      <c r="H203" s="17">
        <v>1200</v>
      </c>
      <c r="I203" s="24">
        <v>1</v>
      </c>
      <c r="J203" s="25">
        <f>ROUND(E203*(F203+G203)*H203*I203,2)</f>
        <v>1200</v>
      </c>
      <c r="K203" s="1"/>
      <c r="L203" s="23" t="s">
        <v>635</v>
      </c>
    </row>
    <row r="204" spans="3:12" ht="29" customHeight="1">
      <c r="C204" s="31"/>
      <c r="D204" s="31" t="s">
        <v>636</v>
      </c>
      <c r="E204" s="31"/>
      <c r="F204" s="31"/>
      <c r="G204" s="31"/>
      <c r="H204" s="31"/>
      <c r="I204" s="31"/>
      <c r="J204" s="32">
        <f>SUM(J199:J203)</f>
        <v>7000</v>
      </c>
      <c r="K204" s="1"/>
      <c r="L204" s="1"/>
    </row>
    <row r="205" spans="3:12" ht="24" customHeight="1"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3:12" ht="27" customHeight="1">
      <c r="C206" s="5" t="s">
        <v>637</v>
      </c>
      <c r="D206" s="5"/>
      <c r="E206" s="5"/>
      <c r="F206" s="5"/>
      <c r="G206" s="5"/>
      <c r="H206" s="5"/>
      <c r="I206" s="5"/>
      <c r="J206" s="5"/>
      <c r="K206" s="1"/>
      <c r="L206" s="1"/>
    </row>
    <row r="207" spans="3:12" ht="24" customHeight="1">
      <c r="C207" s="1"/>
      <c r="D207" s="1" t="s">
        <v>638</v>
      </c>
      <c r="E207" s="1"/>
      <c r="F207" s="1"/>
      <c r="G207" s="1"/>
      <c r="H207" s="1"/>
      <c r="I207" s="1"/>
      <c r="J207" s="36">
        <f>SUM(J22,J23,J24,J25,J26,J27,J28,J29,J30,J31,J32,J33,J34,J35,J36,J37,J38,J39,J42,J156,J157,J187)</f>
        <v>24393.75</v>
      </c>
      <c r="K207" s="1"/>
      <c r="L207" s="26" t="s">
        <v>639</v>
      </c>
    </row>
    <row r="208" spans="3:12" ht="24" customHeight="1">
      <c r="C208" s="1"/>
      <c r="D208" s="1" t="s">
        <v>640</v>
      </c>
      <c r="E208" s="1"/>
      <c r="F208" s="1"/>
      <c r="G208" s="1"/>
      <c r="H208" s="1"/>
      <c r="I208" s="1"/>
      <c r="J208" s="36">
        <f>SUM(J40,J41)</f>
        <v>13216</v>
      </c>
      <c r="K208" s="1"/>
      <c r="L208" s="26" t="s">
        <v>639</v>
      </c>
    </row>
    <row r="209" spans="3:12" ht="24" customHeight="1">
      <c r="C209" s="1"/>
      <c r="D209" s="1" t="s">
        <v>641</v>
      </c>
      <c r="E209" s="1"/>
      <c r="F209" s="1"/>
      <c r="G209" s="1"/>
      <c r="H209" s="1"/>
      <c r="I209" s="1"/>
      <c r="J209" s="36">
        <f>SUM(J14,J15,J16,J17,J18,J46,J47,J48,J49,J50,J51,J52,J53,J54,J55,J56,J57,J58,J59,J60,J61,J62,J63,J64,J65,J66,J67,J154,J158,J160)</f>
        <v>53781</v>
      </c>
      <c r="K209" s="1"/>
      <c r="L209" s="26" t="s">
        <v>639</v>
      </c>
    </row>
    <row r="210" spans="3:12" ht="38" customHeight="1">
      <c r="C210" s="1"/>
      <c r="D210" s="18" t="s">
        <v>56</v>
      </c>
      <c r="E210" s="1"/>
      <c r="F210" s="1"/>
      <c r="G210" s="1"/>
      <c r="H210" s="1"/>
      <c r="I210" s="1"/>
      <c r="J210" s="37">
        <f>ROUND(J207*Assumptions!E17,2)</f>
        <v>0</v>
      </c>
      <c r="K210" s="1"/>
      <c r="L210" s="18" t="s">
        <v>642</v>
      </c>
    </row>
    <row r="211" spans="3:12" ht="38" customHeight="1">
      <c r="C211" s="1"/>
      <c r="D211" s="18" t="s">
        <v>57</v>
      </c>
      <c r="E211" s="1"/>
      <c r="F211" s="1"/>
      <c r="G211" s="1"/>
      <c r="H211" s="1"/>
      <c r="I211" s="1"/>
      <c r="J211" s="37">
        <f>ROUND(J208*Assumptions!E18,2)</f>
        <v>0</v>
      </c>
      <c r="K211" s="1"/>
      <c r="L211" s="18" t="s">
        <v>643</v>
      </c>
    </row>
    <row r="212" spans="3:12" ht="38" customHeight="1">
      <c r="C212" s="1"/>
      <c r="D212" s="18" t="s">
        <v>644</v>
      </c>
      <c r="E212" s="1"/>
      <c r="F212" s="1"/>
      <c r="G212" s="1"/>
      <c r="H212" s="1"/>
      <c r="I212" s="1"/>
      <c r="J212" s="37">
        <f>ROUND(J209*Assumptions!E19,2)</f>
        <v>0</v>
      </c>
      <c r="K212" s="1"/>
      <c r="L212" s="18" t="s">
        <v>645</v>
      </c>
    </row>
    <row r="213" spans="3:12" ht="38" customHeight="1">
      <c r="C213" s="1"/>
      <c r="D213" s="18" t="s">
        <v>646</v>
      </c>
      <c r="E213" s="1"/>
      <c r="F213" s="1"/>
      <c r="G213" s="1"/>
      <c r="H213" s="1"/>
      <c r="I213" s="1"/>
      <c r="J213" s="37">
        <f>ROUND(SUM(J207:J209)*Assumptions!E20,2)</f>
        <v>13708.61</v>
      </c>
      <c r="K213" s="1"/>
      <c r="L213" s="18" t="s">
        <v>647</v>
      </c>
    </row>
    <row r="214" spans="3:12" ht="29" customHeight="1">
      <c r="C214" s="31"/>
      <c r="D214" s="31" t="s">
        <v>648</v>
      </c>
      <c r="E214" s="31"/>
      <c r="F214" s="31"/>
      <c r="G214" s="31"/>
      <c r="H214" s="31"/>
      <c r="I214" s="31"/>
      <c r="J214" s="32">
        <f>SUM(J210:J213)</f>
        <v>13708.61</v>
      </c>
      <c r="K214" s="1"/>
      <c r="L214" s="1"/>
    </row>
    <row r="215" spans="3:12" ht="24" customHeight="1"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3:12" ht="29" customHeight="1">
      <c r="C216" s="31"/>
      <c r="D216" s="31" t="s">
        <v>649</v>
      </c>
      <c r="E216" s="31"/>
      <c r="F216" s="31"/>
      <c r="G216" s="31"/>
      <c r="H216" s="31"/>
      <c r="I216" s="31"/>
      <c r="J216" s="32">
        <f>SUM(J19,J43,J68,J77,J90,J136,J145,J163,J180,J196,J204)</f>
        <v>185799.75</v>
      </c>
      <c r="K216" s="1"/>
      <c r="L216" s="1"/>
    </row>
    <row r="217" spans="3:12" ht="29" customHeight="1">
      <c r="C217" s="31"/>
      <c r="D217" s="31" t="s">
        <v>650</v>
      </c>
      <c r="E217" s="31"/>
      <c r="F217" s="31"/>
      <c r="G217" s="31"/>
      <c r="H217" s="31"/>
      <c r="I217" s="31"/>
      <c r="J217" s="32">
        <f>SUM(J216,J214)</f>
        <v>199508.36</v>
      </c>
      <c r="K217" s="1"/>
      <c r="L217" s="1"/>
    </row>
    <row r="218" spans="3:12" ht="29" customHeight="1">
      <c r="C218" s="31"/>
      <c r="D218" s="31" t="s">
        <v>33</v>
      </c>
      <c r="E218" s="31"/>
      <c r="F218" s="31"/>
      <c r="G218" s="31"/>
      <c r="H218" s="31"/>
      <c r="I218" s="31"/>
      <c r="J218" s="32">
        <f>ROUND(J217*Assumptions!E21,2)</f>
        <v>0</v>
      </c>
      <c r="K218" s="1"/>
      <c r="L218" s="1"/>
    </row>
    <row r="219" spans="3:12" ht="29" customHeight="1">
      <c r="C219" s="31"/>
      <c r="D219" s="31" t="s">
        <v>34</v>
      </c>
      <c r="E219" s="31"/>
      <c r="F219" s="31"/>
      <c r="G219" s="31"/>
      <c r="H219" s="31"/>
      <c r="I219" s="31"/>
      <c r="J219" s="32">
        <f>ROUND(SUM(J217,J218)*Assumptions!E22,2)</f>
        <v>0</v>
      </c>
      <c r="K219" s="1"/>
      <c r="L219" s="1"/>
    </row>
    <row r="220" spans="3:12" ht="29" customHeight="1">
      <c r="C220" s="31"/>
      <c r="D220" s="31" t="s">
        <v>6</v>
      </c>
      <c r="E220" s="31"/>
      <c r="F220" s="31"/>
      <c r="G220" s="31"/>
      <c r="H220" s="31"/>
      <c r="I220" s="31"/>
      <c r="J220" s="32">
        <f>ROUND(SUM(J217,J218,J219)*Assumptions!E23,2)</f>
        <v>29926.25</v>
      </c>
      <c r="K220" s="1"/>
      <c r="L220" s="1"/>
    </row>
    <row r="221" spans="3:12" ht="29" customHeight="1">
      <c r="C221" s="38"/>
      <c r="D221" s="38" t="s">
        <v>35</v>
      </c>
      <c r="E221" s="38"/>
      <c r="F221" s="38"/>
      <c r="G221" s="38"/>
      <c r="H221" s="38"/>
      <c r="I221" s="38"/>
      <c r="J221" s="39">
        <f>SUM(J217,J218,J219,J220)</f>
        <v>229434.61</v>
      </c>
      <c r="K221" s="1"/>
      <c r="L221" s="1"/>
    </row>
    <row r="222" spans="3:12" ht="24" customHeight="1"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3:12" ht="29" customHeight="1">
      <c r="C223" s="31"/>
      <c r="D223" s="31" t="s">
        <v>651</v>
      </c>
      <c r="E223" s="31"/>
      <c r="F223" s="31"/>
      <c r="G223" s="31"/>
      <c r="H223" s="31"/>
      <c r="I223" s="31"/>
      <c r="J223" s="32">
        <f>SUM(Assumptions!E24:E25)</f>
        <v>5000</v>
      </c>
      <c r="K223" s="1"/>
      <c r="L223" s="1"/>
    </row>
    <row r="224" spans="3:12" ht="29" customHeight="1">
      <c r="C224" s="31"/>
      <c r="D224" s="31" t="s">
        <v>37</v>
      </c>
      <c r="E224" s="31"/>
      <c r="F224" s="31"/>
      <c r="G224" s="31"/>
      <c r="H224" s="31"/>
      <c r="I224" s="31"/>
      <c r="J224" s="32">
        <f>SUM(J221,J223)</f>
        <v>234434.61</v>
      </c>
      <c r="K224" s="1"/>
      <c r="L224" s="1"/>
    </row>
    <row r="225" spans="3:12" ht="24" customHeight="1"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3:12" ht="40" customHeight="1">
      <c r="C226" s="1"/>
      <c r="D226" s="1" t="s">
        <v>652</v>
      </c>
      <c r="E226" s="1"/>
      <c r="F226" s="1"/>
      <c r="G226" s="1"/>
      <c r="H226" s="1"/>
      <c r="I226" s="1"/>
      <c r="J226" s="14">
        <f>SUM(E46,E47,E48,E49,E50,E51,E52,E53,E54,E55,E56,E57,E58,E59,E60,E61,E62,E63,E64,E65)</f>
        <v>9</v>
      </c>
      <c r="K226" s="1"/>
      <c r="L226" s="18" t="s">
        <v>653</v>
      </c>
    </row>
    <row r="227" spans="3:12" ht="24" customHeight="1"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3:12" ht="24" customHeight="1"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3:12" ht="24" customHeight="1"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3:12" ht="24" customHeight="1"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3:12" ht="24" customHeight="1"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3:12" ht="24" customHeight="1"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3:12" ht="24" customHeight="1"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3:12" ht="24" customHeight="1"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3:12" ht="24" customHeight="1"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3:12" ht="24" customHeight="1"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3:12" ht="24" customHeight="1"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3:12" ht="24" customHeight="1"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3:12" ht="24" customHeight="1"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3:12" ht="24" customHeight="1"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3:12" ht="24" customHeight="1"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3:12" ht="24" customHeight="1">
      <c r="C242" s="1"/>
      <c r="D242" s="1"/>
      <c r="E242" s="1"/>
      <c r="F242" s="1"/>
      <c r="G242" s="1"/>
      <c r="H242" s="1"/>
      <c r="I242" s="1"/>
      <c r="J242" s="1"/>
      <c r="K242" s="1"/>
      <c r="L242" s="1"/>
    </row>
  </sheetData>
  <mergeCells count="1">
    <mergeCell ref="L5:L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26F72"/>
  </sheetPr>
  <dimension ref="C2:L242"/>
  <sheetViews>
    <sheetView showGridLines="0" workbookViewId="0">
      <pane xSplit="4" ySplit="11" topLeftCell="E12" activePane="bottomRight" state="frozen"/>
      <selection pane="topRight"/>
      <selection pane="bottomLeft"/>
      <selection pane="bottomRight" activeCell="E12" sqref="E12"/>
    </sheetView>
  </sheetViews>
  <sheetFormatPr defaultRowHeight="14"/>
  <cols>
    <col min="1" max="2" width="2" customWidth="1"/>
    <col min="3" max="3" width="7" customWidth="1"/>
    <col min="4" max="4" width="36" customWidth="1"/>
    <col min="5" max="5" width="6" customWidth="1"/>
    <col min="6" max="7" width="9" customWidth="1"/>
    <col min="8" max="8" width="12" customWidth="1"/>
    <col min="9" max="9" width="9" customWidth="1"/>
    <col min="10" max="10" width="16" customWidth="1"/>
    <col min="11" max="11" width="2" customWidth="1"/>
    <col min="12" max="12" width="62" customWidth="1"/>
  </cols>
  <sheetData>
    <row r="2" spans="3:12" ht="28" customHeight="1">
      <c r="C2" s="2" t="s">
        <v>0</v>
      </c>
      <c r="D2" s="2"/>
      <c r="E2" s="2"/>
      <c r="F2" s="2"/>
      <c r="G2" s="2"/>
      <c r="H2" s="2"/>
      <c r="I2" s="2"/>
      <c r="J2" s="2"/>
      <c r="K2" s="1"/>
      <c r="L2" s="1"/>
    </row>
    <row r="3" spans="3:12" ht="24" customHeight="1">
      <c r="C3" s="3"/>
      <c r="D3" s="3"/>
      <c r="E3" s="3"/>
      <c r="F3" s="3"/>
      <c r="G3" s="3"/>
      <c r="H3" s="3"/>
      <c r="I3" s="3"/>
      <c r="J3" s="3"/>
      <c r="K3" s="1"/>
      <c r="L3" s="1"/>
    </row>
    <row r="4" spans="3:12" ht="24" customHeight="1">
      <c r="C4" s="4" t="s">
        <v>654</v>
      </c>
      <c r="D4" s="4"/>
      <c r="E4" s="4"/>
      <c r="F4" s="4"/>
      <c r="G4" s="4"/>
      <c r="H4" s="4"/>
      <c r="I4" s="4"/>
      <c r="J4" s="4"/>
      <c r="K4" s="1"/>
      <c r="L4" s="1"/>
    </row>
    <row r="5" spans="3:12" ht="32" customHeight="1">
      <c r="C5" s="1"/>
      <c r="D5" s="21" t="s">
        <v>3</v>
      </c>
      <c r="E5" s="21"/>
      <c r="F5" s="21"/>
      <c r="G5" s="21"/>
      <c r="H5" s="21"/>
      <c r="I5" s="21"/>
      <c r="J5" s="41">
        <f>J221</f>
        <v>299417.83999999997</v>
      </c>
      <c r="K5" s="1"/>
      <c r="L5" s="56" t="s">
        <v>655</v>
      </c>
    </row>
    <row r="6" spans="3:12" ht="24" customHeight="1">
      <c r="C6" s="1"/>
      <c r="D6" s="1" t="s">
        <v>133</v>
      </c>
      <c r="E6" s="1"/>
      <c r="F6" s="1"/>
      <c r="G6" s="1"/>
      <c r="H6" s="1"/>
      <c r="I6" s="1"/>
      <c r="J6" s="42">
        <f>J220</f>
        <v>32080.48</v>
      </c>
      <c r="K6" s="1"/>
      <c r="L6" s="56"/>
    </row>
    <row r="7" spans="3:12" ht="24" customHeight="1">
      <c r="C7" s="1"/>
      <c r="D7" s="1" t="s">
        <v>134</v>
      </c>
      <c r="E7" s="1"/>
      <c r="F7" s="1"/>
      <c r="G7" s="1"/>
      <c r="H7" s="1"/>
      <c r="I7" s="1"/>
      <c r="J7" s="42">
        <f>J223</f>
        <v>12000</v>
      </c>
      <c r="K7" s="1"/>
      <c r="L7" s="56"/>
    </row>
    <row r="8" spans="3:12" ht="24" customHeight="1">
      <c r="C8" s="1"/>
      <c r="D8" s="22" t="s">
        <v>135</v>
      </c>
      <c r="E8" s="22"/>
      <c r="F8" s="22"/>
      <c r="G8" s="22"/>
      <c r="H8" s="22"/>
      <c r="I8" s="22"/>
      <c r="J8" s="43">
        <f>J224</f>
        <v>311417.83999999997</v>
      </c>
      <c r="K8" s="1"/>
      <c r="L8" s="56"/>
    </row>
    <row r="9" spans="3:12" ht="24" customHeight="1">
      <c r="C9" s="1"/>
      <c r="D9" s="1" t="str">
        <f>Assumptions!F7&amp;" main-unit days. Scenic unit days: "&amp;Assumptions!F8&amp;".  "&amp;Assumptions!F12&amp;"-hour labor calls."</f>
        <v>18 main-unit days. Scenic unit days: 1.  10-hour labor calls.</v>
      </c>
      <c r="E9" s="1"/>
      <c r="F9" s="1"/>
      <c r="G9" s="1"/>
      <c r="H9" s="1"/>
      <c r="I9" s="1"/>
      <c r="J9" s="1"/>
      <c r="K9" s="1"/>
      <c r="L9" s="4" t="s">
        <v>136</v>
      </c>
    </row>
    <row r="10" spans="3:12" ht="24" customHeight="1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ht="30" customHeight="1">
      <c r="C11" s="6" t="s">
        <v>137</v>
      </c>
      <c r="D11" s="7" t="s">
        <v>138</v>
      </c>
      <c r="E11" s="7" t="s">
        <v>139</v>
      </c>
      <c r="F11" s="7" t="s">
        <v>140</v>
      </c>
      <c r="G11" s="7" t="s">
        <v>141</v>
      </c>
      <c r="H11" s="7" t="s">
        <v>142</v>
      </c>
      <c r="I11" s="7" t="s">
        <v>143</v>
      </c>
      <c r="J11" s="8" t="s">
        <v>144</v>
      </c>
      <c r="K11" s="1"/>
      <c r="L11" s="22" t="s">
        <v>145</v>
      </c>
    </row>
    <row r="12" spans="3:12" ht="27" customHeight="1">
      <c r="C12" s="5" t="s">
        <v>146</v>
      </c>
      <c r="D12" s="5"/>
      <c r="E12" s="5"/>
      <c r="F12" s="5"/>
      <c r="G12" s="5"/>
      <c r="H12" s="5"/>
      <c r="I12" s="5"/>
      <c r="J12" s="5"/>
      <c r="K12" s="1"/>
      <c r="L12" s="1"/>
    </row>
    <row r="13" spans="3:12" ht="34" customHeight="1">
      <c r="C13" s="26" t="s">
        <v>147</v>
      </c>
      <c r="D13" s="18" t="s">
        <v>148</v>
      </c>
      <c r="E13" s="10">
        <v>1</v>
      </c>
      <c r="F13" s="10">
        <v>1</v>
      </c>
      <c r="G13" s="10">
        <v>0</v>
      </c>
      <c r="H13" s="17">
        <v>2500</v>
      </c>
      <c r="I13" s="24">
        <v>1</v>
      </c>
      <c r="J13" s="25">
        <f t="shared" ref="J13:J18" si="0">ROUND(E13*(F13+G13)*H13*I13,2)</f>
        <v>2500</v>
      </c>
      <c r="K13" s="1"/>
      <c r="L13" s="23" t="s">
        <v>149</v>
      </c>
    </row>
    <row r="14" spans="3:12" ht="34" customHeight="1">
      <c r="C14" s="29" t="s">
        <v>150</v>
      </c>
      <c r="D14" s="27" t="s">
        <v>151</v>
      </c>
      <c r="E14" s="10">
        <v>1</v>
      </c>
      <c r="F14" s="10">
        <v>1</v>
      </c>
      <c r="G14" s="10">
        <v>0</v>
      </c>
      <c r="H14" s="17">
        <v>3000</v>
      </c>
      <c r="I14" s="24">
        <v>1</v>
      </c>
      <c r="J14" s="28">
        <f t="shared" si="0"/>
        <v>3000</v>
      </c>
      <c r="K14" s="1"/>
      <c r="L14" s="23" t="s">
        <v>152</v>
      </c>
    </row>
    <row r="15" spans="3:12" ht="34" customHeight="1">
      <c r="C15" s="26" t="s">
        <v>153</v>
      </c>
      <c r="D15" s="18" t="s">
        <v>154</v>
      </c>
      <c r="E15" s="10">
        <v>1</v>
      </c>
      <c r="F15" s="10">
        <v>1</v>
      </c>
      <c r="G15" s="10">
        <v>0</v>
      </c>
      <c r="H15" s="17">
        <v>5000</v>
      </c>
      <c r="I15" s="24">
        <v>1</v>
      </c>
      <c r="J15" s="25">
        <f t="shared" si="0"/>
        <v>5000</v>
      </c>
      <c r="K15" s="1"/>
      <c r="L15" s="23" t="s">
        <v>155</v>
      </c>
    </row>
    <row r="16" spans="3:12" ht="34" customHeight="1">
      <c r="C16" s="29" t="s">
        <v>156</v>
      </c>
      <c r="D16" s="27" t="s">
        <v>157</v>
      </c>
      <c r="E16" s="10">
        <v>1</v>
      </c>
      <c r="F16" s="10">
        <v>5</v>
      </c>
      <c r="G16" s="10">
        <v>0</v>
      </c>
      <c r="H16" s="17">
        <v>200</v>
      </c>
      <c r="I16" s="24">
        <v>1</v>
      </c>
      <c r="J16" s="28">
        <f t="shared" si="0"/>
        <v>1000</v>
      </c>
      <c r="K16" s="1"/>
      <c r="L16" s="23" t="s">
        <v>158</v>
      </c>
    </row>
    <row r="17" spans="3:12" ht="34" customHeight="1">
      <c r="C17" s="26" t="s">
        <v>159</v>
      </c>
      <c r="D17" s="18" t="s">
        <v>160</v>
      </c>
      <c r="E17" s="10">
        <v>1</v>
      </c>
      <c r="F17" s="10">
        <v>6</v>
      </c>
      <c r="G17" s="10">
        <v>0</v>
      </c>
      <c r="H17" s="17">
        <v>275</v>
      </c>
      <c r="I17" s="24">
        <v>1</v>
      </c>
      <c r="J17" s="25">
        <f t="shared" si="0"/>
        <v>1650</v>
      </c>
      <c r="K17" s="1"/>
      <c r="L17" s="23" t="s">
        <v>161</v>
      </c>
    </row>
    <row r="18" spans="3:12" ht="34" customHeight="1">
      <c r="C18" s="29" t="s">
        <v>162</v>
      </c>
      <c r="D18" s="27" t="s">
        <v>163</v>
      </c>
      <c r="E18" s="10">
        <v>1</v>
      </c>
      <c r="F18" s="10">
        <v>2</v>
      </c>
      <c r="G18" s="10">
        <v>0</v>
      </c>
      <c r="H18" s="17">
        <v>275</v>
      </c>
      <c r="I18" s="24">
        <v>1</v>
      </c>
      <c r="J18" s="28">
        <f t="shared" si="0"/>
        <v>550</v>
      </c>
      <c r="K18" s="1"/>
      <c r="L18" s="23" t="s">
        <v>164</v>
      </c>
    </row>
    <row r="19" spans="3:12" ht="29" customHeight="1">
      <c r="C19" s="31"/>
      <c r="D19" s="31" t="s">
        <v>165</v>
      </c>
      <c r="E19" s="31"/>
      <c r="F19" s="31"/>
      <c r="G19" s="31"/>
      <c r="H19" s="31"/>
      <c r="I19" s="31"/>
      <c r="J19" s="32">
        <f>SUM(J13:J18)</f>
        <v>13700</v>
      </c>
      <c r="K19" s="1"/>
      <c r="L19" s="1"/>
    </row>
    <row r="20" spans="3:12" ht="24" customHeight="1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ht="27" customHeight="1">
      <c r="C21" s="5" t="s">
        <v>166</v>
      </c>
      <c r="D21" s="5"/>
      <c r="E21" s="5"/>
      <c r="F21" s="5"/>
      <c r="G21" s="5"/>
      <c r="H21" s="5"/>
      <c r="I21" s="5"/>
      <c r="J21" s="5"/>
      <c r="K21" s="1"/>
      <c r="L21" s="1"/>
    </row>
    <row r="22" spans="3:12" ht="34" customHeight="1">
      <c r="C22" s="26" t="s">
        <v>167</v>
      </c>
      <c r="D22" s="18" t="s">
        <v>168</v>
      </c>
      <c r="E22" s="10">
        <v>1</v>
      </c>
      <c r="F22" s="10">
        <v>17</v>
      </c>
      <c r="G22" s="10">
        <v>0</v>
      </c>
      <c r="H22" s="17">
        <v>257</v>
      </c>
      <c r="I22" s="33">
        <f>Assumptions!F15</f>
        <v>1.375</v>
      </c>
      <c r="J22" s="25">
        <f t="shared" ref="J22:J42" si="1">ROUND(E22*(F22+G22)*H22*I22,2)</f>
        <v>6007.38</v>
      </c>
      <c r="K22" s="1"/>
      <c r="L22" s="23" t="s">
        <v>169</v>
      </c>
    </row>
    <row r="23" spans="3:12" ht="34" customHeight="1">
      <c r="C23" s="29" t="s">
        <v>170</v>
      </c>
      <c r="D23" s="27" t="s">
        <v>171</v>
      </c>
      <c r="E23" s="10">
        <v>1</v>
      </c>
      <c r="F23" s="10">
        <v>13</v>
      </c>
      <c r="G23" s="10">
        <v>0</v>
      </c>
      <c r="H23" s="17">
        <v>257</v>
      </c>
      <c r="I23" s="33">
        <f>Assumptions!F15</f>
        <v>1.375</v>
      </c>
      <c r="J23" s="28">
        <f t="shared" si="1"/>
        <v>4593.88</v>
      </c>
      <c r="K23" s="1"/>
      <c r="L23" s="23" t="s">
        <v>169</v>
      </c>
    </row>
    <row r="24" spans="3:12" ht="34" customHeight="1">
      <c r="C24" s="26" t="s">
        <v>172</v>
      </c>
      <c r="D24" s="18" t="s">
        <v>173</v>
      </c>
      <c r="E24" s="10">
        <v>1</v>
      </c>
      <c r="F24" s="10">
        <v>11</v>
      </c>
      <c r="G24" s="10">
        <v>0</v>
      </c>
      <c r="H24" s="17">
        <v>257</v>
      </c>
      <c r="I24" s="33">
        <f>Assumptions!F15</f>
        <v>1.375</v>
      </c>
      <c r="J24" s="25">
        <f t="shared" si="1"/>
        <v>3887.13</v>
      </c>
      <c r="K24" s="1"/>
      <c r="L24" s="23" t="s">
        <v>169</v>
      </c>
    </row>
    <row r="25" spans="3:12" ht="34" customHeight="1">
      <c r="C25" s="29" t="s">
        <v>174</v>
      </c>
      <c r="D25" s="27" t="s">
        <v>175</v>
      </c>
      <c r="E25" s="10">
        <v>1</v>
      </c>
      <c r="F25" s="10">
        <v>7</v>
      </c>
      <c r="G25" s="10">
        <v>0</v>
      </c>
      <c r="H25" s="17">
        <v>257</v>
      </c>
      <c r="I25" s="33">
        <f>Assumptions!F15</f>
        <v>1.375</v>
      </c>
      <c r="J25" s="28">
        <f t="shared" si="1"/>
        <v>2473.63</v>
      </c>
      <c r="K25" s="1"/>
      <c r="L25" s="23" t="s">
        <v>169</v>
      </c>
    </row>
    <row r="26" spans="3:12" ht="34" customHeight="1">
      <c r="C26" s="26" t="s">
        <v>176</v>
      </c>
      <c r="D26" s="18" t="s">
        <v>177</v>
      </c>
      <c r="E26" s="10">
        <v>1</v>
      </c>
      <c r="F26" s="10">
        <v>6</v>
      </c>
      <c r="G26" s="10">
        <v>0</v>
      </c>
      <c r="H26" s="17">
        <v>257</v>
      </c>
      <c r="I26" s="33">
        <f>Assumptions!F15</f>
        <v>1.375</v>
      </c>
      <c r="J26" s="25">
        <f t="shared" si="1"/>
        <v>2120.25</v>
      </c>
      <c r="K26" s="1"/>
      <c r="L26" s="23" t="s">
        <v>169</v>
      </c>
    </row>
    <row r="27" spans="3:12" ht="34" customHeight="1">
      <c r="C27" s="29" t="s">
        <v>178</v>
      </c>
      <c r="D27" s="27" t="s">
        <v>179</v>
      </c>
      <c r="E27" s="10">
        <v>1</v>
      </c>
      <c r="F27" s="10">
        <v>6</v>
      </c>
      <c r="G27" s="10">
        <v>0</v>
      </c>
      <c r="H27" s="17">
        <v>257</v>
      </c>
      <c r="I27" s="33">
        <f>Assumptions!F15</f>
        <v>1.375</v>
      </c>
      <c r="J27" s="28">
        <f t="shared" si="1"/>
        <v>2120.25</v>
      </c>
      <c r="K27" s="1"/>
      <c r="L27" s="23" t="s">
        <v>169</v>
      </c>
    </row>
    <row r="28" spans="3:12" ht="34" customHeight="1">
      <c r="C28" s="26" t="s">
        <v>180</v>
      </c>
      <c r="D28" s="18" t="s">
        <v>181</v>
      </c>
      <c r="E28" s="10">
        <v>1</v>
      </c>
      <c r="F28" s="10">
        <v>4</v>
      </c>
      <c r="G28" s="10">
        <v>0</v>
      </c>
      <c r="H28" s="17">
        <v>257</v>
      </c>
      <c r="I28" s="33">
        <f>Assumptions!F15</f>
        <v>1.375</v>
      </c>
      <c r="J28" s="25">
        <f t="shared" si="1"/>
        <v>1413.5</v>
      </c>
      <c r="K28" s="1"/>
      <c r="L28" s="23" t="s">
        <v>169</v>
      </c>
    </row>
    <row r="29" spans="3:12" ht="34" customHeight="1">
      <c r="C29" s="29" t="s">
        <v>182</v>
      </c>
      <c r="D29" s="27" t="s">
        <v>183</v>
      </c>
      <c r="E29" s="10">
        <v>1</v>
      </c>
      <c r="F29" s="10">
        <v>2</v>
      </c>
      <c r="G29" s="10">
        <v>0</v>
      </c>
      <c r="H29" s="17">
        <v>257</v>
      </c>
      <c r="I29" s="33">
        <f>Assumptions!F15</f>
        <v>1.375</v>
      </c>
      <c r="J29" s="28">
        <f t="shared" si="1"/>
        <v>706.75</v>
      </c>
      <c r="K29" s="1"/>
      <c r="L29" s="23" t="s">
        <v>169</v>
      </c>
    </row>
    <row r="30" spans="3:12" ht="34" customHeight="1">
      <c r="C30" s="26" t="s">
        <v>184</v>
      </c>
      <c r="D30" s="18" t="s">
        <v>185</v>
      </c>
      <c r="E30" s="10">
        <v>1</v>
      </c>
      <c r="F30" s="10">
        <v>2</v>
      </c>
      <c r="G30" s="10">
        <v>0</v>
      </c>
      <c r="H30" s="17">
        <v>257</v>
      </c>
      <c r="I30" s="33">
        <f>Assumptions!F15</f>
        <v>1.375</v>
      </c>
      <c r="J30" s="25">
        <f t="shared" si="1"/>
        <v>706.75</v>
      </c>
      <c r="K30" s="1"/>
      <c r="L30" s="23" t="s">
        <v>169</v>
      </c>
    </row>
    <row r="31" spans="3:12" ht="34" customHeight="1">
      <c r="C31" s="29" t="s">
        <v>186</v>
      </c>
      <c r="D31" s="27" t="s">
        <v>187</v>
      </c>
      <c r="E31" s="10">
        <v>1</v>
      </c>
      <c r="F31" s="10">
        <v>3</v>
      </c>
      <c r="G31" s="10">
        <v>0</v>
      </c>
      <c r="H31" s="17">
        <v>257</v>
      </c>
      <c r="I31" s="33">
        <f>Assumptions!F15</f>
        <v>1.375</v>
      </c>
      <c r="J31" s="28">
        <f t="shared" si="1"/>
        <v>1060.1300000000001</v>
      </c>
      <c r="K31" s="1"/>
      <c r="L31" s="23" t="s">
        <v>169</v>
      </c>
    </row>
    <row r="32" spans="3:12" ht="34" customHeight="1">
      <c r="C32" s="26" t="s">
        <v>188</v>
      </c>
      <c r="D32" s="18" t="s">
        <v>189</v>
      </c>
      <c r="E32" s="10">
        <v>1</v>
      </c>
      <c r="F32" s="10">
        <v>1</v>
      </c>
      <c r="G32" s="10">
        <v>0</v>
      </c>
      <c r="H32" s="17">
        <v>257</v>
      </c>
      <c r="I32" s="33">
        <f>Assumptions!F15</f>
        <v>1.375</v>
      </c>
      <c r="J32" s="25">
        <f t="shared" si="1"/>
        <v>353.38</v>
      </c>
      <c r="K32" s="1"/>
      <c r="L32" s="23" t="s">
        <v>169</v>
      </c>
    </row>
    <row r="33" spans="3:12" ht="34" customHeight="1">
      <c r="C33" s="29" t="s">
        <v>190</v>
      </c>
      <c r="D33" s="27" t="s">
        <v>191</v>
      </c>
      <c r="E33" s="10">
        <v>1</v>
      </c>
      <c r="F33" s="10">
        <v>1</v>
      </c>
      <c r="G33" s="10">
        <v>0</v>
      </c>
      <c r="H33" s="17">
        <v>257</v>
      </c>
      <c r="I33" s="33">
        <f>Assumptions!F15</f>
        <v>1.375</v>
      </c>
      <c r="J33" s="28">
        <f t="shared" si="1"/>
        <v>353.38</v>
      </c>
      <c r="K33" s="1"/>
      <c r="L33" s="23" t="s">
        <v>169</v>
      </c>
    </row>
    <row r="34" spans="3:12" ht="34" customHeight="1">
      <c r="C34" s="26" t="s">
        <v>192</v>
      </c>
      <c r="D34" s="18" t="s">
        <v>193</v>
      </c>
      <c r="E34" s="10">
        <v>1</v>
      </c>
      <c r="F34" s="10">
        <v>1</v>
      </c>
      <c r="G34" s="10">
        <v>0</v>
      </c>
      <c r="H34" s="17">
        <v>257</v>
      </c>
      <c r="I34" s="33">
        <f>Assumptions!F15</f>
        <v>1.375</v>
      </c>
      <c r="J34" s="25">
        <f t="shared" si="1"/>
        <v>353.38</v>
      </c>
      <c r="K34" s="1"/>
      <c r="L34" s="23" t="s">
        <v>169</v>
      </c>
    </row>
    <row r="35" spans="3:12" ht="34" customHeight="1">
      <c r="C35" s="29" t="s">
        <v>194</v>
      </c>
      <c r="D35" s="27" t="s">
        <v>195</v>
      </c>
      <c r="E35" s="10">
        <v>1</v>
      </c>
      <c r="F35" s="10">
        <v>1</v>
      </c>
      <c r="G35" s="10">
        <v>0</v>
      </c>
      <c r="H35" s="17">
        <v>257</v>
      </c>
      <c r="I35" s="33">
        <f>Assumptions!F15</f>
        <v>1.375</v>
      </c>
      <c r="J35" s="28">
        <f t="shared" si="1"/>
        <v>353.38</v>
      </c>
      <c r="K35" s="1"/>
      <c r="L35" s="23" t="s">
        <v>169</v>
      </c>
    </row>
    <row r="36" spans="3:12" ht="34" customHeight="1">
      <c r="C36" s="26" t="s">
        <v>196</v>
      </c>
      <c r="D36" s="18" t="s">
        <v>197</v>
      </c>
      <c r="E36" s="10">
        <v>2</v>
      </c>
      <c r="F36" s="10">
        <v>1</v>
      </c>
      <c r="G36" s="10">
        <v>0</v>
      </c>
      <c r="H36" s="17">
        <v>257</v>
      </c>
      <c r="I36" s="33">
        <f>Assumptions!F15</f>
        <v>1.375</v>
      </c>
      <c r="J36" s="25">
        <f t="shared" si="1"/>
        <v>706.75</v>
      </c>
      <c r="K36" s="1"/>
      <c r="L36" s="23" t="s">
        <v>169</v>
      </c>
    </row>
    <row r="37" spans="3:12" ht="34" customHeight="1">
      <c r="C37" s="29" t="s">
        <v>198</v>
      </c>
      <c r="D37" s="27" t="s">
        <v>199</v>
      </c>
      <c r="E37" s="10">
        <v>5</v>
      </c>
      <c r="F37" s="10">
        <v>1</v>
      </c>
      <c r="G37" s="10">
        <v>0</v>
      </c>
      <c r="H37" s="17">
        <v>257</v>
      </c>
      <c r="I37" s="24">
        <v>1</v>
      </c>
      <c r="J37" s="28">
        <f t="shared" si="1"/>
        <v>1285</v>
      </c>
      <c r="K37" s="1"/>
      <c r="L37" s="23" t="s">
        <v>200</v>
      </c>
    </row>
    <row r="38" spans="3:12" ht="34" customHeight="1">
      <c r="C38" s="26" t="s">
        <v>201</v>
      </c>
      <c r="D38" s="18" t="s">
        <v>202</v>
      </c>
      <c r="E38" s="10">
        <v>6</v>
      </c>
      <c r="F38" s="10">
        <v>1</v>
      </c>
      <c r="G38" s="10">
        <v>0</v>
      </c>
      <c r="H38" s="17">
        <v>257</v>
      </c>
      <c r="I38" s="33">
        <f>Assumptions!F15</f>
        <v>1.375</v>
      </c>
      <c r="J38" s="25">
        <f t="shared" si="1"/>
        <v>2120.25</v>
      </c>
      <c r="K38" s="1"/>
      <c r="L38" s="23" t="s">
        <v>203</v>
      </c>
    </row>
    <row r="39" spans="3:12" ht="34" customHeight="1">
      <c r="C39" s="29" t="s">
        <v>204</v>
      </c>
      <c r="D39" s="27" t="s">
        <v>205</v>
      </c>
      <c r="E39" s="10">
        <v>1</v>
      </c>
      <c r="F39" s="10">
        <v>12</v>
      </c>
      <c r="G39" s="10">
        <v>0</v>
      </c>
      <c r="H39" s="17">
        <v>257</v>
      </c>
      <c r="I39" s="24">
        <v>1</v>
      </c>
      <c r="J39" s="28">
        <f t="shared" si="1"/>
        <v>3084</v>
      </c>
      <c r="K39" s="1"/>
      <c r="L39" s="23" t="s">
        <v>206</v>
      </c>
    </row>
    <row r="40" spans="3:12" ht="47" customHeight="1">
      <c r="C40" s="26" t="s">
        <v>207</v>
      </c>
      <c r="D40" s="18" t="s">
        <v>208</v>
      </c>
      <c r="E40" s="10">
        <v>1</v>
      </c>
      <c r="F40" s="10">
        <v>130</v>
      </c>
      <c r="G40" s="10">
        <v>0</v>
      </c>
      <c r="H40" s="17">
        <v>112</v>
      </c>
      <c r="I40" s="24">
        <v>1</v>
      </c>
      <c r="J40" s="25">
        <f t="shared" si="1"/>
        <v>14560</v>
      </c>
      <c r="K40" s="1"/>
      <c r="L40" s="23" t="s">
        <v>209</v>
      </c>
    </row>
    <row r="41" spans="3:12" ht="34" customHeight="1">
      <c r="C41" s="29" t="s">
        <v>210</v>
      </c>
      <c r="D41" s="27" t="s">
        <v>211</v>
      </c>
      <c r="E41" s="10">
        <v>1</v>
      </c>
      <c r="F41" s="10">
        <v>8</v>
      </c>
      <c r="G41" s="10">
        <v>0</v>
      </c>
      <c r="H41" s="17">
        <v>112</v>
      </c>
      <c r="I41" s="24">
        <v>1</v>
      </c>
      <c r="J41" s="28">
        <f t="shared" si="1"/>
        <v>896</v>
      </c>
      <c r="K41" s="1"/>
      <c r="L41" s="23" t="s">
        <v>212</v>
      </c>
    </row>
    <row r="42" spans="3:12" ht="34" customHeight="1">
      <c r="C42" s="26" t="s">
        <v>213</v>
      </c>
      <c r="D42" s="18" t="s">
        <v>214</v>
      </c>
      <c r="E42" s="10">
        <v>1</v>
      </c>
      <c r="F42" s="10">
        <v>1</v>
      </c>
      <c r="G42" s="10">
        <v>0</v>
      </c>
      <c r="H42" s="17">
        <v>0</v>
      </c>
      <c r="I42" s="24">
        <v>1</v>
      </c>
      <c r="J42" s="25">
        <f t="shared" si="1"/>
        <v>0</v>
      </c>
      <c r="K42" s="1"/>
      <c r="L42" s="23" t="s">
        <v>215</v>
      </c>
    </row>
    <row r="43" spans="3:12" ht="29" customHeight="1">
      <c r="C43" s="31"/>
      <c r="D43" s="31" t="s">
        <v>216</v>
      </c>
      <c r="E43" s="31"/>
      <c r="F43" s="31"/>
      <c r="G43" s="31"/>
      <c r="H43" s="31"/>
      <c r="I43" s="31"/>
      <c r="J43" s="32">
        <f>SUM(J22:J42)</f>
        <v>49155.170000000006</v>
      </c>
      <c r="K43" s="1"/>
      <c r="L43" s="1"/>
    </row>
    <row r="44" spans="3:12" ht="24" customHeight="1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 ht="27" customHeight="1">
      <c r="C45" s="5" t="s">
        <v>217</v>
      </c>
      <c r="D45" s="5"/>
      <c r="E45" s="5"/>
      <c r="F45" s="5"/>
      <c r="G45" s="5"/>
      <c r="H45" s="5"/>
      <c r="I45" s="5"/>
      <c r="J45" s="5"/>
      <c r="K45" s="1"/>
      <c r="L45" s="1"/>
    </row>
    <row r="46" spans="3:12" ht="34" customHeight="1">
      <c r="C46" s="26" t="s">
        <v>218</v>
      </c>
      <c r="D46" s="18" t="s">
        <v>219</v>
      </c>
      <c r="E46" s="10">
        <v>1</v>
      </c>
      <c r="F46" s="34">
        <f>Assumptions!F7</f>
        <v>18</v>
      </c>
      <c r="G46" s="10">
        <v>10</v>
      </c>
      <c r="H46" s="17">
        <v>200</v>
      </c>
      <c r="I46" s="33">
        <f>Assumptions!F15</f>
        <v>1.375</v>
      </c>
      <c r="J46" s="25">
        <f t="shared" ref="J46:J67" si="2">ROUND(E46*(F46+G46)*H46*I46,2)</f>
        <v>7700</v>
      </c>
      <c r="K46" s="1"/>
      <c r="L46" s="23" t="s">
        <v>220</v>
      </c>
    </row>
    <row r="47" spans="3:12" ht="34" customHeight="1">
      <c r="C47" s="29" t="s">
        <v>221</v>
      </c>
      <c r="D47" s="27" t="s">
        <v>222</v>
      </c>
      <c r="E47" s="10">
        <v>1</v>
      </c>
      <c r="F47" s="34">
        <f>Assumptions!F7</f>
        <v>18</v>
      </c>
      <c r="G47" s="10">
        <v>4</v>
      </c>
      <c r="H47" s="17">
        <v>175</v>
      </c>
      <c r="I47" s="33">
        <f>Assumptions!F15</f>
        <v>1.375</v>
      </c>
      <c r="J47" s="28">
        <f t="shared" si="2"/>
        <v>5293.75</v>
      </c>
      <c r="K47" s="1"/>
      <c r="L47" s="23" t="s">
        <v>223</v>
      </c>
    </row>
    <row r="48" spans="3:12" ht="34" customHeight="1">
      <c r="C48" s="26" t="s">
        <v>224</v>
      </c>
      <c r="D48" s="18" t="s">
        <v>225</v>
      </c>
      <c r="E48" s="10">
        <v>1</v>
      </c>
      <c r="F48" s="34">
        <f>Assumptions!F7</f>
        <v>18</v>
      </c>
      <c r="G48" s="10">
        <v>2</v>
      </c>
      <c r="H48" s="17">
        <v>250</v>
      </c>
      <c r="I48" s="33">
        <f>Assumptions!F15</f>
        <v>1.375</v>
      </c>
      <c r="J48" s="25">
        <f t="shared" si="2"/>
        <v>6875</v>
      </c>
      <c r="K48" s="1"/>
      <c r="L48" s="23" t="s">
        <v>226</v>
      </c>
    </row>
    <row r="49" spans="3:12" ht="34" customHeight="1">
      <c r="C49" s="29" t="s">
        <v>227</v>
      </c>
      <c r="D49" s="27" t="s">
        <v>228</v>
      </c>
      <c r="E49" s="10">
        <v>1</v>
      </c>
      <c r="F49" s="34">
        <f>Assumptions!F7</f>
        <v>18</v>
      </c>
      <c r="G49" s="10">
        <v>0</v>
      </c>
      <c r="H49" s="17">
        <v>140</v>
      </c>
      <c r="I49" s="33">
        <f>Assumptions!F15</f>
        <v>1.375</v>
      </c>
      <c r="J49" s="28">
        <f t="shared" si="2"/>
        <v>3465</v>
      </c>
      <c r="K49" s="1"/>
      <c r="L49" s="23" t="s">
        <v>229</v>
      </c>
    </row>
    <row r="50" spans="3:12" ht="34" customHeight="1">
      <c r="C50" s="26" t="s">
        <v>230</v>
      </c>
      <c r="D50" s="23" t="s">
        <v>231</v>
      </c>
      <c r="E50" s="10">
        <v>0</v>
      </c>
      <c r="F50" s="34">
        <f>Assumptions!F7</f>
        <v>18</v>
      </c>
      <c r="G50" s="10">
        <v>0</v>
      </c>
      <c r="H50" s="17">
        <v>0</v>
      </c>
      <c r="I50" s="33">
        <f>Assumptions!F15</f>
        <v>1.375</v>
      </c>
      <c r="J50" s="25">
        <f t="shared" si="2"/>
        <v>0</v>
      </c>
      <c r="K50" s="1"/>
      <c r="L50" s="23" t="s">
        <v>232</v>
      </c>
    </row>
    <row r="51" spans="3:12" ht="34" customHeight="1">
      <c r="C51" s="29" t="s">
        <v>233</v>
      </c>
      <c r="D51" s="35" t="s">
        <v>234</v>
      </c>
      <c r="E51" s="10">
        <v>0</v>
      </c>
      <c r="F51" s="10">
        <v>0</v>
      </c>
      <c r="G51" s="10">
        <v>0</v>
      </c>
      <c r="H51" s="17">
        <v>0</v>
      </c>
      <c r="I51" s="33">
        <f>Assumptions!F15</f>
        <v>1.375</v>
      </c>
      <c r="J51" s="28">
        <f t="shared" si="2"/>
        <v>0</v>
      </c>
      <c r="K51" s="1"/>
      <c r="L51" s="23" t="s">
        <v>235</v>
      </c>
    </row>
    <row r="52" spans="3:12" ht="34" customHeight="1">
      <c r="C52" s="26" t="s">
        <v>236</v>
      </c>
      <c r="D52" s="18" t="s">
        <v>237</v>
      </c>
      <c r="E52" s="10">
        <v>1</v>
      </c>
      <c r="F52" s="34">
        <f>Assumptions!F7</f>
        <v>18</v>
      </c>
      <c r="G52" s="10">
        <v>2</v>
      </c>
      <c r="H52" s="17">
        <v>170</v>
      </c>
      <c r="I52" s="33">
        <f>Assumptions!F15</f>
        <v>1.375</v>
      </c>
      <c r="J52" s="25">
        <f t="shared" si="2"/>
        <v>4675</v>
      </c>
      <c r="K52" s="1"/>
      <c r="L52" s="23" t="s">
        <v>238</v>
      </c>
    </row>
    <row r="53" spans="3:12" ht="34" customHeight="1">
      <c r="C53" s="29" t="s">
        <v>239</v>
      </c>
      <c r="D53" s="35" t="s">
        <v>240</v>
      </c>
      <c r="E53" s="10">
        <v>0</v>
      </c>
      <c r="F53" s="34">
        <f>Assumptions!F7</f>
        <v>18</v>
      </c>
      <c r="G53" s="10">
        <v>0</v>
      </c>
      <c r="H53" s="17">
        <v>0</v>
      </c>
      <c r="I53" s="33">
        <f>Assumptions!F15</f>
        <v>1.375</v>
      </c>
      <c r="J53" s="28">
        <f t="shared" si="2"/>
        <v>0</v>
      </c>
      <c r="K53" s="1"/>
      <c r="L53" s="23" t="s">
        <v>241</v>
      </c>
    </row>
    <row r="54" spans="3:12" ht="34" customHeight="1">
      <c r="C54" s="26" t="s">
        <v>242</v>
      </c>
      <c r="D54" s="23" t="s">
        <v>243</v>
      </c>
      <c r="E54" s="10">
        <v>0</v>
      </c>
      <c r="F54" s="34">
        <f>Assumptions!F7</f>
        <v>18</v>
      </c>
      <c r="G54" s="10">
        <v>0</v>
      </c>
      <c r="H54" s="17">
        <v>140</v>
      </c>
      <c r="I54" s="33">
        <f>Assumptions!F15</f>
        <v>1.375</v>
      </c>
      <c r="J54" s="25">
        <f t="shared" si="2"/>
        <v>0</v>
      </c>
      <c r="K54" s="1"/>
      <c r="L54" s="23" t="s">
        <v>244</v>
      </c>
    </row>
    <row r="55" spans="3:12" ht="34" customHeight="1">
      <c r="C55" s="29" t="s">
        <v>245</v>
      </c>
      <c r="D55" s="27" t="s">
        <v>246</v>
      </c>
      <c r="E55" s="10">
        <v>1</v>
      </c>
      <c r="F55" s="34">
        <f>Assumptions!F7</f>
        <v>18</v>
      </c>
      <c r="G55" s="10">
        <v>1</v>
      </c>
      <c r="H55" s="17">
        <v>225</v>
      </c>
      <c r="I55" s="33">
        <f>Assumptions!F15</f>
        <v>1.375</v>
      </c>
      <c r="J55" s="28">
        <f t="shared" si="2"/>
        <v>5878.13</v>
      </c>
      <c r="K55" s="1"/>
      <c r="L55" s="23" t="s">
        <v>247</v>
      </c>
    </row>
    <row r="56" spans="3:12" ht="34" customHeight="1">
      <c r="C56" s="26" t="s">
        <v>248</v>
      </c>
      <c r="D56" s="23" t="s">
        <v>249</v>
      </c>
      <c r="E56" s="10">
        <v>0</v>
      </c>
      <c r="F56" s="34">
        <f>Assumptions!F7</f>
        <v>18</v>
      </c>
      <c r="G56" s="10">
        <v>0</v>
      </c>
      <c r="H56" s="17">
        <v>0</v>
      </c>
      <c r="I56" s="33">
        <f>Assumptions!F15</f>
        <v>1.375</v>
      </c>
      <c r="J56" s="25">
        <f t="shared" si="2"/>
        <v>0</v>
      </c>
      <c r="K56" s="1"/>
      <c r="L56" s="23" t="s">
        <v>250</v>
      </c>
    </row>
    <row r="57" spans="3:12" ht="34" customHeight="1">
      <c r="C57" s="29" t="s">
        <v>251</v>
      </c>
      <c r="D57" s="35" t="s">
        <v>252</v>
      </c>
      <c r="E57" s="10">
        <v>0</v>
      </c>
      <c r="F57" s="34">
        <f>Assumptions!F7</f>
        <v>18</v>
      </c>
      <c r="G57" s="10">
        <v>0</v>
      </c>
      <c r="H57" s="17">
        <v>0</v>
      </c>
      <c r="I57" s="33">
        <f>Assumptions!F15</f>
        <v>1.375</v>
      </c>
      <c r="J57" s="28">
        <f t="shared" si="2"/>
        <v>0</v>
      </c>
      <c r="K57" s="1"/>
      <c r="L57" s="23" t="s">
        <v>253</v>
      </c>
    </row>
    <row r="58" spans="3:12" ht="34" customHeight="1">
      <c r="C58" s="26" t="s">
        <v>254</v>
      </c>
      <c r="D58" s="18" t="s">
        <v>255</v>
      </c>
      <c r="E58" s="10">
        <v>1</v>
      </c>
      <c r="F58" s="34">
        <f>Assumptions!F7</f>
        <v>18</v>
      </c>
      <c r="G58" s="10">
        <v>9</v>
      </c>
      <c r="H58" s="17">
        <v>160</v>
      </c>
      <c r="I58" s="33">
        <f>Assumptions!F15</f>
        <v>1.375</v>
      </c>
      <c r="J58" s="25">
        <f t="shared" si="2"/>
        <v>5940</v>
      </c>
      <c r="K58" s="1"/>
      <c r="L58" s="23" t="s">
        <v>256</v>
      </c>
    </row>
    <row r="59" spans="3:12" ht="34" customHeight="1">
      <c r="C59" s="29" t="s">
        <v>257</v>
      </c>
      <c r="D59" s="35" t="s">
        <v>258</v>
      </c>
      <c r="E59" s="10">
        <v>0</v>
      </c>
      <c r="F59" s="34">
        <f>Assumptions!F7</f>
        <v>18</v>
      </c>
      <c r="G59" s="10">
        <v>0</v>
      </c>
      <c r="H59" s="17">
        <v>0</v>
      </c>
      <c r="I59" s="33">
        <f>Assumptions!F15</f>
        <v>1.375</v>
      </c>
      <c r="J59" s="28">
        <f t="shared" si="2"/>
        <v>0</v>
      </c>
      <c r="K59" s="1"/>
      <c r="L59" s="23" t="s">
        <v>259</v>
      </c>
    </row>
    <row r="60" spans="3:12" ht="34" customHeight="1">
      <c r="C60" s="26" t="s">
        <v>260</v>
      </c>
      <c r="D60" s="18" t="s">
        <v>261</v>
      </c>
      <c r="E60" s="10">
        <v>1</v>
      </c>
      <c r="F60" s="34">
        <f>Assumptions!F7</f>
        <v>18</v>
      </c>
      <c r="G60" s="10">
        <v>4</v>
      </c>
      <c r="H60" s="17">
        <v>160</v>
      </c>
      <c r="I60" s="33">
        <f>Assumptions!F15</f>
        <v>1.375</v>
      </c>
      <c r="J60" s="25">
        <f t="shared" si="2"/>
        <v>4840</v>
      </c>
      <c r="K60" s="1"/>
      <c r="L60" s="23" t="s">
        <v>262</v>
      </c>
    </row>
    <row r="61" spans="3:12" ht="34" customHeight="1">
      <c r="C61" s="29" t="s">
        <v>263</v>
      </c>
      <c r="D61" s="35" t="s">
        <v>264</v>
      </c>
      <c r="E61" s="10">
        <v>0</v>
      </c>
      <c r="F61" s="34">
        <f>Assumptions!F7</f>
        <v>18</v>
      </c>
      <c r="G61" s="10">
        <v>0</v>
      </c>
      <c r="H61" s="17">
        <v>0</v>
      </c>
      <c r="I61" s="33">
        <f>Assumptions!F15</f>
        <v>1.375</v>
      </c>
      <c r="J61" s="28">
        <f t="shared" si="2"/>
        <v>0</v>
      </c>
      <c r="K61" s="1"/>
      <c r="L61" s="23" t="s">
        <v>265</v>
      </c>
    </row>
    <row r="62" spans="3:12" ht="34" customHeight="1">
      <c r="C62" s="26" t="s">
        <v>266</v>
      </c>
      <c r="D62" s="23" t="s">
        <v>267</v>
      </c>
      <c r="E62" s="10">
        <v>0</v>
      </c>
      <c r="F62" s="34">
        <f>Assumptions!F7</f>
        <v>18</v>
      </c>
      <c r="G62" s="10">
        <v>0</v>
      </c>
      <c r="H62" s="17">
        <v>0</v>
      </c>
      <c r="I62" s="33">
        <f>Assumptions!F15</f>
        <v>1.375</v>
      </c>
      <c r="J62" s="25">
        <f t="shared" si="2"/>
        <v>0</v>
      </c>
      <c r="K62" s="1"/>
      <c r="L62" s="23" t="s">
        <v>268</v>
      </c>
    </row>
    <row r="63" spans="3:12" ht="34" customHeight="1">
      <c r="C63" s="29" t="s">
        <v>269</v>
      </c>
      <c r="D63" s="27" t="s">
        <v>270</v>
      </c>
      <c r="E63" s="10">
        <v>1</v>
      </c>
      <c r="F63" s="34">
        <f>Assumptions!F7</f>
        <v>18</v>
      </c>
      <c r="G63" s="10">
        <v>0</v>
      </c>
      <c r="H63" s="17">
        <v>140</v>
      </c>
      <c r="I63" s="33">
        <f>Assumptions!F15</f>
        <v>1.375</v>
      </c>
      <c r="J63" s="28">
        <f t="shared" si="2"/>
        <v>3465</v>
      </c>
      <c r="K63" s="1"/>
      <c r="L63" s="23" t="s">
        <v>271</v>
      </c>
    </row>
    <row r="64" spans="3:12" ht="34" customHeight="1">
      <c r="C64" s="26" t="s">
        <v>272</v>
      </c>
      <c r="D64" s="23" t="s">
        <v>273</v>
      </c>
      <c r="E64" s="10">
        <v>0</v>
      </c>
      <c r="F64" s="34">
        <f>Assumptions!F7</f>
        <v>18</v>
      </c>
      <c r="G64" s="10">
        <v>0</v>
      </c>
      <c r="H64" s="17">
        <v>0</v>
      </c>
      <c r="I64" s="33">
        <f>Assumptions!F15</f>
        <v>1.375</v>
      </c>
      <c r="J64" s="25">
        <f t="shared" si="2"/>
        <v>0</v>
      </c>
      <c r="K64" s="1"/>
      <c r="L64" s="23" t="s">
        <v>274</v>
      </c>
    </row>
    <row r="65" spans="3:12" ht="34" customHeight="1">
      <c r="C65" s="29" t="s">
        <v>275</v>
      </c>
      <c r="D65" s="35" t="s">
        <v>276</v>
      </c>
      <c r="E65" s="10">
        <v>0</v>
      </c>
      <c r="F65" s="34">
        <f>Assumptions!F7</f>
        <v>18</v>
      </c>
      <c r="G65" s="10">
        <v>0</v>
      </c>
      <c r="H65" s="17">
        <v>0</v>
      </c>
      <c r="I65" s="33">
        <f>Assumptions!F15</f>
        <v>1.375</v>
      </c>
      <c r="J65" s="28">
        <f t="shared" si="2"/>
        <v>0</v>
      </c>
      <c r="K65" s="1"/>
      <c r="L65" s="23" t="s">
        <v>277</v>
      </c>
    </row>
    <row r="66" spans="3:12" ht="34" customHeight="1">
      <c r="C66" s="26" t="s">
        <v>278</v>
      </c>
      <c r="D66" s="18" t="s">
        <v>279</v>
      </c>
      <c r="E66" s="10">
        <v>1</v>
      </c>
      <c r="F66" s="10">
        <v>2</v>
      </c>
      <c r="G66" s="10">
        <v>0</v>
      </c>
      <c r="H66" s="17">
        <v>275</v>
      </c>
      <c r="I66" s="24">
        <v>1</v>
      </c>
      <c r="J66" s="25">
        <f t="shared" si="2"/>
        <v>550</v>
      </c>
      <c r="K66" s="1"/>
      <c r="L66" s="23" t="s">
        <v>280</v>
      </c>
    </row>
    <row r="67" spans="3:12" ht="34" customHeight="1">
      <c r="C67" s="29" t="s">
        <v>281</v>
      </c>
      <c r="D67" s="27" t="s">
        <v>282</v>
      </c>
      <c r="E67" s="10">
        <v>1</v>
      </c>
      <c r="F67" s="34">
        <f>Assumptions!F8</f>
        <v>1</v>
      </c>
      <c r="G67" s="10">
        <v>0</v>
      </c>
      <c r="H67" s="17">
        <v>600</v>
      </c>
      <c r="I67" s="33">
        <f>Assumptions!F15</f>
        <v>1.375</v>
      </c>
      <c r="J67" s="28">
        <f t="shared" si="2"/>
        <v>825</v>
      </c>
      <c r="K67" s="1"/>
      <c r="L67" s="23" t="s">
        <v>283</v>
      </c>
    </row>
    <row r="68" spans="3:12" ht="29" customHeight="1">
      <c r="C68" s="31"/>
      <c r="D68" s="31" t="s">
        <v>284</v>
      </c>
      <c r="E68" s="31"/>
      <c r="F68" s="31"/>
      <c r="G68" s="31"/>
      <c r="H68" s="31"/>
      <c r="I68" s="31"/>
      <c r="J68" s="32">
        <f>SUM(J46:J67)</f>
        <v>49506.879999999997</v>
      </c>
      <c r="K68" s="1"/>
      <c r="L68" s="1"/>
    </row>
    <row r="69" spans="3:12" ht="24" customHeight="1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3:12" ht="27" customHeight="1">
      <c r="C70" s="5" t="s">
        <v>285</v>
      </c>
      <c r="D70" s="5"/>
      <c r="E70" s="5"/>
      <c r="F70" s="5"/>
      <c r="G70" s="5"/>
      <c r="H70" s="5"/>
      <c r="I70" s="5"/>
      <c r="J70" s="5"/>
      <c r="K70" s="1"/>
      <c r="L70" s="1"/>
    </row>
    <row r="71" spans="3:12" ht="34" customHeight="1">
      <c r="C71" s="26" t="s">
        <v>286</v>
      </c>
      <c r="D71" s="18" t="s">
        <v>287</v>
      </c>
      <c r="E71" s="10">
        <v>1</v>
      </c>
      <c r="F71" s="34">
        <f>Assumptions!F16</f>
        <v>4</v>
      </c>
      <c r="G71" s="10">
        <v>0</v>
      </c>
      <c r="H71" s="17">
        <v>1000</v>
      </c>
      <c r="I71" s="24">
        <v>1</v>
      </c>
      <c r="J71" s="25">
        <f t="shared" ref="J71:J76" si="3">ROUND(E71*(F71+G71)*H71*I71,2)</f>
        <v>4000</v>
      </c>
      <c r="K71" s="1"/>
      <c r="L71" s="23" t="s">
        <v>288</v>
      </c>
    </row>
    <row r="72" spans="3:12" ht="34" customHeight="1">
      <c r="C72" s="29" t="s">
        <v>289</v>
      </c>
      <c r="D72" s="27" t="s">
        <v>290</v>
      </c>
      <c r="E72" s="10">
        <v>1</v>
      </c>
      <c r="F72" s="34">
        <f>Assumptions!F16</f>
        <v>4</v>
      </c>
      <c r="G72" s="10">
        <v>0</v>
      </c>
      <c r="H72" s="17">
        <v>500</v>
      </c>
      <c r="I72" s="24">
        <v>1</v>
      </c>
      <c r="J72" s="28">
        <f t="shared" si="3"/>
        <v>2000</v>
      </c>
      <c r="K72" s="1"/>
      <c r="L72" s="23" t="s">
        <v>291</v>
      </c>
    </row>
    <row r="73" spans="3:12" ht="34" customHeight="1">
      <c r="C73" s="26" t="s">
        <v>292</v>
      </c>
      <c r="D73" s="18" t="s">
        <v>293</v>
      </c>
      <c r="E73" s="10">
        <v>1</v>
      </c>
      <c r="F73" s="34">
        <f>Assumptions!F16</f>
        <v>4</v>
      </c>
      <c r="G73" s="10">
        <v>0</v>
      </c>
      <c r="H73" s="17">
        <v>300</v>
      </c>
      <c r="I73" s="24">
        <v>1</v>
      </c>
      <c r="J73" s="25">
        <f t="shared" si="3"/>
        <v>1200</v>
      </c>
      <c r="K73" s="1"/>
      <c r="L73" s="23" t="s">
        <v>294</v>
      </c>
    </row>
    <row r="74" spans="3:12" ht="34" customHeight="1">
      <c r="C74" s="29" t="s">
        <v>295</v>
      </c>
      <c r="D74" s="27" t="s">
        <v>296</v>
      </c>
      <c r="E74" s="10">
        <v>1</v>
      </c>
      <c r="F74" s="10">
        <v>1</v>
      </c>
      <c r="G74" s="10">
        <v>0</v>
      </c>
      <c r="H74" s="17">
        <v>700</v>
      </c>
      <c r="I74" s="24">
        <v>1</v>
      </c>
      <c r="J74" s="28">
        <f t="shared" si="3"/>
        <v>700</v>
      </c>
      <c r="K74" s="1"/>
      <c r="L74" s="23" t="s">
        <v>297</v>
      </c>
    </row>
    <row r="75" spans="3:12" ht="34" customHeight="1">
      <c r="C75" s="26" t="s">
        <v>298</v>
      </c>
      <c r="D75" s="18" t="s">
        <v>299</v>
      </c>
      <c r="E75" s="10">
        <v>1</v>
      </c>
      <c r="F75" s="10">
        <v>1</v>
      </c>
      <c r="G75" s="10">
        <v>0</v>
      </c>
      <c r="H75" s="17">
        <v>750</v>
      </c>
      <c r="I75" s="24">
        <v>1</v>
      </c>
      <c r="J75" s="25">
        <f t="shared" si="3"/>
        <v>750</v>
      </c>
      <c r="K75" s="1"/>
      <c r="L75" s="23" t="s">
        <v>300</v>
      </c>
    </row>
    <row r="76" spans="3:12" ht="34" customHeight="1">
      <c r="C76" s="29" t="s">
        <v>301</v>
      </c>
      <c r="D76" s="27" t="s">
        <v>302</v>
      </c>
      <c r="E76" s="10">
        <v>1</v>
      </c>
      <c r="F76" s="10">
        <v>8</v>
      </c>
      <c r="G76" s="10">
        <v>0</v>
      </c>
      <c r="H76" s="17">
        <v>125</v>
      </c>
      <c r="I76" s="24">
        <v>1</v>
      </c>
      <c r="J76" s="28">
        <f t="shared" si="3"/>
        <v>1000</v>
      </c>
      <c r="K76" s="1"/>
      <c r="L76" s="23" t="s">
        <v>303</v>
      </c>
    </row>
    <row r="77" spans="3:12" ht="29" customHeight="1">
      <c r="C77" s="31"/>
      <c r="D77" s="31" t="s">
        <v>304</v>
      </c>
      <c r="E77" s="31"/>
      <c r="F77" s="31"/>
      <c r="G77" s="31"/>
      <c r="H77" s="31"/>
      <c r="I77" s="31"/>
      <c r="J77" s="32">
        <f>SUM(J71:J76)</f>
        <v>9650</v>
      </c>
      <c r="K77" s="1"/>
      <c r="L77" s="1"/>
    </row>
    <row r="78" spans="3:12" ht="24" customHeight="1"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3:12" ht="27" customHeight="1">
      <c r="C79" s="5" t="s">
        <v>305</v>
      </c>
      <c r="D79" s="5"/>
      <c r="E79" s="5"/>
      <c r="F79" s="5"/>
      <c r="G79" s="5"/>
      <c r="H79" s="5"/>
      <c r="I79" s="5"/>
      <c r="J79" s="5"/>
      <c r="K79" s="1"/>
      <c r="L79" s="1"/>
    </row>
    <row r="80" spans="3:12" ht="34" customHeight="1">
      <c r="C80" s="26" t="s">
        <v>306</v>
      </c>
      <c r="D80" s="18" t="s">
        <v>307</v>
      </c>
      <c r="E80" s="10">
        <v>1</v>
      </c>
      <c r="F80" s="34">
        <f>Assumptions!F7</f>
        <v>18</v>
      </c>
      <c r="G80" s="10">
        <v>6</v>
      </c>
      <c r="H80" s="17">
        <v>110</v>
      </c>
      <c r="I80" s="24">
        <v>1</v>
      </c>
      <c r="J80" s="25">
        <f t="shared" ref="J80:J89" si="4">ROUND(E80*(F80+G80)*H80*I80,2)</f>
        <v>2640</v>
      </c>
      <c r="K80" s="1"/>
      <c r="L80" s="23" t="s">
        <v>308</v>
      </c>
    </row>
    <row r="81" spans="3:12" ht="34" customHeight="1">
      <c r="C81" s="29" t="s">
        <v>309</v>
      </c>
      <c r="D81" s="27" t="s">
        <v>310</v>
      </c>
      <c r="E81" s="10">
        <v>2</v>
      </c>
      <c r="F81" s="10">
        <v>6</v>
      </c>
      <c r="G81" s="10">
        <v>0</v>
      </c>
      <c r="H81" s="17">
        <v>125</v>
      </c>
      <c r="I81" s="24">
        <v>1</v>
      </c>
      <c r="J81" s="28">
        <f t="shared" si="4"/>
        <v>1500</v>
      </c>
      <c r="K81" s="1"/>
      <c r="L81" s="23" t="s">
        <v>311</v>
      </c>
    </row>
    <row r="82" spans="3:12" ht="34" customHeight="1">
      <c r="C82" s="26" t="s">
        <v>312</v>
      </c>
      <c r="D82" s="18" t="s">
        <v>313</v>
      </c>
      <c r="E82" s="10">
        <v>1</v>
      </c>
      <c r="F82" s="10">
        <v>3</v>
      </c>
      <c r="G82" s="10">
        <v>0</v>
      </c>
      <c r="H82" s="17">
        <v>300</v>
      </c>
      <c r="I82" s="24">
        <v>1</v>
      </c>
      <c r="J82" s="25">
        <f t="shared" si="4"/>
        <v>900</v>
      </c>
      <c r="K82" s="1"/>
      <c r="L82" s="23" t="s">
        <v>314</v>
      </c>
    </row>
    <row r="83" spans="3:12" ht="34" customHeight="1">
      <c r="C83" s="29" t="s">
        <v>315</v>
      </c>
      <c r="D83" s="27" t="s">
        <v>316</v>
      </c>
      <c r="E83" s="10">
        <v>3</v>
      </c>
      <c r="F83" s="10">
        <v>1</v>
      </c>
      <c r="G83" s="10">
        <v>0</v>
      </c>
      <c r="H83" s="17">
        <v>200</v>
      </c>
      <c r="I83" s="24">
        <v>1</v>
      </c>
      <c r="J83" s="28">
        <f t="shared" si="4"/>
        <v>600</v>
      </c>
      <c r="K83" s="1"/>
      <c r="L83" s="23" t="s">
        <v>317</v>
      </c>
    </row>
    <row r="84" spans="3:12" ht="34" customHeight="1">
      <c r="C84" s="26" t="s">
        <v>318</v>
      </c>
      <c r="D84" s="18" t="s">
        <v>319</v>
      </c>
      <c r="E84" s="10">
        <v>2</v>
      </c>
      <c r="F84" s="10">
        <v>1</v>
      </c>
      <c r="G84" s="10">
        <v>0</v>
      </c>
      <c r="H84" s="17">
        <v>150</v>
      </c>
      <c r="I84" s="24">
        <v>1</v>
      </c>
      <c r="J84" s="25">
        <f t="shared" si="4"/>
        <v>300</v>
      </c>
      <c r="K84" s="1"/>
      <c r="L84" s="23" t="s">
        <v>320</v>
      </c>
    </row>
    <row r="85" spans="3:12" ht="34" customHeight="1">
      <c r="C85" s="29" t="s">
        <v>321</v>
      </c>
      <c r="D85" s="27" t="s">
        <v>322</v>
      </c>
      <c r="E85" s="10">
        <v>1</v>
      </c>
      <c r="F85" s="10">
        <v>2</v>
      </c>
      <c r="G85" s="10">
        <v>0</v>
      </c>
      <c r="H85" s="17">
        <v>350</v>
      </c>
      <c r="I85" s="24">
        <v>1</v>
      </c>
      <c r="J85" s="28">
        <f t="shared" si="4"/>
        <v>700</v>
      </c>
      <c r="K85" s="1"/>
      <c r="L85" s="23" t="s">
        <v>323</v>
      </c>
    </row>
    <row r="86" spans="3:12" ht="34" customHeight="1">
      <c r="C86" s="26" t="s">
        <v>324</v>
      </c>
      <c r="D86" s="18" t="s">
        <v>325</v>
      </c>
      <c r="E86" s="10">
        <v>1</v>
      </c>
      <c r="F86" s="10">
        <v>1</v>
      </c>
      <c r="G86" s="10">
        <v>0</v>
      </c>
      <c r="H86" s="17">
        <v>300</v>
      </c>
      <c r="I86" s="24">
        <v>1</v>
      </c>
      <c r="J86" s="25">
        <f t="shared" si="4"/>
        <v>300</v>
      </c>
      <c r="K86" s="1"/>
      <c r="L86" s="23" t="s">
        <v>326</v>
      </c>
    </row>
    <row r="87" spans="3:12" ht="34" customHeight="1">
      <c r="C87" s="29" t="s">
        <v>327</v>
      </c>
      <c r="D87" s="27" t="s">
        <v>328</v>
      </c>
      <c r="E87" s="10">
        <v>1</v>
      </c>
      <c r="F87" s="10">
        <v>3</v>
      </c>
      <c r="G87" s="10">
        <v>0</v>
      </c>
      <c r="H87" s="17">
        <v>250</v>
      </c>
      <c r="I87" s="24">
        <v>1</v>
      </c>
      <c r="J87" s="28">
        <f t="shared" si="4"/>
        <v>750</v>
      </c>
      <c r="K87" s="1"/>
      <c r="L87" s="23" t="s">
        <v>329</v>
      </c>
    </row>
    <row r="88" spans="3:12" ht="34" customHeight="1">
      <c r="C88" s="26" t="s">
        <v>330</v>
      </c>
      <c r="D88" s="18" t="s">
        <v>331</v>
      </c>
      <c r="E88" s="10">
        <v>1</v>
      </c>
      <c r="F88" s="10">
        <v>1</v>
      </c>
      <c r="G88" s="10">
        <v>0</v>
      </c>
      <c r="H88" s="17">
        <v>850</v>
      </c>
      <c r="I88" s="24">
        <v>1</v>
      </c>
      <c r="J88" s="25">
        <f t="shared" si="4"/>
        <v>850</v>
      </c>
      <c r="K88" s="1"/>
      <c r="L88" s="23" t="s">
        <v>332</v>
      </c>
    </row>
    <row r="89" spans="3:12" ht="34" customHeight="1">
      <c r="C89" s="29" t="s">
        <v>333</v>
      </c>
      <c r="D89" s="27" t="s">
        <v>334</v>
      </c>
      <c r="E89" s="10">
        <v>1</v>
      </c>
      <c r="F89" s="34">
        <f>Assumptions!F16</f>
        <v>4</v>
      </c>
      <c r="G89" s="10">
        <v>0</v>
      </c>
      <c r="H89" s="17">
        <v>300</v>
      </c>
      <c r="I89" s="24">
        <v>1</v>
      </c>
      <c r="J89" s="28">
        <f t="shared" si="4"/>
        <v>1200</v>
      </c>
      <c r="K89" s="1"/>
      <c r="L89" s="23" t="s">
        <v>335</v>
      </c>
    </row>
    <row r="90" spans="3:12" ht="29" customHeight="1">
      <c r="C90" s="31"/>
      <c r="D90" s="31" t="s">
        <v>336</v>
      </c>
      <c r="E90" s="31"/>
      <c r="F90" s="31"/>
      <c r="G90" s="31"/>
      <c r="H90" s="31"/>
      <c r="I90" s="31"/>
      <c r="J90" s="32">
        <f>SUM(J80:J89)</f>
        <v>9740</v>
      </c>
      <c r="K90" s="1"/>
      <c r="L90" s="1"/>
    </row>
    <row r="91" spans="3:12" ht="24" customHeight="1"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3:12" ht="27" customHeight="1">
      <c r="C92" s="5" t="s">
        <v>337</v>
      </c>
      <c r="D92" s="5"/>
      <c r="E92" s="5"/>
      <c r="F92" s="5"/>
      <c r="G92" s="5"/>
      <c r="H92" s="5"/>
      <c r="I92" s="5"/>
      <c r="J92" s="5"/>
      <c r="K92" s="1"/>
      <c r="L92" s="1"/>
    </row>
    <row r="93" spans="3:12" ht="34" customHeight="1">
      <c r="C93" s="26" t="s">
        <v>338</v>
      </c>
      <c r="D93" s="18" t="s">
        <v>339</v>
      </c>
      <c r="E93" s="10">
        <v>1</v>
      </c>
      <c r="F93" s="10">
        <v>1</v>
      </c>
      <c r="G93" s="10">
        <v>0</v>
      </c>
      <c r="H93" s="17">
        <v>450</v>
      </c>
      <c r="I93" s="24">
        <v>1</v>
      </c>
      <c r="J93" s="25">
        <f t="shared" ref="J93:J135" si="5">ROUND(E93*(F93+G93)*H93*I93,2)</f>
        <v>450</v>
      </c>
      <c r="K93" s="1"/>
      <c r="L93" s="23" t="s">
        <v>340</v>
      </c>
    </row>
    <row r="94" spans="3:12" ht="34" customHeight="1">
      <c r="C94" s="29" t="s">
        <v>341</v>
      </c>
      <c r="D94" s="27" t="s">
        <v>342</v>
      </c>
      <c r="E94" s="10">
        <v>3</v>
      </c>
      <c r="F94" s="10">
        <v>1</v>
      </c>
      <c r="G94" s="10">
        <v>0</v>
      </c>
      <c r="H94" s="17">
        <v>93</v>
      </c>
      <c r="I94" s="24">
        <v>1</v>
      </c>
      <c r="J94" s="28">
        <f t="shared" si="5"/>
        <v>279</v>
      </c>
      <c r="K94" s="1"/>
      <c r="L94" s="23" t="s">
        <v>343</v>
      </c>
    </row>
    <row r="95" spans="3:12" ht="34" customHeight="1">
      <c r="C95" s="26" t="s">
        <v>344</v>
      </c>
      <c r="D95" s="18" t="s">
        <v>345</v>
      </c>
      <c r="E95" s="10">
        <v>1</v>
      </c>
      <c r="F95" s="10">
        <v>1</v>
      </c>
      <c r="G95" s="10">
        <v>0</v>
      </c>
      <c r="H95" s="17">
        <v>215</v>
      </c>
      <c r="I95" s="24">
        <v>1</v>
      </c>
      <c r="J95" s="25">
        <f t="shared" si="5"/>
        <v>215</v>
      </c>
      <c r="K95" s="1"/>
      <c r="L95" s="23" t="s">
        <v>346</v>
      </c>
    </row>
    <row r="96" spans="3:12" ht="34" customHeight="1">
      <c r="C96" s="29" t="s">
        <v>347</v>
      </c>
      <c r="D96" s="27" t="s">
        <v>348</v>
      </c>
      <c r="E96" s="10">
        <v>1</v>
      </c>
      <c r="F96" s="10">
        <v>1</v>
      </c>
      <c r="G96" s="10">
        <v>0</v>
      </c>
      <c r="H96" s="17">
        <v>105</v>
      </c>
      <c r="I96" s="24">
        <v>1</v>
      </c>
      <c r="J96" s="28">
        <f t="shared" si="5"/>
        <v>105</v>
      </c>
      <c r="K96" s="1"/>
      <c r="L96" s="23" t="s">
        <v>349</v>
      </c>
    </row>
    <row r="97" spans="3:12" ht="34" customHeight="1">
      <c r="C97" s="26" t="s">
        <v>350</v>
      </c>
      <c r="D97" s="18" t="s">
        <v>351</v>
      </c>
      <c r="E97" s="10">
        <v>1</v>
      </c>
      <c r="F97" s="10">
        <v>1</v>
      </c>
      <c r="G97" s="10">
        <v>0</v>
      </c>
      <c r="H97" s="17">
        <v>325</v>
      </c>
      <c r="I97" s="24">
        <v>1</v>
      </c>
      <c r="J97" s="25">
        <f t="shared" si="5"/>
        <v>325</v>
      </c>
      <c r="K97" s="1"/>
      <c r="L97" s="23" t="s">
        <v>352</v>
      </c>
    </row>
    <row r="98" spans="3:12" ht="34" customHeight="1">
      <c r="C98" s="29" t="s">
        <v>353</v>
      </c>
      <c r="D98" s="27" t="s">
        <v>354</v>
      </c>
      <c r="E98" s="10">
        <v>1</v>
      </c>
      <c r="F98" s="10">
        <v>1</v>
      </c>
      <c r="G98" s="10">
        <v>0</v>
      </c>
      <c r="H98" s="17">
        <v>525</v>
      </c>
      <c r="I98" s="24">
        <v>1</v>
      </c>
      <c r="J98" s="28">
        <f t="shared" si="5"/>
        <v>525</v>
      </c>
      <c r="K98" s="1"/>
      <c r="L98" s="23" t="s">
        <v>355</v>
      </c>
    </row>
    <row r="99" spans="3:12" ht="34" customHeight="1">
      <c r="C99" s="26" t="s">
        <v>356</v>
      </c>
      <c r="D99" s="18" t="s">
        <v>357</v>
      </c>
      <c r="E99" s="10">
        <v>1</v>
      </c>
      <c r="F99" s="10">
        <v>1</v>
      </c>
      <c r="G99" s="10">
        <v>0</v>
      </c>
      <c r="H99" s="17">
        <v>400</v>
      </c>
      <c r="I99" s="24">
        <v>1</v>
      </c>
      <c r="J99" s="25">
        <f t="shared" si="5"/>
        <v>400</v>
      </c>
      <c r="K99" s="1"/>
      <c r="L99" s="23" t="s">
        <v>358</v>
      </c>
    </row>
    <row r="100" spans="3:12" ht="34" customHeight="1">
      <c r="C100" s="29" t="s">
        <v>359</v>
      </c>
      <c r="D100" s="27" t="s">
        <v>360</v>
      </c>
      <c r="E100" s="10">
        <v>8</v>
      </c>
      <c r="F100" s="10">
        <v>1</v>
      </c>
      <c r="G100" s="10">
        <v>0</v>
      </c>
      <c r="H100" s="17">
        <v>25</v>
      </c>
      <c r="I100" s="24">
        <v>1</v>
      </c>
      <c r="J100" s="28">
        <f t="shared" si="5"/>
        <v>200</v>
      </c>
      <c r="K100" s="1"/>
      <c r="L100" s="23" t="s">
        <v>361</v>
      </c>
    </row>
    <row r="101" spans="3:12" ht="34" customHeight="1">
      <c r="C101" s="26" t="s">
        <v>362</v>
      </c>
      <c r="D101" s="18" t="s">
        <v>363</v>
      </c>
      <c r="E101" s="10">
        <v>1</v>
      </c>
      <c r="F101" s="10">
        <v>1</v>
      </c>
      <c r="G101" s="10">
        <v>0</v>
      </c>
      <c r="H101" s="17">
        <v>30</v>
      </c>
      <c r="I101" s="24">
        <v>1</v>
      </c>
      <c r="J101" s="25">
        <f t="shared" si="5"/>
        <v>30</v>
      </c>
      <c r="K101" s="1"/>
      <c r="L101" s="23" t="s">
        <v>364</v>
      </c>
    </row>
    <row r="102" spans="3:12" ht="34" customHeight="1">
      <c r="C102" s="29" t="s">
        <v>365</v>
      </c>
      <c r="D102" s="27" t="s">
        <v>366</v>
      </c>
      <c r="E102" s="10">
        <v>3</v>
      </c>
      <c r="F102" s="10">
        <v>1</v>
      </c>
      <c r="G102" s="10">
        <v>0</v>
      </c>
      <c r="H102" s="17">
        <v>30</v>
      </c>
      <c r="I102" s="24">
        <v>1</v>
      </c>
      <c r="J102" s="28">
        <f t="shared" si="5"/>
        <v>90</v>
      </c>
      <c r="K102" s="1"/>
      <c r="L102" s="23" t="s">
        <v>367</v>
      </c>
    </row>
    <row r="103" spans="3:12" ht="34" customHeight="1">
      <c r="C103" s="26" t="s">
        <v>368</v>
      </c>
      <c r="D103" s="18" t="s">
        <v>369</v>
      </c>
      <c r="E103" s="10">
        <v>2</v>
      </c>
      <c r="F103" s="10">
        <v>1</v>
      </c>
      <c r="G103" s="10">
        <v>0</v>
      </c>
      <c r="H103" s="17">
        <v>75</v>
      </c>
      <c r="I103" s="24">
        <v>1</v>
      </c>
      <c r="J103" s="25">
        <f t="shared" si="5"/>
        <v>150</v>
      </c>
      <c r="K103" s="1"/>
      <c r="L103" s="23" t="s">
        <v>370</v>
      </c>
    </row>
    <row r="104" spans="3:12" ht="34" customHeight="1">
      <c r="C104" s="29" t="s">
        <v>371</v>
      </c>
      <c r="D104" s="27" t="s">
        <v>372</v>
      </c>
      <c r="E104" s="10">
        <v>1</v>
      </c>
      <c r="F104" s="10">
        <v>1</v>
      </c>
      <c r="G104" s="10">
        <v>0</v>
      </c>
      <c r="H104" s="17">
        <v>125</v>
      </c>
      <c r="I104" s="24">
        <v>1</v>
      </c>
      <c r="J104" s="28">
        <f t="shared" si="5"/>
        <v>125</v>
      </c>
      <c r="K104" s="1"/>
      <c r="L104" s="23" t="s">
        <v>373</v>
      </c>
    </row>
    <row r="105" spans="3:12" ht="34" customHeight="1">
      <c r="C105" s="26" t="s">
        <v>374</v>
      </c>
      <c r="D105" s="18" t="s">
        <v>375</v>
      </c>
      <c r="E105" s="10">
        <v>4</v>
      </c>
      <c r="F105" s="10">
        <v>1</v>
      </c>
      <c r="G105" s="10">
        <v>0</v>
      </c>
      <c r="H105" s="17">
        <v>33</v>
      </c>
      <c r="I105" s="24">
        <v>1</v>
      </c>
      <c r="J105" s="25">
        <f t="shared" si="5"/>
        <v>132</v>
      </c>
      <c r="K105" s="1"/>
      <c r="L105" s="23" t="s">
        <v>376</v>
      </c>
    </row>
    <row r="106" spans="3:12" ht="34" customHeight="1">
      <c r="C106" s="29" t="s">
        <v>377</v>
      </c>
      <c r="D106" s="27" t="s">
        <v>378</v>
      </c>
      <c r="E106" s="10">
        <v>3</v>
      </c>
      <c r="F106" s="10">
        <v>1</v>
      </c>
      <c r="G106" s="10">
        <v>0</v>
      </c>
      <c r="H106" s="17">
        <v>78</v>
      </c>
      <c r="I106" s="24">
        <v>1</v>
      </c>
      <c r="J106" s="28">
        <f t="shared" si="5"/>
        <v>234</v>
      </c>
      <c r="K106" s="1"/>
      <c r="L106" s="23" t="s">
        <v>379</v>
      </c>
    </row>
    <row r="107" spans="3:12" ht="34" customHeight="1">
      <c r="C107" s="26" t="s">
        <v>380</v>
      </c>
      <c r="D107" s="18" t="s">
        <v>381</v>
      </c>
      <c r="E107" s="10">
        <v>1</v>
      </c>
      <c r="F107" s="10">
        <v>1</v>
      </c>
      <c r="G107" s="10">
        <v>0</v>
      </c>
      <c r="H107" s="17">
        <v>325</v>
      </c>
      <c r="I107" s="24">
        <v>1</v>
      </c>
      <c r="J107" s="25">
        <f t="shared" si="5"/>
        <v>325</v>
      </c>
      <c r="K107" s="1"/>
      <c r="L107" s="23" t="s">
        <v>382</v>
      </c>
    </row>
    <row r="108" spans="3:12" ht="34" customHeight="1">
      <c r="C108" s="29" t="s">
        <v>383</v>
      </c>
      <c r="D108" s="27" t="s">
        <v>384</v>
      </c>
      <c r="E108" s="10">
        <v>1</v>
      </c>
      <c r="F108" s="10">
        <v>1</v>
      </c>
      <c r="G108" s="10">
        <v>0</v>
      </c>
      <c r="H108" s="17">
        <v>115</v>
      </c>
      <c r="I108" s="24">
        <v>1</v>
      </c>
      <c r="J108" s="28">
        <f t="shared" si="5"/>
        <v>115</v>
      </c>
      <c r="K108" s="1"/>
      <c r="L108" s="23" t="s">
        <v>385</v>
      </c>
    </row>
    <row r="109" spans="3:12" ht="34" customHeight="1">
      <c r="C109" s="26" t="s">
        <v>386</v>
      </c>
      <c r="D109" s="18" t="s">
        <v>387</v>
      </c>
      <c r="E109" s="10">
        <v>1</v>
      </c>
      <c r="F109" s="10">
        <v>1</v>
      </c>
      <c r="G109" s="10">
        <v>0</v>
      </c>
      <c r="H109" s="17">
        <v>153</v>
      </c>
      <c r="I109" s="24">
        <v>1</v>
      </c>
      <c r="J109" s="25">
        <f t="shared" si="5"/>
        <v>153</v>
      </c>
      <c r="K109" s="1"/>
      <c r="L109" s="23" t="s">
        <v>388</v>
      </c>
    </row>
    <row r="110" spans="3:12" ht="34" customHeight="1">
      <c r="C110" s="29" t="s">
        <v>389</v>
      </c>
      <c r="D110" s="27" t="s">
        <v>390</v>
      </c>
      <c r="E110" s="10">
        <v>1</v>
      </c>
      <c r="F110" s="10">
        <v>1</v>
      </c>
      <c r="G110" s="10">
        <v>0</v>
      </c>
      <c r="H110" s="17">
        <v>75</v>
      </c>
      <c r="I110" s="24">
        <v>1</v>
      </c>
      <c r="J110" s="28">
        <f t="shared" si="5"/>
        <v>75</v>
      </c>
      <c r="K110" s="1"/>
      <c r="L110" s="23" t="s">
        <v>391</v>
      </c>
    </row>
    <row r="111" spans="3:12" ht="34" customHeight="1">
      <c r="C111" s="26" t="s">
        <v>392</v>
      </c>
      <c r="D111" s="18" t="s">
        <v>393</v>
      </c>
      <c r="E111" s="10">
        <v>3</v>
      </c>
      <c r="F111" s="10">
        <v>1</v>
      </c>
      <c r="G111" s="10">
        <v>0</v>
      </c>
      <c r="H111" s="17">
        <v>43</v>
      </c>
      <c r="I111" s="24">
        <v>1</v>
      </c>
      <c r="J111" s="25">
        <f t="shared" si="5"/>
        <v>129</v>
      </c>
      <c r="K111" s="1"/>
      <c r="L111" s="23" t="s">
        <v>394</v>
      </c>
    </row>
    <row r="112" spans="3:12" ht="34" customHeight="1">
      <c r="C112" s="29" t="s">
        <v>395</v>
      </c>
      <c r="D112" s="27" t="s">
        <v>396</v>
      </c>
      <c r="E112" s="10">
        <v>1</v>
      </c>
      <c r="F112" s="10">
        <v>1</v>
      </c>
      <c r="G112" s="10">
        <v>0</v>
      </c>
      <c r="H112" s="17">
        <v>150</v>
      </c>
      <c r="I112" s="24">
        <v>1</v>
      </c>
      <c r="J112" s="28">
        <f t="shared" si="5"/>
        <v>150</v>
      </c>
      <c r="K112" s="1"/>
      <c r="L112" s="23" t="s">
        <v>397</v>
      </c>
    </row>
    <row r="113" spans="3:12" ht="34" customHeight="1">
      <c r="C113" s="26" t="s">
        <v>398</v>
      </c>
      <c r="D113" s="18" t="s">
        <v>399</v>
      </c>
      <c r="E113" s="10">
        <v>1</v>
      </c>
      <c r="F113" s="10">
        <v>1</v>
      </c>
      <c r="G113" s="10">
        <v>0</v>
      </c>
      <c r="H113" s="17">
        <v>188</v>
      </c>
      <c r="I113" s="24">
        <v>1</v>
      </c>
      <c r="J113" s="25">
        <f t="shared" si="5"/>
        <v>188</v>
      </c>
      <c r="K113" s="1"/>
      <c r="L113" s="23" t="s">
        <v>400</v>
      </c>
    </row>
    <row r="114" spans="3:12" ht="34" customHeight="1">
      <c r="C114" s="29" t="s">
        <v>401</v>
      </c>
      <c r="D114" s="27" t="s">
        <v>402</v>
      </c>
      <c r="E114" s="10">
        <v>1</v>
      </c>
      <c r="F114" s="10">
        <v>1</v>
      </c>
      <c r="G114" s="10">
        <v>0</v>
      </c>
      <c r="H114" s="17">
        <v>170</v>
      </c>
      <c r="I114" s="24">
        <v>1</v>
      </c>
      <c r="J114" s="28">
        <f t="shared" si="5"/>
        <v>170</v>
      </c>
      <c r="K114" s="1"/>
      <c r="L114" s="23" t="s">
        <v>403</v>
      </c>
    </row>
    <row r="115" spans="3:12" ht="34" customHeight="1">
      <c r="C115" s="26" t="s">
        <v>404</v>
      </c>
      <c r="D115" s="18" t="s">
        <v>405</v>
      </c>
      <c r="E115" s="10">
        <v>5</v>
      </c>
      <c r="F115" s="10">
        <v>1</v>
      </c>
      <c r="G115" s="10">
        <v>0</v>
      </c>
      <c r="H115" s="17">
        <v>50</v>
      </c>
      <c r="I115" s="24">
        <v>1</v>
      </c>
      <c r="J115" s="25">
        <f t="shared" si="5"/>
        <v>250</v>
      </c>
      <c r="K115" s="1"/>
      <c r="L115" s="23" t="s">
        <v>406</v>
      </c>
    </row>
    <row r="116" spans="3:12" ht="34" customHeight="1">
      <c r="C116" s="29" t="s">
        <v>407</v>
      </c>
      <c r="D116" s="27" t="s">
        <v>408</v>
      </c>
      <c r="E116" s="10">
        <v>1</v>
      </c>
      <c r="F116" s="10">
        <v>1</v>
      </c>
      <c r="G116" s="10">
        <v>0</v>
      </c>
      <c r="H116" s="17">
        <v>575</v>
      </c>
      <c r="I116" s="24">
        <v>1</v>
      </c>
      <c r="J116" s="28">
        <f t="shared" si="5"/>
        <v>575</v>
      </c>
      <c r="K116" s="1"/>
      <c r="L116" s="23" t="s">
        <v>409</v>
      </c>
    </row>
    <row r="117" spans="3:12" ht="34" customHeight="1">
      <c r="C117" s="26" t="s">
        <v>410</v>
      </c>
      <c r="D117" s="18" t="s">
        <v>411</v>
      </c>
      <c r="E117" s="10">
        <v>1</v>
      </c>
      <c r="F117" s="10">
        <v>1</v>
      </c>
      <c r="G117" s="10">
        <v>0</v>
      </c>
      <c r="H117" s="17">
        <v>425</v>
      </c>
      <c r="I117" s="24">
        <v>1</v>
      </c>
      <c r="J117" s="25">
        <f t="shared" si="5"/>
        <v>425</v>
      </c>
      <c r="K117" s="1"/>
      <c r="L117" s="23" t="s">
        <v>412</v>
      </c>
    </row>
    <row r="118" spans="3:12" ht="34" customHeight="1">
      <c r="C118" s="29" t="s">
        <v>413</v>
      </c>
      <c r="D118" s="27" t="s">
        <v>414</v>
      </c>
      <c r="E118" s="10">
        <v>1</v>
      </c>
      <c r="F118" s="10">
        <v>1</v>
      </c>
      <c r="G118" s="10">
        <v>0</v>
      </c>
      <c r="H118" s="17">
        <v>188</v>
      </c>
      <c r="I118" s="24">
        <v>1</v>
      </c>
      <c r="J118" s="28">
        <f t="shared" si="5"/>
        <v>188</v>
      </c>
      <c r="K118" s="1"/>
      <c r="L118" s="23" t="s">
        <v>415</v>
      </c>
    </row>
    <row r="119" spans="3:12" ht="34" customHeight="1">
      <c r="C119" s="26" t="s">
        <v>416</v>
      </c>
      <c r="D119" s="18" t="s">
        <v>417</v>
      </c>
      <c r="E119" s="10">
        <v>1</v>
      </c>
      <c r="F119" s="10">
        <v>1</v>
      </c>
      <c r="G119" s="10">
        <v>0</v>
      </c>
      <c r="H119" s="17">
        <v>160</v>
      </c>
      <c r="I119" s="24">
        <v>1</v>
      </c>
      <c r="J119" s="25">
        <f t="shared" si="5"/>
        <v>160</v>
      </c>
      <c r="K119" s="1"/>
      <c r="L119" s="23" t="s">
        <v>418</v>
      </c>
    </row>
    <row r="120" spans="3:12" ht="34" customHeight="1">
      <c r="C120" s="29" t="s">
        <v>419</v>
      </c>
      <c r="D120" s="27" t="s">
        <v>420</v>
      </c>
      <c r="E120" s="10">
        <v>1</v>
      </c>
      <c r="F120" s="10">
        <v>1</v>
      </c>
      <c r="G120" s="10">
        <v>0</v>
      </c>
      <c r="H120" s="17">
        <v>188</v>
      </c>
      <c r="I120" s="24">
        <v>1</v>
      </c>
      <c r="J120" s="28">
        <f t="shared" si="5"/>
        <v>188</v>
      </c>
      <c r="K120" s="1"/>
      <c r="L120" s="23" t="s">
        <v>421</v>
      </c>
    </row>
    <row r="121" spans="3:12" ht="34" customHeight="1">
      <c r="C121" s="26" t="s">
        <v>422</v>
      </c>
      <c r="D121" s="18" t="s">
        <v>423</v>
      </c>
      <c r="E121" s="10">
        <v>1</v>
      </c>
      <c r="F121" s="10">
        <v>1</v>
      </c>
      <c r="G121" s="10">
        <v>0</v>
      </c>
      <c r="H121" s="17">
        <v>188</v>
      </c>
      <c r="I121" s="24">
        <v>1</v>
      </c>
      <c r="J121" s="25">
        <f t="shared" si="5"/>
        <v>188</v>
      </c>
      <c r="K121" s="1"/>
      <c r="L121" s="23" t="s">
        <v>424</v>
      </c>
    </row>
    <row r="122" spans="3:12" ht="34" customHeight="1">
      <c r="C122" s="29" t="s">
        <v>425</v>
      </c>
      <c r="D122" s="27" t="s">
        <v>426</v>
      </c>
      <c r="E122" s="10">
        <v>1</v>
      </c>
      <c r="F122" s="10">
        <v>1</v>
      </c>
      <c r="G122" s="10">
        <v>0</v>
      </c>
      <c r="H122" s="17">
        <v>525</v>
      </c>
      <c r="I122" s="24">
        <v>1</v>
      </c>
      <c r="J122" s="28">
        <f t="shared" si="5"/>
        <v>525</v>
      </c>
      <c r="K122" s="1"/>
      <c r="L122" s="23" t="s">
        <v>427</v>
      </c>
    </row>
    <row r="123" spans="3:12" ht="34" customHeight="1">
      <c r="C123" s="26" t="s">
        <v>428</v>
      </c>
      <c r="D123" s="18" t="s">
        <v>429</v>
      </c>
      <c r="E123" s="10">
        <v>1</v>
      </c>
      <c r="F123" s="10">
        <v>1</v>
      </c>
      <c r="G123" s="10">
        <v>0</v>
      </c>
      <c r="H123" s="17">
        <v>193</v>
      </c>
      <c r="I123" s="24">
        <v>1</v>
      </c>
      <c r="J123" s="25">
        <f t="shared" si="5"/>
        <v>193</v>
      </c>
      <c r="K123" s="1"/>
      <c r="L123" s="23" t="s">
        <v>430</v>
      </c>
    </row>
    <row r="124" spans="3:12" ht="34" customHeight="1">
      <c r="C124" s="29" t="s">
        <v>431</v>
      </c>
      <c r="D124" s="27" t="s">
        <v>432</v>
      </c>
      <c r="E124" s="10">
        <v>1</v>
      </c>
      <c r="F124" s="10">
        <v>1</v>
      </c>
      <c r="G124" s="10">
        <v>0</v>
      </c>
      <c r="H124" s="17">
        <v>170</v>
      </c>
      <c r="I124" s="24">
        <v>1</v>
      </c>
      <c r="J124" s="28">
        <f t="shared" si="5"/>
        <v>170</v>
      </c>
      <c r="K124" s="1"/>
      <c r="L124" s="23" t="s">
        <v>433</v>
      </c>
    </row>
    <row r="125" spans="3:12" ht="34" customHeight="1">
      <c r="C125" s="26" t="s">
        <v>434</v>
      </c>
      <c r="D125" s="18" t="s">
        <v>435</v>
      </c>
      <c r="E125" s="10">
        <v>2</v>
      </c>
      <c r="F125" s="10">
        <v>1</v>
      </c>
      <c r="G125" s="10">
        <v>0</v>
      </c>
      <c r="H125" s="17">
        <v>55</v>
      </c>
      <c r="I125" s="24">
        <v>1</v>
      </c>
      <c r="J125" s="25">
        <f t="shared" si="5"/>
        <v>110</v>
      </c>
      <c r="K125" s="1"/>
      <c r="L125" s="23" t="s">
        <v>436</v>
      </c>
    </row>
    <row r="126" spans="3:12" ht="34" customHeight="1">
      <c r="C126" s="29" t="s">
        <v>437</v>
      </c>
      <c r="D126" s="27" t="s">
        <v>438</v>
      </c>
      <c r="E126" s="10">
        <v>3</v>
      </c>
      <c r="F126" s="10">
        <v>1</v>
      </c>
      <c r="G126" s="10">
        <v>0</v>
      </c>
      <c r="H126" s="17">
        <v>148</v>
      </c>
      <c r="I126" s="24">
        <v>1</v>
      </c>
      <c r="J126" s="28">
        <f t="shared" si="5"/>
        <v>444</v>
      </c>
      <c r="K126" s="1"/>
      <c r="L126" s="23" t="s">
        <v>439</v>
      </c>
    </row>
    <row r="127" spans="3:12" ht="34" customHeight="1">
      <c r="C127" s="26" t="s">
        <v>440</v>
      </c>
      <c r="D127" s="18" t="s">
        <v>441</v>
      </c>
      <c r="E127" s="10">
        <v>1</v>
      </c>
      <c r="F127" s="10">
        <v>1</v>
      </c>
      <c r="G127" s="10">
        <v>0</v>
      </c>
      <c r="H127" s="17">
        <v>1000</v>
      </c>
      <c r="I127" s="24">
        <v>1</v>
      </c>
      <c r="J127" s="25">
        <f t="shared" si="5"/>
        <v>1000</v>
      </c>
      <c r="K127" s="1"/>
      <c r="L127" s="23" t="s">
        <v>442</v>
      </c>
    </row>
    <row r="128" spans="3:12" ht="34" customHeight="1">
      <c r="C128" s="29" t="s">
        <v>443</v>
      </c>
      <c r="D128" s="27" t="s">
        <v>444</v>
      </c>
      <c r="E128" s="10">
        <v>1</v>
      </c>
      <c r="F128" s="10">
        <v>1</v>
      </c>
      <c r="G128" s="10">
        <v>0</v>
      </c>
      <c r="H128" s="17">
        <v>1600</v>
      </c>
      <c r="I128" s="24">
        <v>1</v>
      </c>
      <c r="J128" s="28">
        <f t="shared" si="5"/>
        <v>1600</v>
      </c>
      <c r="K128" s="1"/>
      <c r="L128" s="23" t="s">
        <v>445</v>
      </c>
    </row>
    <row r="129" spans="3:12" ht="34" customHeight="1">
      <c r="C129" s="26" t="s">
        <v>446</v>
      </c>
      <c r="D129" s="18" t="s">
        <v>447</v>
      </c>
      <c r="E129" s="10">
        <v>1</v>
      </c>
      <c r="F129" s="10">
        <v>1</v>
      </c>
      <c r="G129" s="10">
        <v>0</v>
      </c>
      <c r="H129" s="17">
        <v>1200</v>
      </c>
      <c r="I129" s="24">
        <v>1</v>
      </c>
      <c r="J129" s="25">
        <f t="shared" si="5"/>
        <v>1200</v>
      </c>
      <c r="K129" s="1"/>
      <c r="L129" s="23" t="s">
        <v>448</v>
      </c>
    </row>
    <row r="130" spans="3:12" ht="34" customHeight="1">
      <c r="C130" s="29" t="s">
        <v>449</v>
      </c>
      <c r="D130" s="27" t="s">
        <v>450</v>
      </c>
      <c r="E130" s="10">
        <v>1</v>
      </c>
      <c r="F130" s="10">
        <v>1</v>
      </c>
      <c r="G130" s="10">
        <v>0</v>
      </c>
      <c r="H130" s="17">
        <v>425</v>
      </c>
      <c r="I130" s="24">
        <v>1</v>
      </c>
      <c r="J130" s="28">
        <f t="shared" si="5"/>
        <v>425</v>
      </c>
      <c r="K130" s="1"/>
      <c r="L130" s="23" t="s">
        <v>451</v>
      </c>
    </row>
    <row r="131" spans="3:12" ht="34" customHeight="1">
      <c r="C131" s="26" t="s">
        <v>452</v>
      </c>
      <c r="D131" s="18" t="s">
        <v>453</v>
      </c>
      <c r="E131" s="10">
        <v>1</v>
      </c>
      <c r="F131" s="10">
        <v>1</v>
      </c>
      <c r="G131" s="10">
        <v>0</v>
      </c>
      <c r="H131" s="17">
        <v>150</v>
      </c>
      <c r="I131" s="24">
        <v>1</v>
      </c>
      <c r="J131" s="25">
        <f t="shared" si="5"/>
        <v>150</v>
      </c>
      <c r="K131" s="1"/>
      <c r="L131" s="23" t="s">
        <v>454</v>
      </c>
    </row>
    <row r="132" spans="3:12" ht="34" customHeight="1">
      <c r="C132" s="29" t="s">
        <v>455</v>
      </c>
      <c r="D132" s="27" t="s">
        <v>456</v>
      </c>
      <c r="E132" s="10">
        <v>1</v>
      </c>
      <c r="F132" s="10">
        <v>1</v>
      </c>
      <c r="G132" s="10">
        <v>0</v>
      </c>
      <c r="H132" s="17">
        <v>250</v>
      </c>
      <c r="I132" s="24">
        <v>1</v>
      </c>
      <c r="J132" s="28">
        <f t="shared" si="5"/>
        <v>250</v>
      </c>
      <c r="K132" s="1"/>
      <c r="L132" s="23" t="s">
        <v>457</v>
      </c>
    </row>
    <row r="133" spans="3:12" ht="34" customHeight="1">
      <c r="C133" s="26" t="s">
        <v>458</v>
      </c>
      <c r="D133" s="18" t="s">
        <v>459</v>
      </c>
      <c r="E133" s="10">
        <v>1</v>
      </c>
      <c r="F133" s="10">
        <v>1</v>
      </c>
      <c r="G133" s="10">
        <v>0</v>
      </c>
      <c r="H133" s="17">
        <v>100</v>
      </c>
      <c r="I133" s="24">
        <v>1</v>
      </c>
      <c r="J133" s="25">
        <f t="shared" si="5"/>
        <v>100</v>
      </c>
      <c r="K133" s="1"/>
      <c r="L133" s="23" t="s">
        <v>460</v>
      </c>
    </row>
    <row r="134" spans="3:12" ht="34" customHeight="1">
      <c r="C134" s="29" t="s">
        <v>461</v>
      </c>
      <c r="D134" s="27" t="s">
        <v>462</v>
      </c>
      <c r="E134" s="10">
        <v>1</v>
      </c>
      <c r="F134" s="10">
        <v>1</v>
      </c>
      <c r="G134" s="10">
        <v>0</v>
      </c>
      <c r="H134" s="17">
        <v>375</v>
      </c>
      <c r="I134" s="24">
        <v>1</v>
      </c>
      <c r="J134" s="28">
        <f t="shared" si="5"/>
        <v>375</v>
      </c>
      <c r="K134" s="1"/>
      <c r="L134" s="23" t="s">
        <v>463</v>
      </c>
    </row>
    <row r="135" spans="3:12" ht="34" customHeight="1">
      <c r="C135" s="26" t="s">
        <v>464</v>
      </c>
      <c r="D135" s="18" t="s">
        <v>465</v>
      </c>
      <c r="E135" s="10">
        <v>1</v>
      </c>
      <c r="F135" s="10">
        <v>1</v>
      </c>
      <c r="G135" s="10">
        <v>0</v>
      </c>
      <c r="H135" s="17">
        <v>325</v>
      </c>
      <c r="I135" s="24">
        <v>1</v>
      </c>
      <c r="J135" s="25">
        <f t="shared" si="5"/>
        <v>325</v>
      </c>
      <c r="K135" s="1"/>
      <c r="L135" s="23" t="s">
        <v>466</v>
      </c>
    </row>
    <row r="136" spans="3:12" ht="29" customHeight="1">
      <c r="C136" s="31"/>
      <c r="D136" s="31" t="s">
        <v>467</v>
      </c>
      <c r="E136" s="31"/>
      <c r="F136" s="31"/>
      <c r="G136" s="31"/>
      <c r="H136" s="31"/>
      <c r="I136" s="31"/>
      <c r="J136" s="32">
        <f>SUM(J93:J135)</f>
        <v>13406</v>
      </c>
      <c r="K136" s="1"/>
      <c r="L136" s="1"/>
    </row>
    <row r="137" spans="3:12" ht="24" customHeight="1"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3:12" ht="27" customHeight="1">
      <c r="C138" s="5" t="s">
        <v>468</v>
      </c>
      <c r="D138" s="5"/>
      <c r="E138" s="5"/>
      <c r="F138" s="5"/>
      <c r="G138" s="5"/>
      <c r="H138" s="5"/>
      <c r="I138" s="5"/>
      <c r="J138" s="5"/>
      <c r="K138" s="1"/>
      <c r="L138" s="1"/>
    </row>
    <row r="139" spans="3:12" ht="34" customHeight="1">
      <c r="C139" s="26" t="s">
        <v>469</v>
      </c>
      <c r="D139" s="18" t="s">
        <v>470</v>
      </c>
      <c r="E139" s="10">
        <v>1</v>
      </c>
      <c r="F139" s="10">
        <v>12</v>
      </c>
      <c r="G139" s="10">
        <v>0</v>
      </c>
      <c r="H139" s="17">
        <v>140</v>
      </c>
      <c r="I139" s="24">
        <v>1</v>
      </c>
      <c r="J139" s="25">
        <f t="shared" ref="J139:J144" si="6">ROUND(E139*(F139+G139)*H139*I139,2)</f>
        <v>1680</v>
      </c>
      <c r="K139" s="1"/>
      <c r="L139" s="23" t="s">
        <v>471</v>
      </c>
    </row>
    <row r="140" spans="3:12" ht="34" customHeight="1">
      <c r="C140" s="29" t="s">
        <v>472</v>
      </c>
      <c r="D140" s="27" t="s">
        <v>473</v>
      </c>
      <c r="E140" s="10">
        <v>1</v>
      </c>
      <c r="F140" s="10">
        <v>1</v>
      </c>
      <c r="G140" s="10">
        <v>0</v>
      </c>
      <c r="H140" s="17">
        <v>750</v>
      </c>
      <c r="I140" s="24">
        <v>1</v>
      </c>
      <c r="J140" s="28">
        <f t="shared" si="6"/>
        <v>750</v>
      </c>
      <c r="K140" s="1"/>
      <c r="L140" s="23" t="s">
        <v>474</v>
      </c>
    </row>
    <row r="141" spans="3:12" ht="34" customHeight="1">
      <c r="C141" s="26" t="s">
        <v>475</v>
      </c>
      <c r="D141" s="18" t="s">
        <v>476</v>
      </c>
      <c r="E141" s="10">
        <v>1</v>
      </c>
      <c r="F141" s="10">
        <v>5</v>
      </c>
      <c r="G141" s="10">
        <v>0</v>
      </c>
      <c r="H141" s="17">
        <v>125</v>
      </c>
      <c r="I141" s="24">
        <v>1</v>
      </c>
      <c r="J141" s="25">
        <f t="shared" si="6"/>
        <v>625</v>
      </c>
      <c r="K141" s="1"/>
      <c r="L141" s="23" t="s">
        <v>477</v>
      </c>
    </row>
    <row r="142" spans="3:12" ht="34" customHeight="1">
      <c r="C142" s="29" t="s">
        <v>478</v>
      </c>
      <c r="D142" s="27" t="s">
        <v>479</v>
      </c>
      <c r="E142" s="10">
        <v>1</v>
      </c>
      <c r="F142" s="10">
        <v>30</v>
      </c>
      <c r="G142" s="10">
        <v>0</v>
      </c>
      <c r="H142" s="17">
        <v>10</v>
      </c>
      <c r="I142" s="24">
        <v>1</v>
      </c>
      <c r="J142" s="28">
        <f t="shared" si="6"/>
        <v>300</v>
      </c>
      <c r="K142" s="1"/>
      <c r="L142" s="23" t="s">
        <v>480</v>
      </c>
    </row>
    <row r="143" spans="3:12" ht="34" customHeight="1">
      <c r="C143" s="26" t="s">
        <v>481</v>
      </c>
      <c r="D143" s="18" t="s">
        <v>482</v>
      </c>
      <c r="E143" s="10">
        <v>1</v>
      </c>
      <c r="F143" s="10">
        <v>1</v>
      </c>
      <c r="G143" s="10">
        <v>0</v>
      </c>
      <c r="H143" s="17">
        <v>500</v>
      </c>
      <c r="I143" s="24">
        <v>1</v>
      </c>
      <c r="J143" s="25">
        <f t="shared" si="6"/>
        <v>500</v>
      </c>
      <c r="K143" s="1"/>
      <c r="L143" s="23" t="s">
        <v>483</v>
      </c>
    </row>
    <row r="144" spans="3:12" ht="34" customHeight="1">
      <c r="C144" s="29" t="s">
        <v>484</v>
      </c>
      <c r="D144" s="27" t="s">
        <v>485</v>
      </c>
      <c r="E144" s="10">
        <v>1</v>
      </c>
      <c r="F144" s="10">
        <v>1</v>
      </c>
      <c r="G144" s="10">
        <v>0</v>
      </c>
      <c r="H144" s="17">
        <v>350</v>
      </c>
      <c r="I144" s="24">
        <v>1</v>
      </c>
      <c r="J144" s="28">
        <f t="shared" si="6"/>
        <v>350</v>
      </c>
      <c r="K144" s="1"/>
      <c r="L144" s="23" t="s">
        <v>486</v>
      </c>
    </row>
    <row r="145" spans="3:12" ht="29" customHeight="1">
      <c r="C145" s="31"/>
      <c r="D145" s="31" t="s">
        <v>487</v>
      </c>
      <c r="E145" s="31"/>
      <c r="F145" s="31"/>
      <c r="G145" s="31"/>
      <c r="H145" s="31"/>
      <c r="I145" s="31"/>
      <c r="J145" s="32">
        <f>SUM(J139:J144)</f>
        <v>4205</v>
      </c>
      <c r="K145" s="1"/>
      <c r="L145" s="1"/>
    </row>
    <row r="146" spans="3:12" ht="24" customHeight="1"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3:12" ht="27" customHeight="1">
      <c r="C147" s="5" t="s">
        <v>488</v>
      </c>
      <c r="D147" s="5"/>
      <c r="E147" s="5"/>
      <c r="F147" s="5"/>
      <c r="G147" s="5"/>
      <c r="H147" s="5"/>
      <c r="I147" s="5"/>
      <c r="J147" s="5"/>
      <c r="K147" s="1"/>
      <c r="L147" s="1"/>
    </row>
    <row r="148" spans="3:12" ht="47" customHeight="1">
      <c r="C148" s="26" t="s">
        <v>489</v>
      </c>
      <c r="D148" s="18" t="s">
        <v>490</v>
      </c>
      <c r="E148" s="10">
        <v>4</v>
      </c>
      <c r="F148" s="10">
        <v>3</v>
      </c>
      <c r="G148" s="10">
        <v>0</v>
      </c>
      <c r="H148" s="17">
        <v>265</v>
      </c>
      <c r="I148" s="24">
        <v>1</v>
      </c>
      <c r="J148" s="25">
        <f t="shared" ref="J148:J162" si="7">ROUND(E148*(F148+G148)*H148*I148,2)</f>
        <v>3180</v>
      </c>
      <c r="K148" s="1"/>
      <c r="L148" s="23" t="s">
        <v>491</v>
      </c>
    </row>
    <row r="149" spans="3:12" ht="34" customHeight="1">
      <c r="C149" s="29" t="s">
        <v>492</v>
      </c>
      <c r="D149" s="27" t="s">
        <v>493</v>
      </c>
      <c r="E149" s="10">
        <v>1</v>
      </c>
      <c r="F149" s="10">
        <v>1</v>
      </c>
      <c r="G149" s="10">
        <v>0</v>
      </c>
      <c r="H149" s="17">
        <v>700</v>
      </c>
      <c r="I149" s="24">
        <v>1</v>
      </c>
      <c r="J149" s="28">
        <f t="shared" si="7"/>
        <v>700</v>
      </c>
      <c r="K149" s="1"/>
      <c r="L149" s="23" t="s">
        <v>494</v>
      </c>
    </row>
    <row r="150" spans="3:12" ht="34" customHeight="1">
      <c r="C150" s="26" t="s">
        <v>495</v>
      </c>
      <c r="D150" s="18" t="s">
        <v>496</v>
      </c>
      <c r="E150" s="10">
        <v>2</v>
      </c>
      <c r="F150" s="10">
        <v>3</v>
      </c>
      <c r="G150" s="10">
        <v>0</v>
      </c>
      <c r="H150" s="17">
        <v>30</v>
      </c>
      <c r="I150" s="24">
        <v>1</v>
      </c>
      <c r="J150" s="25">
        <f t="shared" si="7"/>
        <v>180</v>
      </c>
      <c r="K150" s="1"/>
      <c r="L150" s="23" t="s">
        <v>497</v>
      </c>
    </row>
    <row r="151" spans="3:12" ht="34" customHeight="1">
      <c r="C151" s="29" t="s">
        <v>498</v>
      </c>
      <c r="D151" s="27" t="s">
        <v>499</v>
      </c>
      <c r="E151" s="10">
        <v>1</v>
      </c>
      <c r="F151" s="10">
        <v>2</v>
      </c>
      <c r="G151" s="10">
        <v>0</v>
      </c>
      <c r="H151" s="17">
        <v>200</v>
      </c>
      <c r="I151" s="24">
        <v>1</v>
      </c>
      <c r="J151" s="28">
        <f t="shared" si="7"/>
        <v>400</v>
      </c>
      <c r="K151" s="1"/>
      <c r="L151" s="23" t="s">
        <v>500</v>
      </c>
    </row>
    <row r="152" spans="3:12" ht="34" customHeight="1">
      <c r="C152" s="26" t="s">
        <v>501</v>
      </c>
      <c r="D152" s="18" t="s">
        <v>502</v>
      </c>
      <c r="E152" s="10">
        <v>1</v>
      </c>
      <c r="F152" s="10">
        <v>2</v>
      </c>
      <c r="G152" s="10">
        <v>0</v>
      </c>
      <c r="H152" s="17">
        <v>650</v>
      </c>
      <c r="I152" s="24">
        <v>1</v>
      </c>
      <c r="J152" s="25">
        <f t="shared" si="7"/>
        <v>1300</v>
      </c>
      <c r="K152" s="1"/>
      <c r="L152" s="23" t="s">
        <v>503</v>
      </c>
    </row>
    <row r="153" spans="3:12" ht="47" customHeight="1">
      <c r="C153" s="29" t="s">
        <v>504</v>
      </c>
      <c r="D153" s="27" t="s">
        <v>505</v>
      </c>
      <c r="E153" s="10">
        <v>1</v>
      </c>
      <c r="F153" s="10">
        <v>0</v>
      </c>
      <c r="G153" s="10">
        <v>0</v>
      </c>
      <c r="H153" s="17">
        <v>0</v>
      </c>
      <c r="I153" s="24">
        <v>1</v>
      </c>
      <c r="J153" s="28">
        <f t="shared" si="7"/>
        <v>0</v>
      </c>
      <c r="K153" s="1"/>
      <c r="L153" s="23" t="s">
        <v>506</v>
      </c>
    </row>
    <row r="154" spans="3:12" ht="34" customHeight="1">
      <c r="C154" s="26" t="s">
        <v>507</v>
      </c>
      <c r="D154" s="18" t="s">
        <v>508</v>
      </c>
      <c r="E154" s="10">
        <v>1</v>
      </c>
      <c r="F154" s="10">
        <v>0</v>
      </c>
      <c r="G154" s="10">
        <v>0</v>
      </c>
      <c r="H154" s="17">
        <v>0</v>
      </c>
      <c r="I154" s="24">
        <v>1</v>
      </c>
      <c r="J154" s="25">
        <f t="shared" si="7"/>
        <v>0</v>
      </c>
      <c r="K154" s="1"/>
      <c r="L154" s="23" t="s">
        <v>509</v>
      </c>
    </row>
    <row r="155" spans="3:12" ht="34" customHeight="1">
      <c r="C155" s="29" t="s">
        <v>510</v>
      </c>
      <c r="D155" s="27" t="s">
        <v>511</v>
      </c>
      <c r="E155" s="10">
        <v>1</v>
      </c>
      <c r="F155" s="10">
        <v>1</v>
      </c>
      <c r="G155" s="10">
        <v>0</v>
      </c>
      <c r="H155" s="17">
        <v>1600</v>
      </c>
      <c r="I155" s="24">
        <v>1</v>
      </c>
      <c r="J155" s="28">
        <f t="shared" si="7"/>
        <v>1600</v>
      </c>
      <c r="K155" s="1"/>
      <c r="L155" s="23" t="s">
        <v>512</v>
      </c>
    </row>
    <row r="156" spans="3:12" ht="47" customHeight="1">
      <c r="C156" s="26" t="s">
        <v>513</v>
      </c>
      <c r="D156" s="18" t="s">
        <v>514</v>
      </c>
      <c r="E156" s="10">
        <v>1</v>
      </c>
      <c r="F156" s="10">
        <v>3</v>
      </c>
      <c r="G156" s="10">
        <v>0</v>
      </c>
      <c r="H156" s="17">
        <v>1400</v>
      </c>
      <c r="I156" s="33">
        <f>Assumptions!F15</f>
        <v>1.375</v>
      </c>
      <c r="J156" s="25">
        <f t="shared" si="7"/>
        <v>5775</v>
      </c>
      <c r="K156" s="1"/>
      <c r="L156" s="23" t="s">
        <v>515</v>
      </c>
    </row>
    <row r="157" spans="3:12" ht="34" customHeight="1">
      <c r="C157" s="29" t="s">
        <v>516</v>
      </c>
      <c r="D157" s="27" t="s">
        <v>517</v>
      </c>
      <c r="E157" s="10">
        <v>2</v>
      </c>
      <c r="F157" s="10">
        <v>2</v>
      </c>
      <c r="G157" s="10">
        <v>0</v>
      </c>
      <c r="H157" s="17">
        <v>257</v>
      </c>
      <c r="I157" s="33">
        <f>Assumptions!F15</f>
        <v>1.375</v>
      </c>
      <c r="J157" s="28">
        <f t="shared" si="7"/>
        <v>1413.5</v>
      </c>
      <c r="K157" s="1"/>
      <c r="L157" s="23" t="s">
        <v>518</v>
      </c>
    </row>
    <row r="158" spans="3:12" ht="34" customHeight="1">
      <c r="C158" s="26" t="s">
        <v>519</v>
      </c>
      <c r="D158" s="18" t="s">
        <v>520</v>
      </c>
      <c r="E158" s="10">
        <v>1</v>
      </c>
      <c r="F158" s="10">
        <v>5</v>
      </c>
      <c r="G158" s="10">
        <v>0</v>
      </c>
      <c r="H158" s="17">
        <v>325</v>
      </c>
      <c r="I158" s="33">
        <f>Assumptions!F15</f>
        <v>1.375</v>
      </c>
      <c r="J158" s="25">
        <f t="shared" si="7"/>
        <v>2234.38</v>
      </c>
      <c r="K158" s="1"/>
      <c r="L158" s="23" t="s">
        <v>521</v>
      </c>
    </row>
    <row r="159" spans="3:12" ht="34" customHeight="1">
      <c r="C159" s="29" t="s">
        <v>522</v>
      </c>
      <c r="D159" s="27" t="s">
        <v>523</v>
      </c>
      <c r="E159" s="10">
        <v>1</v>
      </c>
      <c r="F159" s="10">
        <v>1</v>
      </c>
      <c r="G159" s="10">
        <v>0</v>
      </c>
      <c r="H159" s="17">
        <v>1700</v>
      </c>
      <c r="I159" s="24">
        <v>1</v>
      </c>
      <c r="J159" s="28">
        <f t="shared" si="7"/>
        <v>1700</v>
      </c>
      <c r="K159" s="1"/>
      <c r="L159" s="23" t="s">
        <v>524</v>
      </c>
    </row>
    <row r="160" spans="3:12" ht="34" customHeight="1">
      <c r="C160" s="26" t="s">
        <v>525</v>
      </c>
      <c r="D160" s="18" t="s">
        <v>526</v>
      </c>
      <c r="E160" s="10">
        <v>1</v>
      </c>
      <c r="F160" s="10">
        <v>3</v>
      </c>
      <c r="G160" s="10">
        <v>0</v>
      </c>
      <c r="H160" s="17">
        <v>400</v>
      </c>
      <c r="I160" s="33">
        <f>Assumptions!F15</f>
        <v>1.375</v>
      </c>
      <c r="J160" s="25">
        <f t="shared" si="7"/>
        <v>1650</v>
      </c>
      <c r="K160" s="1"/>
      <c r="L160" s="23" t="s">
        <v>527</v>
      </c>
    </row>
    <row r="161" spans="3:12" ht="34" customHeight="1">
      <c r="C161" s="29" t="s">
        <v>528</v>
      </c>
      <c r="D161" s="27" t="s">
        <v>529</v>
      </c>
      <c r="E161" s="10">
        <v>1</v>
      </c>
      <c r="F161" s="10">
        <v>1</v>
      </c>
      <c r="G161" s="10">
        <v>0</v>
      </c>
      <c r="H161" s="17">
        <v>1200</v>
      </c>
      <c r="I161" s="24">
        <v>1</v>
      </c>
      <c r="J161" s="28">
        <f t="shared" si="7"/>
        <v>1200</v>
      </c>
      <c r="K161" s="1"/>
      <c r="L161" s="23" t="s">
        <v>530</v>
      </c>
    </row>
    <row r="162" spans="3:12" ht="34" customHeight="1">
      <c r="C162" s="26" t="s">
        <v>531</v>
      </c>
      <c r="D162" s="18" t="s">
        <v>532</v>
      </c>
      <c r="E162" s="10">
        <v>1</v>
      </c>
      <c r="F162" s="10">
        <v>1</v>
      </c>
      <c r="G162" s="10">
        <v>0</v>
      </c>
      <c r="H162" s="17">
        <v>750</v>
      </c>
      <c r="I162" s="24">
        <v>1</v>
      </c>
      <c r="J162" s="25">
        <f t="shared" si="7"/>
        <v>750</v>
      </c>
      <c r="K162" s="1"/>
      <c r="L162" s="23" t="s">
        <v>533</v>
      </c>
    </row>
    <row r="163" spans="3:12" ht="29" customHeight="1">
      <c r="C163" s="31"/>
      <c r="D163" s="31" t="s">
        <v>534</v>
      </c>
      <c r="E163" s="31"/>
      <c r="F163" s="31"/>
      <c r="G163" s="31"/>
      <c r="H163" s="31"/>
      <c r="I163" s="31"/>
      <c r="J163" s="32">
        <f>SUM(J148:J162)</f>
        <v>22082.880000000001</v>
      </c>
      <c r="K163" s="1"/>
      <c r="L163" s="1"/>
    </row>
    <row r="164" spans="3:12" ht="24" customHeight="1"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3:12" ht="27" customHeight="1">
      <c r="C165" s="5" t="s">
        <v>535</v>
      </c>
      <c r="D165" s="5"/>
      <c r="E165" s="5"/>
      <c r="F165" s="5"/>
      <c r="G165" s="5"/>
      <c r="H165" s="5"/>
      <c r="I165" s="5"/>
      <c r="J165" s="5"/>
      <c r="K165" s="1"/>
      <c r="L165" s="1"/>
    </row>
    <row r="166" spans="3:12" ht="34" customHeight="1">
      <c r="C166" s="26" t="s">
        <v>536</v>
      </c>
      <c r="D166" s="18" t="s">
        <v>537</v>
      </c>
      <c r="E166" s="10">
        <v>1</v>
      </c>
      <c r="F166" s="34">
        <f>Assumptions!F7</f>
        <v>18</v>
      </c>
      <c r="G166" s="10">
        <v>4</v>
      </c>
      <c r="H166" s="17">
        <v>135</v>
      </c>
      <c r="I166" s="24">
        <v>1</v>
      </c>
      <c r="J166" s="25">
        <f t="shared" ref="J166:J179" si="8">ROUND(E166*(F166+G166)*H166*I166,2)</f>
        <v>2970</v>
      </c>
      <c r="K166" s="1"/>
      <c r="L166" s="23" t="s">
        <v>538</v>
      </c>
    </row>
    <row r="167" spans="3:12" ht="34" customHeight="1">
      <c r="C167" s="29" t="s">
        <v>539</v>
      </c>
      <c r="D167" s="27" t="s">
        <v>540</v>
      </c>
      <c r="E167" s="10">
        <v>1</v>
      </c>
      <c r="F167" s="10">
        <v>1</v>
      </c>
      <c r="G167" s="10">
        <v>0</v>
      </c>
      <c r="H167" s="17">
        <v>850</v>
      </c>
      <c r="I167" s="24">
        <v>1</v>
      </c>
      <c r="J167" s="28">
        <f t="shared" si="8"/>
        <v>850</v>
      </c>
      <c r="K167" s="1"/>
      <c r="L167" s="23" t="s">
        <v>541</v>
      </c>
    </row>
    <row r="168" spans="3:12" ht="34" customHeight="1">
      <c r="C168" s="26" t="s">
        <v>542</v>
      </c>
      <c r="D168" s="18" t="s">
        <v>543</v>
      </c>
      <c r="E168" s="10">
        <v>1</v>
      </c>
      <c r="F168" s="10">
        <v>3</v>
      </c>
      <c r="G168" s="10">
        <v>0</v>
      </c>
      <c r="H168" s="17">
        <v>700</v>
      </c>
      <c r="I168" s="24">
        <v>1</v>
      </c>
      <c r="J168" s="25">
        <f t="shared" si="8"/>
        <v>2100</v>
      </c>
      <c r="K168" s="1"/>
      <c r="L168" s="23" t="s">
        <v>544</v>
      </c>
    </row>
    <row r="169" spans="3:12" ht="34" customHeight="1">
      <c r="C169" s="29" t="s">
        <v>545</v>
      </c>
      <c r="D169" s="27" t="s">
        <v>546</v>
      </c>
      <c r="E169" s="10">
        <v>1</v>
      </c>
      <c r="F169" s="10">
        <v>1</v>
      </c>
      <c r="G169" s="10">
        <v>0</v>
      </c>
      <c r="H169" s="17">
        <v>500</v>
      </c>
      <c r="I169" s="24">
        <v>1</v>
      </c>
      <c r="J169" s="28">
        <f t="shared" si="8"/>
        <v>500</v>
      </c>
      <c r="K169" s="1"/>
      <c r="L169" s="23" t="s">
        <v>547</v>
      </c>
    </row>
    <row r="170" spans="3:12" ht="34" customHeight="1">
      <c r="C170" s="26" t="s">
        <v>548</v>
      </c>
      <c r="D170" s="18" t="s">
        <v>549</v>
      </c>
      <c r="E170" s="10">
        <v>1</v>
      </c>
      <c r="F170" s="10">
        <v>42</v>
      </c>
      <c r="G170" s="10">
        <v>0</v>
      </c>
      <c r="H170" s="17">
        <v>115</v>
      </c>
      <c r="I170" s="24">
        <v>1</v>
      </c>
      <c r="J170" s="25">
        <f t="shared" si="8"/>
        <v>4830</v>
      </c>
      <c r="K170" s="1"/>
      <c r="L170" s="23" t="s">
        <v>550</v>
      </c>
    </row>
    <row r="171" spans="3:12" ht="34" customHeight="1">
      <c r="C171" s="29" t="s">
        <v>551</v>
      </c>
      <c r="D171" s="27" t="s">
        <v>552</v>
      </c>
      <c r="E171" s="34">
        <f>Assumptions!F11</f>
        <v>19</v>
      </c>
      <c r="F171" s="34">
        <f>Assumptions!F7</f>
        <v>18</v>
      </c>
      <c r="G171" s="10">
        <v>0</v>
      </c>
      <c r="H171" s="17">
        <v>25</v>
      </c>
      <c r="I171" s="24">
        <v>1</v>
      </c>
      <c r="J171" s="28">
        <f t="shared" si="8"/>
        <v>8550</v>
      </c>
      <c r="K171" s="1"/>
      <c r="L171" s="23" t="s">
        <v>553</v>
      </c>
    </row>
    <row r="172" spans="3:12" ht="34" customHeight="1">
      <c r="C172" s="26" t="s">
        <v>554</v>
      </c>
      <c r="D172" s="18" t="s">
        <v>555</v>
      </c>
      <c r="E172" s="10">
        <v>1</v>
      </c>
      <c r="F172" s="10">
        <v>138</v>
      </c>
      <c r="G172" s="10">
        <v>0</v>
      </c>
      <c r="H172" s="17">
        <v>16</v>
      </c>
      <c r="I172" s="24">
        <v>1</v>
      </c>
      <c r="J172" s="25">
        <f t="shared" si="8"/>
        <v>2208</v>
      </c>
      <c r="K172" s="1"/>
      <c r="L172" s="23" t="s">
        <v>556</v>
      </c>
    </row>
    <row r="173" spans="3:12" ht="34" customHeight="1">
      <c r="C173" s="29" t="s">
        <v>557</v>
      </c>
      <c r="D173" s="27" t="s">
        <v>558</v>
      </c>
      <c r="E173" s="34">
        <f>Assumptions!F11</f>
        <v>19</v>
      </c>
      <c r="F173" s="34">
        <f>Assumptions!F7</f>
        <v>18</v>
      </c>
      <c r="G173" s="10">
        <v>0</v>
      </c>
      <c r="H173" s="17">
        <v>6</v>
      </c>
      <c r="I173" s="24">
        <v>1</v>
      </c>
      <c r="J173" s="28">
        <f t="shared" si="8"/>
        <v>2052</v>
      </c>
      <c r="K173" s="1"/>
      <c r="L173" s="23" t="s">
        <v>559</v>
      </c>
    </row>
    <row r="174" spans="3:12" ht="34" customHeight="1">
      <c r="C174" s="26" t="s">
        <v>560</v>
      </c>
      <c r="D174" s="18" t="s">
        <v>561</v>
      </c>
      <c r="E174" s="10">
        <v>1</v>
      </c>
      <c r="F174" s="10">
        <v>16</v>
      </c>
      <c r="G174" s="10">
        <v>0</v>
      </c>
      <c r="H174" s="17">
        <v>45</v>
      </c>
      <c r="I174" s="24">
        <v>1</v>
      </c>
      <c r="J174" s="25">
        <f t="shared" si="8"/>
        <v>720</v>
      </c>
      <c r="K174" s="1"/>
      <c r="L174" s="23" t="s">
        <v>562</v>
      </c>
    </row>
    <row r="175" spans="3:12" ht="34" customHeight="1">
      <c r="C175" s="29" t="s">
        <v>563</v>
      </c>
      <c r="D175" s="27" t="s">
        <v>564</v>
      </c>
      <c r="E175" s="10">
        <v>1</v>
      </c>
      <c r="F175" s="34">
        <f>Assumptions!F8</f>
        <v>1</v>
      </c>
      <c r="G175" s="10">
        <v>0</v>
      </c>
      <c r="H175" s="17">
        <v>180</v>
      </c>
      <c r="I175" s="24">
        <v>1</v>
      </c>
      <c r="J175" s="28">
        <f t="shared" si="8"/>
        <v>180</v>
      </c>
      <c r="K175" s="1"/>
      <c r="L175" s="23" t="s">
        <v>565</v>
      </c>
    </row>
    <row r="176" spans="3:12" ht="34" customHeight="1">
      <c r="C176" s="26" t="s">
        <v>566</v>
      </c>
      <c r="D176" s="18" t="s">
        <v>567</v>
      </c>
      <c r="E176" s="10">
        <v>1</v>
      </c>
      <c r="F176" s="10">
        <v>4</v>
      </c>
      <c r="G176" s="10">
        <v>0</v>
      </c>
      <c r="H176" s="17">
        <v>175</v>
      </c>
      <c r="I176" s="24">
        <v>1</v>
      </c>
      <c r="J176" s="25">
        <f t="shared" si="8"/>
        <v>700</v>
      </c>
      <c r="K176" s="1"/>
      <c r="L176" s="23" t="s">
        <v>568</v>
      </c>
    </row>
    <row r="177" spans="3:12" ht="34" customHeight="1">
      <c r="C177" s="29" t="s">
        <v>569</v>
      </c>
      <c r="D177" s="27" t="s">
        <v>570</v>
      </c>
      <c r="E177" s="10">
        <v>1</v>
      </c>
      <c r="F177" s="10">
        <v>1</v>
      </c>
      <c r="G177" s="10">
        <v>0</v>
      </c>
      <c r="H177" s="17">
        <v>500</v>
      </c>
      <c r="I177" s="24">
        <v>1</v>
      </c>
      <c r="J177" s="28">
        <f t="shared" si="8"/>
        <v>500</v>
      </c>
      <c r="K177" s="1"/>
      <c r="L177" s="23" t="s">
        <v>571</v>
      </c>
    </row>
    <row r="178" spans="3:12" ht="34" customHeight="1">
      <c r="C178" s="26" t="s">
        <v>572</v>
      </c>
      <c r="D178" s="18" t="s">
        <v>573</v>
      </c>
      <c r="E178" s="10">
        <v>1</v>
      </c>
      <c r="F178" s="10">
        <v>1</v>
      </c>
      <c r="G178" s="10">
        <v>0</v>
      </c>
      <c r="H178" s="17">
        <v>750</v>
      </c>
      <c r="I178" s="24">
        <v>1</v>
      </c>
      <c r="J178" s="25">
        <f t="shared" si="8"/>
        <v>750</v>
      </c>
      <c r="K178" s="1"/>
      <c r="L178" s="23" t="s">
        <v>574</v>
      </c>
    </row>
    <row r="179" spans="3:12" ht="34" customHeight="1">
      <c r="C179" s="29" t="s">
        <v>575</v>
      </c>
      <c r="D179" s="27" t="s">
        <v>576</v>
      </c>
      <c r="E179" s="10">
        <v>1</v>
      </c>
      <c r="F179" s="10">
        <v>1</v>
      </c>
      <c r="G179" s="10">
        <v>0</v>
      </c>
      <c r="H179" s="17">
        <v>1800</v>
      </c>
      <c r="I179" s="24">
        <v>1</v>
      </c>
      <c r="J179" s="28">
        <f t="shared" si="8"/>
        <v>1800</v>
      </c>
      <c r="K179" s="1"/>
      <c r="L179" s="23" t="s">
        <v>577</v>
      </c>
    </row>
    <row r="180" spans="3:12" ht="29" customHeight="1">
      <c r="C180" s="31"/>
      <c r="D180" s="31" t="s">
        <v>578</v>
      </c>
      <c r="E180" s="31"/>
      <c r="F180" s="31"/>
      <c r="G180" s="31"/>
      <c r="H180" s="31"/>
      <c r="I180" s="31"/>
      <c r="J180" s="32">
        <f>SUM(J166:J179)</f>
        <v>28710</v>
      </c>
      <c r="K180" s="1"/>
      <c r="L180" s="1"/>
    </row>
    <row r="181" spans="3:12" ht="24" customHeight="1"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3:12" ht="27" customHeight="1">
      <c r="C182" s="5" t="s">
        <v>579</v>
      </c>
      <c r="D182" s="5"/>
      <c r="E182" s="5"/>
      <c r="F182" s="5"/>
      <c r="G182" s="5"/>
      <c r="H182" s="5"/>
      <c r="I182" s="5"/>
      <c r="J182" s="5"/>
      <c r="K182" s="1"/>
      <c r="L182" s="1"/>
    </row>
    <row r="183" spans="3:12" ht="34" customHeight="1">
      <c r="C183" s="26" t="s">
        <v>580</v>
      </c>
      <c r="D183" s="18" t="s">
        <v>581</v>
      </c>
      <c r="E183" s="10">
        <v>1</v>
      </c>
      <c r="F183" s="10">
        <v>30</v>
      </c>
      <c r="G183" s="10">
        <v>0</v>
      </c>
      <c r="H183" s="17">
        <v>200</v>
      </c>
      <c r="I183" s="24">
        <v>1</v>
      </c>
      <c r="J183" s="25">
        <f t="shared" ref="J183:J195" si="9">ROUND(E183*(F183+G183)*H183*I183,2)</f>
        <v>6000</v>
      </c>
      <c r="K183" s="1"/>
      <c r="L183" s="23" t="s">
        <v>582</v>
      </c>
    </row>
    <row r="184" spans="3:12" ht="34" customHeight="1">
      <c r="C184" s="29" t="s">
        <v>583</v>
      </c>
      <c r="D184" s="27" t="s">
        <v>584</v>
      </c>
      <c r="E184" s="10">
        <v>1</v>
      </c>
      <c r="F184" s="10">
        <v>5</v>
      </c>
      <c r="G184" s="10">
        <v>0</v>
      </c>
      <c r="H184" s="17">
        <v>200</v>
      </c>
      <c r="I184" s="24">
        <v>1</v>
      </c>
      <c r="J184" s="28">
        <f t="shared" si="9"/>
        <v>1000</v>
      </c>
      <c r="K184" s="1"/>
      <c r="L184" s="23" t="s">
        <v>585</v>
      </c>
    </row>
    <row r="185" spans="3:12" ht="34" customHeight="1">
      <c r="C185" s="26" t="s">
        <v>586</v>
      </c>
      <c r="D185" s="18" t="s">
        <v>587</v>
      </c>
      <c r="E185" s="10">
        <v>1</v>
      </c>
      <c r="F185" s="10">
        <v>9</v>
      </c>
      <c r="G185" s="10">
        <v>0</v>
      </c>
      <c r="H185" s="17">
        <v>275</v>
      </c>
      <c r="I185" s="24">
        <v>1</v>
      </c>
      <c r="J185" s="25">
        <f t="shared" si="9"/>
        <v>2475</v>
      </c>
      <c r="K185" s="1"/>
      <c r="L185" s="23" t="s">
        <v>588</v>
      </c>
    </row>
    <row r="186" spans="3:12" ht="34" customHeight="1">
      <c r="C186" s="29" t="s">
        <v>589</v>
      </c>
      <c r="D186" s="27" t="s">
        <v>590</v>
      </c>
      <c r="E186" s="10">
        <v>1</v>
      </c>
      <c r="F186" s="10">
        <v>2</v>
      </c>
      <c r="G186" s="10">
        <v>0</v>
      </c>
      <c r="H186" s="17">
        <v>400</v>
      </c>
      <c r="I186" s="24">
        <v>1</v>
      </c>
      <c r="J186" s="28">
        <f t="shared" si="9"/>
        <v>800</v>
      </c>
      <c r="K186" s="1"/>
      <c r="L186" s="23" t="s">
        <v>591</v>
      </c>
    </row>
    <row r="187" spans="3:12" ht="34" customHeight="1">
      <c r="C187" s="26" t="s">
        <v>592</v>
      </c>
      <c r="D187" s="18" t="s">
        <v>593</v>
      </c>
      <c r="E187" s="10">
        <v>1</v>
      </c>
      <c r="F187" s="10">
        <v>10</v>
      </c>
      <c r="G187" s="10">
        <v>0</v>
      </c>
      <c r="H187" s="17">
        <v>257</v>
      </c>
      <c r="I187" s="24">
        <v>1</v>
      </c>
      <c r="J187" s="25">
        <f t="shared" si="9"/>
        <v>2570</v>
      </c>
      <c r="K187" s="1"/>
      <c r="L187" s="23" t="s">
        <v>594</v>
      </c>
    </row>
    <row r="188" spans="3:12" ht="34" customHeight="1">
      <c r="C188" s="29" t="s">
        <v>595</v>
      </c>
      <c r="D188" s="27" t="s">
        <v>596</v>
      </c>
      <c r="E188" s="10">
        <v>1</v>
      </c>
      <c r="F188" s="10">
        <v>5</v>
      </c>
      <c r="G188" s="10">
        <v>0</v>
      </c>
      <c r="H188" s="17">
        <v>400</v>
      </c>
      <c r="I188" s="24">
        <v>1</v>
      </c>
      <c r="J188" s="28">
        <f t="shared" si="9"/>
        <v>2000</v>
      </c>
      <c r="K188" s="1"/>
      <c r="L188" s="23" t="s">
        <v>597</v>
      </c>
    </row>
    <row r="189" spans="3:12" ht="34" customHeight="1">
      <c r="C189" s="26" t="s">
        <v>598</v>
      </c>
      <c r="D189" s="18" t="s">
        <v>599</v>
      </c>
      <c r="E189" s="10">
        <v>1</v>
      </c>
      <c r="F189" s="10">
        <v>4</v>
      </c>
      <c r="G189" s="10">
        <v>0</v>
      </c>
      <c r="H189" s="17">
        <v>450</v>
      </c>
      <c r="I189" s="24">
        <v>1</v>
      </c>
      <c r="J189" s="25">
        <f t="shared" si="9"/>
        <v>1800</v>
      </c>
      <c r="K189" s="1"/>
      <c r="L189" s="23" t="s">
        <v>600</v>
      </c>
    </row>
    <row r="190" spans="3:12" ht="47" customHeight="1">
      <c r="C190" s="29" t="s">
        <v>601</v>
      </c>
      <c r="D190" s="27" t="s">
        <v>602</v>
      </c>
      <c r="E190" s="10">
        <v>1</v>
      </c>
      <c r="F190" s="10">
        <v>25</v>
      </c>
      <c r="G190" s="10">
        <v>0</v>
      </c>
      <c r="H190" s="17">
        <v>200</v>
      </c>
      <c r="I190" s="24">
        <v>1</v>
      </c>
      <c r="J190" s="28">
        <f t="shared" si="9"/>
        <v>5000</v>
      </c>
      <c r="K190" s="1"/>
      <c r="L190" s="23" t="s">
        <v>603</v>
      </c>
    </row>
    <row r="191" spans="3:12" ht="34" customHeight="1">
      <c r="C191" s="26" t="s">
        <v>604</v>
      </c>
      <c r="D191" s="18" t="s">
        <v>605</v>
      </c>
      <c r="E191" s="10">
        <v>1</v>
      </c>
      <c r="F191" s="10">
        <v>1</v>
      </c>
      <c r="G191" s="10">
        <v>0</v>
      </c>
      <c r="H191" s="17">
        <v>3000</v>
      </c>
      <c r="I191" s="24">
        <v>1</v>
      </c>
      <c r="J191" s="25">
        <f t="shared" si="9"/>
        <v>3000</v>
      </c>
      <c r="K191" s="1"/>
      <c r="L191" s="23" t="s">
        <v>606</v>
      </c>
    </row>
    <row r="192" spans="3:12" ht="34" customHeight="1">
      <c r="C192" s="29" t="s">
        <v>607</v>
      </c>
      <c r="D192" s="27" t="s">
        <v>608</v>
      </c>
      <c r="E192" s="10">
        <v>1</v>
      </c>
      <c r="F192" s="10">
        <v>1</v>
      </c>
      <c r="G192" s="10">
        <v>0</v>
      </c>
      <c r="H192" s="17">
        <v>2500</v>
      </c>
      <c r="I192" s="24">
        <v>1</v>
      </c>
      <c r="J192" s="28">
        <f t="shared" si="9"/>
        <v>2500</v>
      </c>
      <c r="K192" s="1"/>
      <c r="L192" s="23" t="s">
        <v>609</v>
      </c>
    </row>
    <row r="193" spans="3:12" ht="34" customHeight="1">
      <c r="C193" s="26" t="s">
        <v>610</v>
      </c>
      <c r="D193" s="18" t="s">
        <v>611</v>
      </c>
      <c r="E193" s="10">
        <v>1</v>
      </c>
      <c r="F193" s="10">
        <v>1</v>
      </c>
      <c r="G193" s="10">
        <v>0</v>
      </c>
      <c r="H193" s="17">
        <v>1200</v>
      </c>
      <c r="I193" s="24">
        <v>1</v>
      </c>
      <c r="J193" s="25">
        <f t="shared" si="9"/>
        <v>1200</v>
      </c>
      <c r="K193" s="1"/>
      <c r="L193" s="23" t="s">
        <v>612</v>
      </c>
    </row>
    <row r="194" spans="3:12" ht="34" customHeight="1">
      <c r="C194" s="29" t="s">
        <v>613</v>
      </c>
      <c r="D194" s="27" t="s">
        <v>614</v>
      </c>
      <c r="E194" s="10">
        <v>1</v>
      </c>
      <c r="F194" s="10">
        <v>1</v>
      </c>
      <c r="G194" s="10">
        <v>0</v>
      </c>
      <c r="H194" s="17">
        <v>700</v>
      </c>
      <c r="I194" s="24">
        <v>1</v>
      </c>
      <c r="J194" s="28">
        <f t="shared" si="9"/>
        <v>700</v>
      </c>
      <c r="K194" s="1"/>
      <c r="L194" s="23" t="s">
        <v>615</v>
      </c>
    </row>
    <row r="195" spans="3:12" ht="34" customHeight="1">
      <c r="C195" s="26" t="s">
        <v>616</v>
      </c>
      <c r="D195" s="18" t="s">
        <v>617</v>
      </c>
      <c r="E195" s="10">
        <v>1</v>
      </c>
      <c r="F195" s="10">
        <v>1</v>
      </c>
      <c r="G195" s="10">
        <v>0</v>
      </c>
      <c r="H195" s="17">
        <v>350</v>
      </c>
      <c r="I195" s="24">
        <v>1</v>
      </c>
      <c r="J195" s="25">
        <f t="shared" si="9"/>
        <v>350</v>
      </c>
      <c r="K195" s="1"/>
      <c r="L195" s="23" t="s">
        <v>618</v>
      </c>
    </row>
    <row r="196" spans="3:12" ht="29" customHeight="1">
      <c r="C196" s="31"/>
      <c r="D196" s="31" t="s">
        <v>619</v>
      </c>
      <c r="E196" s="31"/>
      <c r="F196" s="31"/>
      <c r="G196" s="31"/>
      <c r="H196" s="31"/>
      <c r="I196" s="31"/>
      <c r="J196" s="32">
        <f>SUM(J183:J195)</f>
        <v>29395</v>
      </c>
      <c r="K196" s="1"/>
      <c r="L196" s="1"/>
    </row>
    <row r="197" spans="3:12" ht="24" customHeight="1"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3:12" ht="27" customHeight="1">
      <c r="C198" s="5" t="s">
        <v>620</v>
      </c>
      <c r="D198" s="5"/>
      <c r="E198" s="5"/>
      <c r="F198" s="5"/>
      <c r="G198" s="5"/>
      <c r="H198" s="5"/>
      <c r="I198" s="5"/>
      <c r="J198" s="5"/>
      <c r="K198" s="1"/>
      <c r="L198" s="1"/>
    </row>
    <row r="199" spans="3:12" ht="34" customHeight="1">
      <c r="C199" s="26" t="s">
        <v>621</v>
      </c>
      <c r="D199" s="18" t="s">
        <v>622</v>
      </c>
      <c r="E199" s="10">
        <v>1</v>
      </c>
      <c r="F199" s="10">
        <v>1</v>
      </c>
      <c r="G199" s="10">
        <v>0</v>
      </c>
      <c r="H199" s="17">
        <v>2000</v>
      </c>
      <c r="I199" s="24">
        <v>1</v>
      </c>
      <c r="J199" s="25">
        <f>ROUND(E199*(F199+G199)*H199*I199,2)</f>
        <v>2000</v>
      </c>
      <c r="K199" s="1"/>
      <c r="L199" s="23" t="s">
        <v>623</v>
      </c>
    </row>
    <row r="200" spans="3:12" ht="34" customHeight="1">
      <c r="C200" s="29" t="s">
        <v>624</v>
      </c>
      <c r="D200" s="27" t="s">
        <v>625</v>
      </c>
      <c r="E200" s="10">
        <v>1</v>
      </c>
      <c r="F200" s="10">
        <v>1</v>
      </c>
      <c r="G200" s="10">
        <v>0</v>
      </c>
      <c r="H200" s="17">
        <v>2500</v>
      </c>
      <c r="I200" s="24">
        <v>1</v>
      </c>
      <c r="J200" s="28">
        <f>ROUND(E200*(F200+G200)*H200*I200,2)</f>
        <v>2500</v>
      </c>
      <c r="K200" s="1"/>
      <c r="L200" s="23" t="s">
        <v>626</v>
      </c>
    </row>
    <row r="201" spans="3:12" ht="34" customHeight="1">
      <c r="C201" s="26" t="s">
        <v>627</v>
      </c>
      <c r="D201" s="18" t="s">
        <v>628</v>
      </c>
      <c r="E201" s="10">
        <v>1</v>
      </c>
      <c r="F201" s="10">
        <v>1</v>
      </c>
      <c r="G201" s="10">
        <v>0</v>
      </c>
      <c r="H201" s="17">
        <v>2000</v>
      </c>
      <c r="I201" s="24">
        <v>1</v>
      </c>
      <c r="J201" s="25">
        <f>ROUND(E201*(F201+G201)*H201*I201,2)</f>
        <v>2000</v>
      </c>
      <c r="K201" s="1"/>
      <c r="L201" s="23" t="s">
        <v>629</v>
      </c>
    </row>
    <row r="202" spans="3:12" ht="34" customHeight="1">
      <c r="C202" s="29" t="s">
        <v>630</v>
      </c>
      <c r="D202" s="27" t="s">
        <v>631</v>
      </c>
      <c r="E202" s="10">
        <v>1</v>
      </c>
      <c r="F202" s="10">
        <v>1</v>
      </c>
      <c r="G202" s="10">
        <v>0</v>
      </c>
      <c r="H202" s="17">
        <v>1200</v>
      </c>
      <c r="I202" s="24">
        <v>1</v>
      </c>
      <c r="J202" s="28">
        <f>ROUND(E202*(F202+G202)*H202*I202,2)</f>
        <v>1200</v>
      </c>
      <c r="K202" s="1"/>
      <c r="L202" s="23" t="s">
        <v>632</v>
      </c>
    </row>
    <row r="203" spans="3:12" ht="34" customHeight="1">
      <c r="C203" s="26" t="s">
        <v>633</v>
      </c>
      <c r="D203" s="18" t="s">
        <v>634</v>
      </c>
      <c r="E203" s="10">
        <v>1</v>
      </c>
      <c r="F203" s="10">
        <v>1</v>
      </c>
      <c r="G203" s="10">
        <v>0</v>
      </c>
      <c r="H203" s="17">
        <v>2000</v>
      </c>
      <c r="I203" s="24">
        <v>1</v>
      </c>
      <c r="J203" s="25">
        <f>ROUND(E203*(F203+G203)*H203*I203,2)</f>
        <v>2000</v>
      </c>
      <c r="K203" s="1"/>
      <c r="L203" s="23" t="s">
        <v>635</v>
      </c>
    </row>
    <row r="204" spans="3:12" ht="29" customHeight="1">
      <c r="C204" s="31"/>
      <c r="D204" s="31" t="s">
        <v>636</v>
      </c>
      <c r="E204" s="31"/>
      <c r="F204" s="31"/>
      <c r="G204" s="31"/>
      <c r="H204" s="31"/>
      <c r="I204" s="31"/>
      <c r="J204" s="32">
        <f>SUM(J199:J203)</f>
        <v>9700</v>
      </c>
      <c r="K204" s="1"/>
      <c r="L204" s="1"/>
    </row>
    <row r="205" spans="3:12" ht="24" customHeight="1"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3:12" ht="27" customHeight="1">
      <c r="C206" s="5" t="s">
        <v>637</v>
      </c>
      <c r="D206" s="5"/>
      <c r="E206" s="5"/>
      <c r="F206" s="5"/>
      <c r="G206" s="5"/>
      <c r="H206" s="5"/>
      <c r="I206" s="5"/>
      <c r="J206" s="5"/>
      <c r="K206" s="1"/>
      <c r="L206" s="1"/>
    </row>
    <row r="207" spans="3:12" ht="24" customHeight="1">
      <c r="C207" s="1"/>
      <c r="D207" s="1" t="s">
        <v>638</v>
      </c>
      <c r="E207" s="1"/>
      <c r="F207" s="1"/>
      <c r="G207" s="1"/>
      <c r="H207" s="1"/>
      <c r="I207" s="1"/>
      <c r="J207" s="36">
        <f>SUM(J22,J23,J24,J25,J26,J27,J28,J29,J30,J31,J32,J33,J34,J35,J36,J37,J38,J39,J42,J156,J157,J187)</f>
        <v>43457.670000000006</v>
      </c>
      <c r="K207" s="1"/>
      <c r="L207" s="26" t="s">
        <v>639</v>
      </c>
    </row>
    <row r="208" spans="3:12" ht="24" customHeight="1">
      <c r="C208" s="1"/>
      <c r="D208" s="1" t="s">
        <v>640</v>
      </c>
      <c r="E208" s="1"/>
      <c r="F208" s="1"/>
      <c r="G208" s="1"/>
      <c r="H208" s="1"/>
      <c r="I208" s="1"/>
      <c r="J208" s="36">
        <f>SUM(J40,J41)</f>
        <v>15456</v>
      </c>
      <c r="K208" s="1"/>
      <c r="L208" s="26" t="s">
        <v>639</v>
      </c>
    </row>
    <row r="209" spans="3:12" ht="24" customHeight="1">
      <c r="C209" s="1"/>
      <c r="D209" s="1" t="s">
        <v>641</v>
      </c>
      <c r="E209" s="1"/>
      <c r="F209" s="1"/>
      <c r="G209" s="1"/>
      <c r="H209" s="1"/>
      <c r="I209" s="1"/>
      <c r="J209" s="36">
        <f>SUM(J14,J15,J16,J17,J18,J46,J47,J48,J49,J50,J51,J52,J53,J54,J55,J56,J57,J58,J59,J60,J61,J62,J63,J64,J65,J66,J67,J154,J158,J160)</f>
        <v>64591.259999999995</v>
      </c>
      <c r="K209" s="1"/>
      <c r="L209" s="26" t="s">
        <v>639</v>
      </c>
    </row>
    <row r="210" spans="3:12" ht="38" customHeight="1">
      <c r="C210" s="1"/>
      <c r="D210" s="18" t="s">
        <v>56</v>
      </c>
      <c r="E210" s="1"/>
      <c r="F210" s="1"/>
      <c r="G210" s="1"/>
      <c r="H210" s="1"/>
      <c r="I210" s="1"/>
      <c r="J210" s="37">
        <f>ROUND(J207*Assumptions!F17,2)</f>
        <v>9560.69</v>
      </c>
      <c r="K210" s="1"/>
      <c r="L210" s="18" t="s">
        <v>642</v>
      </c>
    </row>
    <row r="211" spans="3:12" ht="38" customHeight="1">
      <c r="C211" s="1"/>
      <c r="D211" s="18" t="s">
        <v>57</v>
      </c>
      <c r="E211" s="1"/>
      <c r="F211" s="1"/>
      <c r="G211" s="1"/>
      <c r="H211" s="1"/>
      <c r="I211" s="1"/>
      <c r="J211" s="37">
        <f>ROUND(J208*Assumptions!F18,2)</f>
        <v>0</v>
      </c>
      <c r="K211" s="1"/>
      <c r="L211" s="18" t="s">
        <v>643</v>
      </c>
    </row>
    <row r="212" spans="3:12" ht="38" customHeight="1">
      <c r="C212" s="1"/>
      <c r="D212" s="18" t="s">
        <v>644</v>
      </c>
      <c r="E212" s="1"/>
      <c r="F212" s="1"/>
      <c r="G212" s="1"/>
      <c r="H212" s="1"/>
      <c r="I212" s="1"/>
      <c r="J212" s="37">
        <f>ROUND(J209*Assumptions!F19,2)</f>
        <v>0</v>
      </c>
      <c r="K212" s="1"/>
      <c r="L212" s="18" t="s">
        <v>645</v>
      </c>
    </row>
    <row r="213" spans="3:12" ht="38" customHeight="1">
      <c r="C213" s="1"/>
      <c r="D213" s="18" t="s">
        <v>646</v>
      </c>
      <c r="E213" s="1"/>
      <c r="F213" s="1"/>
      <c r="G213" s="1"/>
      <c r="H213" s="1"/>
      <c r="I213" s="1"/>
      <c r="J213" s="37">
        <f>ROUND(SUM(J207:J209)*Assumptions!F20,2)</f>
        <v>18525.740000000002</v>
      </c>
      <c r="K213" s="1"/>
      <c r="L213" s="18" t="s">
        <v>647</v>
      </c>
    </row>
    <row r="214" spans="3:12" ht="29" customHeight="1">
      <c r="C214" s="31"/>
      <c r="D214" s="31" t="s">
        <v>648</v>
      </c>
      <c r="E214" s="31"/>
      <c r="F214" s="31"/>
      <c r="G214" s="31"/>
      <c r="H214" s="31"/>
      <c r="I214" s="31"/>
      <c r="J214" s="32">
        <f>SUM(J210:J213)</f>
        <v>28086.43</v>
      </c>
      <c r="K214" s="1"/>
      <c r="L214" s="1"/>
    </row>
    <row r="215" spans="3:12" ht="24" customHeight="1"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3:12" ht="29" customHeight="1">
      <c r="C216" s="31"/>
      <c r="D216" s="31" t="s">
        <v>649</v>
      </c>
      <c r="E216" s="31"/>
      <c r="F216" s="31"/>
      <c r="G216" s="31"/>
      <c r="H216" s="31"/>
      <c r="I216" s="31"/>
      <c r="J216" s="32">
        <f>SUM(J19,J43,J68,J77,J90,J136,J145,J163,J180,J196,J204)</f>
        <v>239250.93</v>
      </c>
      <c r="K216" s="1"/>
      <c r="L216" s="1"/>
    </row>
    <row r="217" spans="3:12" ht="29" customHeight="1">
      <c r="C217" s="31"/>
      <c r="D217" s="31" t="s">
        <v>650</v>
      </c>
      <c r="E217" s="31"/>
      <c r="F217" s="31"/>
      <c r="G217" s="31"/>
      <c r="H217" s="31"/>
      <c r="I217" s="31"/>
      <c r="J217" s="32">
        <f>SUM(J216,J214)</f>
        <v>267337.36</v>
      </c>
      <c r="K217" s="1"/>
      <c r="L217" s="1"/>
    </row>
    <row r="218" spans="3:12" ht="29" customHeight="1">
      <c r="C218" s="31"/>
      <c r="D218" s="31" t="s">
        <v>33</v>
      </c>
      <c r="E218" s="31"/>
      <c r="F218" s="31"/>
      <c r="G218" s="31"/>
      <c r="H218" s="31"/>
      <c r="I218" s="31"/>
      <c r="J218" s="32">
        <f>ROUND(J217*Assumptions!F21,2)</f>
        <v>0</v>
      </c>
      <c r="K218" s="1"/>
      <c r="L218" s="1"/>
    </row>
    <row r="219" spans="3:12" ht="29" customHeight="1">
      <c r="C219" s="31"/>
      <c r="D219" s="31" t="s">
        <v>34</v>
      </c>
      <c r="E219" s="31"/>
      <c r="F219" s="31"/>
      <c r="G219" s="31"/>
      <c r="H219" s="31"/>
      <c r="I219" s="31"/>
      <c r="J219" s="32">
        <f>ROUND(SUM(J217,J218)*Assumptions!F22,2)</f>
        <v>0</v>
      </c>
      <c r="K219" s="1"/>
      <c r="L219" s="1"/>
    </row>
    <row r="220" spans="3:12" ht="29" customHeight="1">
      <c r="C220" s="31"/>
      <c r="D220" s="31" t="s">
        <v>6</v>
      </c>
      <c r="E220" s="31"/>
      <c r="F220" s="31"/>
      <c r="G220" s="31"/>
      <c r="H220" s="31"/>
      <c r="I220" s="31"/>
      <c r="J220" s="32">
        <f>ROUND(SUM(J217,J218,J219)*Assumptions!F23,2)</f>
        <v>32080.48</v>
      </c>
      <c r="K220" s="1"/>
      <c r="L220" s="1"/>
    </row>
    <row r="221" spans="3:12" ht="29" customHeight="1">
      <c r="C221" s="38"/>
      <c r="D221" s="38" t="s">
        <v>35</v>
      </c>
      <c r="E221" s="38"/>
      <c r="F221" s="38"/>
      <c r="G221" s="38"/>
      <c r="H221" s="38"/>
      <c r="I221" s="38"/>
      <c r="J221" s="39">
        <f>SUM(J217,J218,J219,J220)</f>
        <v>299417.83999999997</v>
      </c>
      <c r="K221" s="1"/>
      <c r="L221" s="1"/>
    </row>
    <row r="222" spans="3:12" ht="24" customHeight="1"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3:12" ht="29" customHeight="1">
      <c r="C223" s="31"/>
      <c r="D223" s="31" t="s">
        <v>651</v>
      </c>
      <c r="E223" s="31"/>
      <c r="F223" s="31"/>
      <c r="G223" s="31"/>
      <c r="H223" s="31"/>
      <c r="I223" s="31"/>
      <c r="J223" s="32">
        <f>SUM(Assumptions!F24:F25)</f>
        <v>12000</v>
      </c>
      <c r="K223" s="1"/>
      <c r="L223" s="1"/>
    </row>
    <row r="224" spans="3:12" ht="29" customHeight="1">
      <c r="C224" s="31"/>
      <c r="D224" s="31" t="s">
        <v>37</v>
      </c>
      <c r="E224" s="31"/>
      <c r="F224" s="31"/>
      <c r="G224" s="31"/>
      <c r="H224" s="31"/>
      <c r="I224" s="31"/>
      <c r="J224" s="32">
        <f>SUM(J221,J223)</f>
        <v>311417.83999999997</v>
      </c>
      <c r="K224" s="1"/>
      <c r="L224" s="1"/>
    </row>
    <row r="225" spans="3:12" ht="24" customHeight="1"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3:12" ht="40" customHeight="1">
      <c r="C226" s="1"/>
      <c r="D226" s="1" t="s">
        <v>652</v>
      </c>
      <c r="E226" s="1"/>
      <c r="F226" s="1"/>
      <c r="G226" s="1"/>
      <c r="H226" s="1"/>
      <c r="I226" s="1"/>
      <c r="J226" s="14">
        <f>SUM(E46,E47,E48,E49,E50,E51,E52,E53,E54,E55,E56,E57,E58,E59,E60,E61,E62,E63,E64,E65)</f>
        <v>9</v>
      </c>
      <c r="K226" s="1"/>
      <c r="L226" s="18" t="s">
        <v>653</v>
      </c>
    </row>
    <row r="227" spans="3:12" ht="24" customHeight="1"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3:12" ht="24" customHeight="1"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3:12" ht="24" customHeight="1"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3:12" ht="24" customHeight="1"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3:12" ht="24" customHeight="1"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3:12" ht="24" customHeight="1"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3:12" ht="24" customHeight="1"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3:12" ht="24" customHeight="1"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3:12" ht="24" customHeight="1"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3:12" ht="24" customHeight="1"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3:12" ht="24" customHeight="1"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3:12" ht="24" customHeight="1"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3:12" ht="24" customHeight="1"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3:12" ht="24" customHeight="1"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3:12" ht="24" customHeight="1"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3:12" ht="24" customHeight="1">
      <c r="C242" s="1"/>
      <c r="D242" s="1"/>
      <c r="E242" s="1"/>
      <c r="F242" s="1"/>
      <c r="G242" s="1"/>
      <c r="H242" s="1"/>
      <c r="I242" s="1"/>
      <c r="J242" s="1"/>
      <c r="K242" s="1"/>
      <c r="L242" s="1"/>
    </row>
  </sheetData>
  <mergeCells count="1">
    <mergeCell ref="L5:L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5675C"/>
  </sheetPr>
  <dimension ref="C2:L242"/>
  <sheetViews>
    <sheetView showGridLines="0" workbookViewId="0">
      <pane xSplit="4" ySplit="11" topLeftCell="E12" activePane="bottomRight" state="frozen"/>
      <selection pane="topRight"/>
      <selection pane="bottomLeft"/>
      <selection pane="bottomRight" activeCell="E12" sqref="E12"/>
    </sheetView>
  </sheetViews>
  <sheetFormatPr defaultRowHeight="14"/>
  <cols>
    <col min="1" max="2" width="2" customWidth="1"/>
    <col min="3" max="3" width="7" customWidth="1"/>
    <col min="4" max="4" width="36" customWidth="1"/>
    <col min="5" max="5" width="6" customWidth="1"/>
    <col min="6" max="7" width="9" customWidth="1"/>
    <col min="8" max="8" width="12" customWidth="1"/>
    <col min="9" max="9" width="9" customWidth="1"/>
    <col min="10" max="10" width="16" customWidth="1"/>
    <col min="11" max="11" width="2" customWidth="1"/>
    <col min="12" max="12" width="62" customWidth="1"/>
  </cols>
  <sheetData>
    <row r="2" spans="3:12" ht="28" customHeight="1">
      <c r="C2" s="2" t="s">
        <v>0</v>
      </c>
      <c r="D2" s="2"/>
      <c r="E2" s="2"/>
      <c r="F2" s="2"/>
      <c r="G2" s="2"/>
      <c r="H2" s="2"/>
      <c r="I2" s="2"/>
      <c r="J2" s="2"/>
      <c r="K2" s="1"/>
      <c r="L2" s="1"/>
    </row>
    <row r="3" spans="3:12" ht="24" customHeight="1">
      <c r="C3" s="3"/>
      <c r="D3" s="3"/>
      <c r="E3" s="3"/>
      <c r="F3" s="3"/>
      <c r="G3" s="3"/>
      <c r="H3" s="3"/>
      <c r="I3" s="3"/>
      <c r="J3" s="3"/>
      <c r="K3" s="1"/>
      <c r="L3" s="1"/>
    </row>
    <row r="4" spans="3:12" ht="24" customHeight="1">
      <c r="C4" s="4" t="s">
        <v>656</v>
      </c>
      <c r="D4" s="4"/>
      <c r="E4" s="4"/>
      <c r="F4" s="4"/>
      <c r="G4" s="4"/>
      <c r="H4" s="4"/>
      <c r="I4" s="4"/>
      <c r="J4" s="4"/>
      <c r="K4" s="1"/>
      <c r="L4" s="1"/>
    </row>
    <row r="5" spans="3:12" ht="32" customHeight="1">
      <c r="C5" s="1"/>
      <c r="D5" s="21" t="s">
        <v>3</v>
      </c>
      <c r="E5" s="21"/>
      <c r="F5" s="21"/>
      <c r="G5" s="21"/>
      <c r="H5" s="21"/>
      <c r="I5" s="21"/>
      <c r="J5" s="41">
        <f>J221</f>
        <v>1871658.7699999996</v>
      </c>
      <c r="K5" s="1"/>
      <c r="L5" s="56" t="s">
        <v>657</v>
      </c>
    </row>
    <row r="6" spans="3:12" ht="24" customHeight="1">
      <c r="C6" s="1"/>
      <c r="D6" s="1" t="s">
        <v>133</v>
      </c>
      <c r="E6" s="1"/>
      <c r="F6" s="1"/>
      <c r="G6" s="1"/>
      <c r="H6" s="1"/>
      <c r="I6" s="1"/>
      <c r="J6" s="42">
        <f>J220</f>
        <v>200534.87</v>
      </c>
      <c r="K6" s="1"/>
      <c r="L6" s="56"/>
    </row>
    <row r="7" spans="3:12" ht="24" customHeight="1">
      <c r="C7" s="1"/>
      <c r="D7" s="1" t="s">
        <v>134</v>
      </c>
      <c r="E7" s="1"/>
      <c r="F7" s="1"/>
      <c r="G7" s="1"/>
      <c r="H7" s="1"/>
      <c r="I7" s="1"/>
      <c r="J7" s="42">
        <f>J223</f>
        <v>30000</v>
      </c>
      <c r="K7" s="1"/>
      <c r="L7" s="56"/>
    </row>
    <row r="8" spans="3:12" ht="24" customHeight="1">
      <c r="C8" s="1"/>
      <c r="D8" s="22" t="s">
        <v>135</v>
      </c>
      <c r="E8" s="22"/>
      <c r="F8" s="22"/>
      <c r="G8" s="22"/>
      <c r="H8" s="22"/>
      <c r="I8" s="22"/>
      <c r="J8" s="43">
        <f>J224</f>
        <v>1901658.7699999996</v>
      </c>
      <c r="K8" s="1"/>
      <c r="L8" s="56"/>
    </row>
    <row r="9" spans="3:12" ht="24" customHeight="1">
      <c r="C9" s="1"/>
      <c r="D9" s="1" t="str">
        <f>Assumptions!G7&amp;" main-unit days. Scenic unit days: "&amp;Assumptions!G8&amp;".  "&amp;Assumptions!G12&amp;"-hour labor calls."</f>
        <v>26 main-unit days. Scenic unit days: 3.  10-hour labor calls.</v>
      </c>
      <c r="E9" s="1"/>
      <c r="F9" s="1"/>
      <c r="G9" s="1"/>
      <c r="H9" s="1"/>
      <c r="I9" s="1"/>
      <c r="J9" s="1"/>
      <c r="K9" s="1"/>
      <c r="L9" s="4" t="s">
        <v>136</v>
      </c>
    </row>
    <row r="10" spans="3:12" ht="24" customHeight="1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ht="30" customHeight="1">
      <c r="C11" s="6" t="s">
        <v>137</v>
      </c>
      <c r="D11" s="7" t="s">
        <v>138</v>
      </c>
      <c r="E11" s="7" t="s">
        <v>139</v>
      </c>
      <c r="F11" s="7" t="s">
        <v>140</v>
      </c>
      <c r="G11" s="7" t="s">
        <v>141</v>
      </c>
      <c r="H11" s="7" t="s">
        <v>142</v>
      </c>
      <c r="I11" s="7" t="s">
        <v>143</v>
      </c>
      <c r="J11" s="8" t="s">
        <v>144</v>
      </c>
      <c r="K11" s="1"/>
      <c r="L11" s="22" t="s">
        <v>145</v>
      </c>
    </row>
    <row r="12" spans="3:12" ht="27" customHeight="1">
      <c r="C12" s="5" t="s">
        <v>146</v>
      </c>
      <c r="D12" s="5"/>
      <c r="E12" s="5"/>
      <c r="F12" s="5"/>
      <c r="G12" s="5"/>
      <c r="H12" s="5"/>
      <c r="I12" s="5"/>
      <c r="J12" s="5"/>
      <c r="K12" s="1"/>
      <c r="L12" s="1"/>
    </row>
    <row r="13" spans="3:12" ht="34" customHeight="1">
      <c r="C13" s="26" t="s">
        <v>147</v>
      </c>
      <c r="D13" s="18" t="s">
        <v>148</v>
      </c>
      <c r="E13" s="10">
        <v>1</v>
      </c>
      <c r="F13" s="10">
        <v>1</v>
      </c>
      <c r="G13" s="10">
        <v>0</v>
      </c>
      <c r="H13" s="17">
        <v>18000</v>
      </c>
      <c r="I13" s="24">
        <v>1</v>
      </c>
      <c r="J13" s="25">
        <f t="shared" ref="J13:J18" si="0">ROUND(E13*(F13+G13)*H13*I13,2)</f>
        <v>18000</v>
      </c>
      <c r="K13" s="1"/>
      <c r="L13" s="23" t="s">
        <v>149</v>
      </c>
    </row>
    <row r="14" spans="3:12" ht="34" customHeight="1">
      <c r="C14" s="29" t="s">
        <v>150</v>
      </c>
      <c r="D14" s="27" t="s">
        <v>151</v>
      </c>
      <c r="E14" s="10">
        <v>1</v>
      </c>
      <c r="F14" s="10">
        <v>1</v>
      </c>
      <c r="G14" s="10">
        <v>0</v>
      </c>
      <c r="H14" s="17">
        <v>25000</v>
      </c>
      <c r="I14" s="24">
        <v>1</v>
      </c>
      <c r="J14" s="28">
        <f t="shared" si="0"/>
        <v>25000</v>
      </c>
      <c r="K14" s="1"/>
      <c r="L14" s="23" t="s">
        <v>152</v>
      </c>
    </row>
    <row r="15" spans="3:12" ht="34" customHeight="1">
      <c r="C15" s="26" t="s">
        <v>153</v>
      </c>
      <c r="D15" s="18" t="s">
        <v>154</v>
      </c>
      <c r="E15" s="10">
        <v>1</v>
      </c>
      <c r="F15" s="10">
        <v>1</v>
      </c>
      <c r="G15" s="10">
        <v>0</v>
      </c>
      <c r="H15" s="17">
        <v>40000</v>
      </c>
      <c r="I15" s="24">
        <v>1</v>
      </c>
      <c r="J15" s="25">
        <f t="shared" si="0"/>
        <v>40000</v>
      </c>
      <c r="K15" s="1"/>
      <c r="L15" s="23" t="s">
        <v>155</v>
      </c>
    </row>
    <row r="16" spans="3:12" ht="34" customHeight="1">
      <c r="C16" s="29" t="s">
        <v>156</v>
      </c>
      <c r="D16" s="27" t="s">
        <v>157</v>
      </c>
      <c r="E16" s="10">
        <v>1</v>
      </c>
      <c r="F16" s="10">
        <v>15</v>
      </c>
      <c r="G16" s="10">
        <v>0</v>
      </c>
      <c r="H16" s="17">
        <v>450</v>
      </c>
      <c r="I16" s="24">
        <v>1</v>
      </c>
      <c r="J16" s="28">
        <f t="shared" si="0"/>
        <v>6750</v>
      </c>
      <c r="K16" s="1"/>
      <c r="L16" s="23" t="s">
        <v>158</v>
      </c>
    </row>
    <row r="17" spans="3:12" ht="34" customHeight="1">
      <c r="C17" s="26" t="s">
        <v>159</v>
      </c>
      <c r="D17" s="18" t="s">
        <v>160</v>
      </c>
      <c r="E17" s="10">
        <v>1</v>
      </c>
      <c r="F17" s="10">
        <v>15</v>
      </c>
      <c r="G17" s="10">
        <v>0</v>
      </c>
      <c r="H17" s="17">
        <v>450</v>
      </c>
      <c r="I17" s="24">
        <v>1</v>
      </c>
      <c r="J17" s="25">
        <f t="shared" si="0"/>
        <v>6750</v>
      </c>
      <c r="K17" s="1"/>
      <c r="L17" s="23" t="s">
        <v>161</v>
      </c>
    </row>
    <row r="18" spans="3:12" ht="34" customHeight="1">
      <c r="C18" s="29" t="s">
        <v>162</v>
      </c>
      <c r="D18" s="27" t="s">
        <v>163</v>
      </c>
      <c r="E18" s="10">
        <v>1</v>
      </c>
      <c r="F18" s="10">
        <v>8</v>
      </c>
      <c r="G18" s="10">
        <v>0</v>
      </c>
      <c r="H18" s="17">
        <v>500</v>
      </c>
      <c r="I18" s="24">
        <v>1</v>
      </c>
      <c r="J18" s="28">
        <f t="shared" si="0"/>
        <v>4000</v>
      </c>
      <c r="K18" s="1"/>
      <c r="L18" s="23" t="s">
        <v>164</v>
      </c>
    </row>
    <row r="19" spans="3:12" ht="29" customHeight="1">
      <c r="C19" s="31"/>
      <c r="D19" s="31" t="s">
        <v>165</v>
      </c>
      <c r="E19" s="31"/>
      <c r="F19" s="31"/>
      <c r="G19" s="31"/>
      <c r="H19" s="31"/>
      <c r="I19" s="31"/>
      <c r="J19" s="32">
        <f>SUM(J13:J18)</f>
        <v>100500</v>
      </c>
      <c r="K19" s="1"/>
      <c r="L19" s="1"/>
    </row>
    <row r="20" spans="3:12" ht="24" customHeight="1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ht="27" customHeight="1">
      <c r="C21" s="5" t="s">
        <v>166</v>
      </c>
      <c r="D21" s="5"/>
      <c r="E21" s="5"/>
      <c r="F21" s="5"/>
      <c r="G21" s="5"/>
      <c r="H21" s="5"/>
      <c r="I21" s="5"/>
      <c r="J21" s="5"/>
      <c r="K21" s="1"/>
      <c r="L21" s="1"/>
    </row>
    <row r="22" spans="3:12" ht="34" customHeight="1">
      <c r="C22" s="26" t="s">
        <v>167</v>
      </c>
      <c r="D22" s="18" t="s">
        <v>168</v>
      </c>
      <c r="E22" s="10">
        <v>1</v>
      </c>
      <c r="F22" s="10">
        <v>26</v>
      </c>
      <c r="G22" s="10">
        <v>0</v>
      </c>
      <c r="H22" s="17">
        <v>900</v>
      </c>
      <c r="I22" s="33">
        <f>Assumptions!G15</f>
        <v>1.375</v>
      </c>
      <c r="J22" s="25">
        <f t="shared" ref="J22:J42" si="1">ROUND(E22*(F22+G22)*H22*I22,2)</f>
        <v>32175</v>
      </c>
      <c r="K22" s="1"/>
      <c r="L22" s="23" t="s">
        <v>169</v>
      </c>
    </row>
    <row r="23" spans="3:12" ht="34" customHeight="1">
      <c r="C23" s="29" t="s">
        <v>170</v>
      </c>
      <c r="D23" s="27" t="s">
        <v>171</v>
      </c>
      <c r="E23" s="10">
        <v>1</v>
      </c>
      <c r="F23" s="10">
        <v>22</v>
      </c>
      <c r="G23" s="10">
        <v>0</v>
      </c>
      <c r="H23" s="17">
        <v>900</v>
      </c>
      <c r="I23" s="33">
        <f>Assumptions!G15</f>
        <v>1.375</v>
      </c>
      <c r="J23" s="28">
        <f t="shared" si="1"/>
        <v>27225</v>
      </c>
      <c r="K23" s="1"/>
      <c r="L23" s="23" t="s">
        <v>169</v>
      </c>
    </row>
    <row r="24" spans="3:12" ht="34" customHeight="1">
      <c r="C24" s="26" t="s">
        <v>172</v>
      </c>
      <c r="D24" s="18" t="s">
        <v>173</v>
      </c>
      <c r="E24" s="10">
        <v>1</v>
      </c>
      <c r="F24" s="10">
        <v>20</v>
      </c>
      <c r="G24" s="10">
        <v>0</v>
      </c>
      <c r="H24" s="17">
        <v>900</v>
      </c>
      <c r="I24" s="33">
        <f>Assumptions!G15</f>
        <v>1.375</v>
      </c>
      <c r="J24" s="25">
        <f t="shared" si="1"/>
        <v>24750</v>
      </c>
      <c r="K24" s="1"/>
      <c r="L24" s="23" t="s">
        <v>169</v>
      </c>
    </row>
    <row r="25" spans="3:12" ht="34" customHeight="1">
      <c r="C25" s="29" t="s">
        <v>174</v>
      </c>
      <c r="D25" s="27" t="s">
        <v>175</v>
      </c>
      <c r="E25" s="10">
        <v>1</v>
      </c>
      <c r="F25" s="10">
        <v>16</v>
      </c>
      <c r="G25" s="10">
        <v>0</v>
      </c>
      <c r="H25" s="17">
        <v>850</v>
      </c>
      <c r="I25" s="33">
        <f>Assumptions!G15</f>
        <v>1.375</v>
      </c>
      <c r="J25" s="28">
        <f t="shared" si="1"/>
        <v>18700</v>
      </c>
      <c r="K25" s="1"/>
      <c r="L25" s="23" t="s">
        <v>169</v>
      </c>
    </row>
    <row r="26" spans="3:12" ht="34" customHeight="1">
      <c r="C26" s="26" t="s">
        <v>176</v>
      </c>
      <c r="D26" s="18" t="s">
        <v>177</v>
      </c>
      <c r="E26" s="10">
        <v>1</v>
      </c>
      <c r="F26" s="10">
        <v>12</v>
      </c>
      <c r="G26" s="10">
        <v>0</v>
      </c>
      <c r="H26" s="17">
        <v>850</v>
      </c>
      <c r="I26" s="33">
        <f>Assumptions!G15</f>
        <v>1.375</v>
      </c>
      <c r="J26" s="25">
        <f t="shared" si="1"/>
        <v>14025</v>
      </c>
      <c r="K26" s="1"/>
      <c r="L26" s="23" t="s">
        <v>169</v>
      </c>
    </row>
    <row r="27" spans="3:12" ht="34" customHeight="1">
      <c r="C27" s="29" t="s">
        <v>178</v>
      </c>
      <c r="D27" s="27" t="s">
        <v>179</v>
      </c>
      <c r="E27" s="10">
        <v>1</v>
      </c>
      <c r="F27" s="10">
        <v>10</v>
      </c>
      <c r="G27" s="10">
        <v>0</v>
      </c>
      <c r="H27" s="17">
        <v>850</v>
      </c>
      <c r="I27" s="33">
        <f>Assumptions!G15</f>
        <v>1.375</v>
      </c>
      <c r="J27" s="28">
        <f t="shared" si="1"/>
        <v>11687.5</v>
      </c>
      <c r="K27" s="1"/>
      <c r="L27" s="23" t="s">
        <v>169</v>
      </c>
    </row>
    <row r="28" spans="3:12" ht="34" customHeight="1">
      <c r="C28" s="26" t="s">
        <v>180</v>
      </c>
      <c r="D28" s="18" t="s">
        <v>181</v>
      </c>
      <c r="E28" s="10">
        <v>1</v>
      </c>
      <c r="F28" s="10">
        <v>9</v>
      </c>
      <c r="G28" s="10">
        <v>0</v>
      </c>
      <c r="H28" s="17">
        <v>850</v>
      </c>
      <c r="I28" s="33">
        <f>Assumptions!G15</f>
        <v>1.375</v>
      </c>
      <c r="J28" s="25">
        <f t="shared" si="1"/>
        <v>10518.75</v>
      </c>
      <c r="K28" s="1"/>
      <c r="L28" s="23" t="s">
        <v>169</v>
      </c>
    </row>
    <row r="29" spans="3:12" ht="34" customHeight="1">
      <c r="C29" s="29" t="s">
        <v>182</v>
      </c>
      <c r="D29" s="27" t="s">
        <v>183</v>
      </c>
      <c r="E29" s="10">
        <v>1</v>
      </c>
      <c r="F29" s="10">
        <v>5</v>
      </c>
      <c r="G29" s="10">
        <v>0</v>
      </c>
      <c r="H29" s="17">
        <v>850</v>
      </c>
      <c r="I29" s="33">
        <f>Assumptions!G15</f>
        <v>1.375</v>
      </c>
      <c r="J29" s="28">
        <f t="shared" si="1"/>
        <v>5843.75</v>
      </c>
      <c r="K29" s="1"/>
      <c r="L29" s="23" t="s">
        <v>169</v>
      </c>
    </row>
    <row r="30" spans="3:12" ht="34" customHeight="1">
      <c r="C30" s="26" t="s">
        <v>184</v>
      </c>
      <c r="D30" s="18" t="s">
        <v>185</v>
      </c>
      <c r="E30" s="10">
        <v>1</v>
      </c>
      <c r="F30" s="10">
        <v>5</v>
      </c>
      <c r="G30" s="10">
        <v>0</v>
      </c>
      <c r="H30" s="17">
        <v>850</v>
      </c>
      <c r="I30" s="33">
        <f>Assumptions!G15</f>
        <v>1.375</v>
      </c>
      <c r="J30" s="25">
        <f t="shared" si="1"/>
        <v>5843.75</v>
      </c>
      <c r="K30" s="1"/>
      <c r="L30" s="23" t="s">
        <v>169</v>
      </c>
    </row>
    <row r="31" spans="3:12" ht="34" customHeight="1">
      <c r="C31" s="29" t="s">
        <v>186</v>
      </c>
      <c r="D31" s="27" t="s">
        <v>187</v>
      </c>
      <c r="E31" s="10">
        <v>1</v>
      </c>
      <c r="F31" s="10">
        <v>5</v>
      </c>
      <c r="G31" s="10">
        <v>0</v>
      </c>
      <c r="H31" s="17">
        <v>850</v>
      </c>
      <c r="I31" s="33">
        <f>Assumptions!G15</f>
        <v>1.375</v>
      </c>
      <c r="J31" s="28">
        <f t="shared" si="1"/>
        <v>5843.75</v>
      </c>
      <c r="K31" s="1"/>
      <c r="L31" s="23" t="s">
        <v>169</v>
      </c>
    </row>
    <row r="32" spans="3:12" ht="34" customHeight="1">
      <c r="C32" s="26" t="s">
        <v>188</v>
      </c>
      <c r="D32" s="18" t="s">
        <v>189</v>
      </c>
      <c r="E32" s="10">
        <v>1</v>
      </c>
      <c r="F32" s="10">
        <v>3</v>
      </c>
      <c r="G32" s="10">
        <v>0</v>
      </c>
      <c r="H32" s="17">
        <v>850</v>
      </c>
      <c r="I32" s="33">
        <f>Assumptions!G15</f>
        <v>1.375</v>
      </c>
      <c r="J32" s="25">
        <f t="shared" si="1"/>
        <v>3506.25</v>
      </c>
      <c r="K32" s="1"/>
      <c r="L32" s="23" t="s">
        <v>169</v>
      </c>
    </row>
    <row r="33" spans="3:12" ht="34" customHeight="1">
      <c r="C33" s="29" t="s">
        <v>190</v>
      </c>
      <c r="D33" s="27" t="s">
        <v>191</v>
      </c>
      <c r="E33" s="10">
        <v>1</v>
      </c>
      <c r="F33" s="10">
        <v>2</v>
      </c>
      <c r="G33" s="10">
        <v>0</v>
      </c>
      <c r="H33" s="17">
        <v>850</v>
      </c>
      <c r="I33" s="33">
        <f>Assumptions!G15</f>
        <v>1.375</v>
      </c>
      <c r="J33" s="28">
        <f t="shared" si="1"/>
        <v>2337.5</v>
      </c>
      <c r="K33" s="1"/>
      <c r="L33" s="23" t="s">
        <v>169</v>
      </c>
    </row>
    <row r="34" spans="3:12" ht="34" customHeight="1">
      <c r="C34" s="26" t="s">
        <v>192</v>
      </c>
      <c r="D34" s="18" t="s">
        <v>193</v>
      </c>
      <c r="E34" s="10">
        <v>1</v>
      </c>
      <c r="F34" s="10">
        <v>2</v>
      </c>
      <c r="G34" s="10">
        <v>0</v>
      </c>
      <c r="H34" s="17">
        <v>850</v>
      </c>
      <c r="I34" s="33">
        <f>Assumptions!G15</f>
        <v>1.375</v>
      </c>
      <c r="J34" s="25">
        <f t="shared" si="1"/>
        <v>2337.5</v>
      </c>
      <c r="K34" s="1"/>
      <c r="L34" s="23" t="s">
        <v>169</v>
      </c>
    </row>
    <row r="35" spans="3:12" ht="34" customHeight="1">
      <c r="C35" s="29" t="s">
        <v>194</v>
      </c>
      <c r="D35" s="27" t="s">
        <v>195</v>
      </c>
      <c r="E35" s="10">
        <v>1</v>
      </c>
      <c r="F35" s="10">
        <v>2</v>
      </c>
      <c r="G35" s="10">
        <v>0</v>
      </c>
      <c r="H35" s="17">
        <v>850</v>
      </c>
      <c r="I35" s="33">
        <f>Assumptions!G15</f>
        <v>1.375</v>
      </c>
      <c r="J35" s="28">
        <f t="shared" si="1"/>
        <v>2337.5</v>
      </c>
      <c r="K35" s="1"/>
      <c r="L35" s="23" t="s">
        <v>169</v>
      </c>
    </row>
    <row r="36" spans="3:12" ht="34" customHeight="1">
      <c r="C36" s="26" t="s">
        <v>196</v>
      </c>
      <c r="D36" s="18" t="s">
        <v>197</v>
      </c>
      <c r="E36" s="10">
        <v>2</v>
      </c>
      <c r="F36" s="10">
        <v>2</v>
      </c>
      <c r="G36" s="10">
        <v>0</v>
      </c>
      <c r="H36" s="17">
        <v>850</v>
      </c>
      <c r="I36" s="33">
        <f>Assumptions!G15</f>
        <v>1.375</v>
      </c>
      <c r="J36" s="25">
        <f t="shared" si="1"/>
        <v>4675</v>
      </c>
      <c r="K36" s="1"/>
      <c r="L36" s="23" t="s">
        <v>169</v>
      </c>
    </row>
    <row r="37" spans="3:12" ht="34" customHeight="1">
      <c r="C37" s="29" t="s">
        <v>198</v>
      </c>
      <c r="D37" s="27" t="s">
        <v>199</v>
      </c>
      <c r="E37" s="10">
        <v>5</v>
      </c>
      <c r="F37" s="10">
        <v>1</v>
      </c>
      <c r="G37" s="10">
        <v>0</v>
      </c>
      <c r="H37" s="17">
        <v>850</v>
      </c>
      <c r="I37" s="24">
        <v>1</v>
      </c>
      <c r="J37" s="28">
        <f t="shared" si="1"/>
        <v>4250</v>
      </c>
      <c r="K37" s="1"/>
      <c r="L37" s="23" t="s">
        <v>200</v>
      </c>
    </row>
    <row r="38" spans="3:12" ht="34" customHeight="1">
      <c r="C38" s="26" t="s">
        <v>201</v>
      </c>
      <c r="D38" s="18" t="s">
        <v>202</v>
      </c>
      <c r="E38" s="10">
        <v>6</v>
      </c>
      <c r="F38" s="10">
        <v>1</v>
      </c>
      <c r="G38" s="10">
        <v>0</v>
      </c>
      <c r="H38" s="17">
        <v>850</v>
      </c>
      <c r="I38" s="33">
        <f>Assumptions!G15</f>
        <v>1.375</v>
      </c>
      <c r="J38" s="25">
        <f t="shared" si="1"/>
        <v>7012.5</v>
      </c>
      <c r="K38" s="1"/>
      <c r="L38" s="23" t="s">
        <v>203</v>
      </c>
    </row>
    <row r="39" spans="3:12" ht="34" customHeight="1">
      <c r="C39" s="29" t="s">
        <v>204</v>
      </c>
      <c r="D39" s="27" t="s">
        <v>205</v>
      </c>
      <c r="E39" s="10">
        <v>1</v>
      </c>
      <c r="F39" s="10">
        <v>32</v>
      </c>
      <c r="G39" s="10">
        <v>0</v>
      </c>
      <c r="H39" s="17">
        <v>850</v>
      </c>
      <c r="I39" s="24">
        <v>1</v>
      </c>
      <c r="J39" s="28">
        <f t="shared" si="1"/>
        <v>27200</v>
      </c>
      <c r="K39" s="1"/>
      <c r="L39" s="23" t="s">
        <v>206</v>
      </c>
    </row>
    <row r="40" spans="3:12" ht="47" customHeight="1">
      <c r="C40" s="26" t="s">
        <v>207</v>
      </c>
      <c r="D40" s="18" t="s">
        <v>208</v>
      </c>
      <c r="E40" s="10">
        <v>1</v>
      </c>
      <c r="F40" s="10">
        <v>220</v>
      </c>
      <c r="G40" s="10">
        <v>0</v>
      </c>
      <c r="H40" s="17">
        <v>240</v>
      </c>
      <c r="I40" s="24">
        <v>1</v>
      </c>
      <c r="J40" s="25">
        <f t="shared" si="1"/>
        <v>52800</v>
      </c>
      <c r="K40" s="1"/>
      <c r="L40" s="23" t="s">
        <v>209</v>
      </c>
    </row>
    <row r="41" spans="3:12" ht="34" customHeight="1">
      <c r="C41" s="29" t="s">
        <v>210</v>
      </c>
      <c r="D41" s="27" t="s">
        <v>211</v>
      </c>
      <c r="E41" s="10">
        <v>1</v>
      </c>
      <c r="F41" s="10">
        <v>16</v>
      </c>
      <c r="G41" s="10">
        <v>0</v>
      </c>
      <c r="H41" s="17">
        <v>240</v>
      </c>
      <c r="I41" s="24">
        <v>1</v>
      </c>
      <c r="J41" s="28">
        <f t="shared" si="1"/>
        <v>3840</v>
      </c>
      <c r="K41" s="1"/>
      <c r="L41" s="23" t="s">
        <v>212</v>
      </c>
    </row>
    <row r="42" spans="3:12" ht="34" customHeight="1">
      <c r="C42" s="26" t="s">
        <v>213</v>
      </c>
      <c r="D42" s="18" t="s">
        <v>214</v>
      </c>
      <c r="E42" s="10">
        <v>1</v>
      </c>
      <c r="F42" s="10">
        <v>1</v>
      </c>
      <c r="G42" s="10">
        <v>0</v>
      </c>
      <c r="H42" s="17">
        <v>6000</v>
      </c>
      <c r="I42" s="24">
        <v>1</v>
      </c>
      <c r="J42" s="25">
        <f t="shared" si="1"/>
        <v>6000</v>
      </c>
      <c r="K42" s="1"/>
      <c r="L42" s="23" t="s">
        <v>215</v>
      </c>
    </row>
    <row r="43" spans="3:12" ht="29" customHeight="1">
      <c r="C43" s="31"/>
      <c r="D43" s="31" t="s">
        <v>216</v>
      </c>
      <c r="E43" s="31"/>
      <c r="F43" s="31"/>
      <c r="G43" s="31"/>
      <c r="H43" s="31"/>
      <c r="I43" s="31"/>
      <c r="J43" s="32">
        <f>SUM(J22:J42)</f>
        <v>272908.75</v>
      </c>
      <c r="K43" s="1"/>
      <c r="L43" s="1"/>
    </row>
    <row r="44" spans="3:12" ht="24" customHeight="1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 ht="27" customHeight="1">
      <c r="C45" s="5" t="s">
        <v>217</v>
      </c>
      <c r="D45" s="5"/>
      <c r="E45" s="5"/>
      <c r="F45" s="5"/>
      <c r="G45" s="5"/>
      <c r="H45" s="5"/>
      <c r="I45" s="5"/>
      <c r="J45" s="5"/>
      <c r="K45" s="1"/>
      <c r="L45" s="1"/>
    </row>
    <row r="46" spans="3:12" ht="34" customHeight="1">
      <c r="C46" s="26" t="s">
        <v>218</v>
      </c>
      <c r="D46" s="18" t="s">
        <v>219</v>
      </c>
      <c r="E46" s="10">
        <v>1</v>
      </c>
      <c r="F46" s="34">
        <f>Assumptions!G7</f>
        <v>26</v>
      </c>
      <c r="G46" s="10">
        <v>23</v>
      </c>
      <c r="H46" s="17">
        <v>500</v>
      </c>
      <c r="I46" s="33">
        <f>Assumptions!G15</f>
        <v>1.375</v>
      </c>
      <c r="J46" s="25">
        <f t="shared" ref="J46:J67" si="2">ROUND(E46*(F46+G46)*H46*I46,2)</f>
        <v>33687.5</v>
      </c>
      <c r="K46" s="1"/>
      <c r="L46" s="23" t="s">
        <v>220</v>
      </c>
    </row>
    <row r="47" spans="3:12" ht="34" customHeight="1">
      <c r="C47" s="29" t="s">
        <v>221</v>
      </c>
      <c r="D47" s="27" t="s">
        <v>222</v>
      </c>
      <c r="E47" s="10">
        <v>1</v>
      </c>
      <c r="F47" s="34">
        <f>Assumptions!G7</f>
        <v>26</v>
      </c>
      <c r="G47" s="10">
        <v>8</v>
      </c>
      <c r="H47" s="17">
        <v>450</v>
      </c>
      <c r="I47" s="33">
        <f>Assumptions!G15</f>
        <v>1.375</v>
      </c>
      <c r="J47" s="28">
        <f t="shared" si="2"/>
        <v>21037.5</v>
      </c>
      <c r="K47" s="1"/>
      <c r="L47" s="23" t="s">
        <v>223</v>
      </c>
    </row>
    <row r="48" spans="3:12" ht="34" customHeight="1">
      <c r="C48" s="26" t="s">
        <v>224</v>
      </c>
      <c r="D48" s="18" t="s">
        <v>225</v>
      </c>
      <c r="E48" s="10">
        <v>1</v>
      </c>
      <c r="F48" s="34">
        <f>Assumptions!G7</f>
        <v>26</v>
      </c>
      <c r="G48" s="10">
        <v>4</v>
      </c>
      <c r="H48" s="17">
        <v>650</v>
      </c>
      <c r="I48" s="33">
        <f>Assumptions!G15</f>
        <v>1.375</v>
      </c>
      <c r="J48" s="25">
        <f t="shared" si="2"/>
        <v>26812.5</v>
      </c>
      <c r="K48" s="1"/>
      <c r="L48" s="23" t="s">
        <v>226</v>
      </c>
    </row>
    <row r="49" spans="3:12" ht="34" customHeight="1">
      <c r="C49" s="29" t="s">
        <v>227</v>
      </c>
      <c r="D49" s="27" t="s">
        <v>228</v>
      </c>
      <c r="E49" s="10">
        <v>1</v>
      </c>
      <c r="F49" s="34">
        <f>Assumptions!G7</f>
        <v>26</v>
      </c>
      <c r="G49" s="10">
        <v>0</v>
      </c>
      <c r="H49" s="17">
        <v>400</v>
      </c>
      <c r="I49" s="33">
        <f>Assumptions!G15</f>
        <v>1.375</v>
      </c>
      <c r="J49" s="28">
        <f t="shared" si="2"/>
        <v>14300</v>
      </c>
      <c r="K49" s="1"/>
      <c r="L49" s="23" t="s">
        <v>229</v>
      </c>
    </row>
    <row r="50" spans="3:12" ht="34" customHeight="1">
      <c r="C50" s="26" t="s">
        <v>230</v>
      </c>
      <c r="D50" s="18" t="s">
        <v>231</v>
      </c>
      <c r="E50" s="10">
        <v>1</v>
      </c>
      <c r="F50" s="34">
        <f>Assumptions!G7</f>
        <v>26</v>
      </c>
      <c r="G50" s="10">
        <v>0</v>
      </c>
      <c r="H50" s="17">
        <v>400</v>
      </c>
      <c r="I50" s="33">
        <f>Assumptions!G15</f>
        <v>1.375</v>
      </c>
      <c r="J50" s="25">
        <f t="shared" si="2"/>
        <v>14300</v>
      </c>
      <c r="K50" s="1"/>
      <c r="L50" s="23" t="s">
        <v>658</v>
      </c>
    </row>
    <row r="51" spans="3:12" ht="34" customHeight="1">
      <c r="C51" s="29" t="s">
        <v>233</v>
      </c>
      <c r="D51" s="35" t="s">
        <v>234</v>
      </c>
      <c r="E51" s="10">
        <v>0</v>
      </c>
      <c r="F51" s="10">
        <v>0</v>
      </c>
      <c r="G51" s="10">
        <v>0</v>
      </c>
      <c r="H51" s="17">
        <v>0</v>
      </c>
      <c r="I51" s="33">
        <f>Assumptions!G15</f>
        <v>1.375</v>
      </c>
      <c r="J51" s="28">
        <f t="shared" si="2"/>
        <v>0</v>
      </c>
      <c r="K51" s="1"/>
      <c r="L51" s="23" t="s">
        <v>235</v>
      </c>
    </row>
    <row r="52" spans="3:12" ht="34" customHeight="1">
      <c r="C52" s="26" t="s">
        <v>236</v>
      </c>
      <c r="D52" s="18" t="s">
        <v>237</v>
      </c>
      <c r="E52" s="10">
        <v>1</v>
      </c>
      <c r="F52" s="34">
        <f>Assumptions!G7</f>
        <v>26</v>
      </c>
      <c r="G52" s="10">
        <v>4</v>
      </c>
      <c r="H52" s="17">
        <v>425</v>
      </c>
      <c r="I52" s="33">
        <f>Assumptions!G15</f>
        <v>1.375</v>
      </c>
      <c r="J52" s="25">
        <f t="shared" si="2"/>
        <v>17531.25</v>
      </c>
      <c r="K52" s="1"/>
      <c r="L52" s="23" t="s">
        <v>238</v>
      </c>
    </row>
    <row r="53" spans="3:12" ht="34" customHeight="1">
      <c r="C53" s="29" t="s">
        <v>239</v>
      </c>
      <c r="D53" s="27" t="s">
        <v>240</v>
      </c>
      <c r="E53" s="10">
        <v>1</v>
      </c>
      <c r="F53" s="34">
        <f>Assumptions!G7</f>
        <v>26</v>
      </c>
      <c r="G53" s="10">
        <v>0</v>
      </c>
      <c r="H53" s="17">
        <v>425</v>
      </c>
      <c r="I53" s="33">
        <f>Assumptions!G15</f>
        <v>1.375</v>
      </c>
      <c r="J53" s="28">
        <f t="shared" si="2"/>
        <v>15193.75</v>
      </c>
      <c r="K53" s="1"/>
      <c r="L53" s="23" t="s">
        <v>659</v>
      </c>
    </row>
    <row r="54" spans="3:12" ht="34" customHeight="1">
      <c r="C54" s="26" t="s">
        <v>242</v>
      </c>
      <c r="D54" s="18" t="s">
        <v>243</v>
      </c>
      <c r="E54" s="10">
        <v>3</v>
      </c>
      <c r="F54" s="34">
        <f>Assumptions!G7</f>
        <v>26</v>
      </c>
      <c r="G54" s="10">
        <v>0</v>
      </c>
      <c r="H54" s="17">
        <v>250</v>
      </c>
      <c r="I54" s="33">
        <f>Assumptions!G15</f>
        <v>1.375</v>
      </c>
      <c r="J54" s="25">
        <f t="shared" si="2"/>
        <v>26812.5</v>
      </c>
      <c r="K54" s="1"/>
      <c r="L54" s="23" t="s">
        <v>660</v>
      </c>
    </row>
    <row r="55" spans="3:12" ht="34" customHeight="1">
      <c r="C55" s="29" t="s">
        <v>245</v>
      </c>
      <c r="D55" s="27" t="s">
        <v>246</v>
      </c>
      <c r="E55" s="10">
        <v>1</v>
      </c>
      <c r="F55" s="34">
        <f>Assumptions!G7</f>
        <v>26</v>
      </c>
      <c r="G55" s="10">
        <v>2</v>
      </c>
      <c r="H55" s="17">
        <v>550</v>
      </c>
      <c r="I55" s="33">
        <f>Assumptions!G15</f>
        <v>1.375</v>
      </c>
      <c r="J55" s="28">
        <f t="shared" si="2"/>
        <v>21175</v>
      </c>
      <c r="K55" s="1"/>
      <c r="L55" s="23" t="s">
        <v>247</v>
      </c>
    </row>
    <row r="56" spans="3:12" ht="34" customHeight="1">
      <c r="C56" s="26" t="s">
        <v>248</v>
      </c>
      <c r="D56" s="18" t="s">
        <v>249</v>
      </c>
      <c r="E56" s="10">
        <v>1</v>
      </c>
      <c r="F56" s="34">
        <f>Assumptions!G7</f>
        <v>26</v>
      </c>
      <c r="G56" s="10">
        <v>0</v>
      </c>
      <c r="H56" s="17">
        <v>325</v>
      </c>
      <c r="I56" s="33">
        <f>Assumptions!G15</f>
        <v>1.375</v>
      </c>
      <c r="J56" s="25">
        <f t="shared" si="2"/>
        <v>11618.75</v>
      </c>
      <c r="K56" s="1"/>
      <c r="L56" s="23" t="s">
        <v>661</v>
      </c>
    </row>
    <row r="57" spans="3:12" ht="34" customHeight="1">
      <c r="C57" s="29" t="s">
        <v>251</v>
      </c>
      <c r="D57" s="27" t="s">
        <v>252</v>
      </c>
      <c r="E57" s="10">
        <v>1</v>
      </c>
      <c r="F57" s="34">
        <f>Assumptions!G7</f>
        <v>26</v>
      </c>
      <c r="G57" s="10">
        <v>0</v>
      </c>
      <c r="H57" s="17">
        <v>400</v>
      </c>
      <c r="I57" s="33">
        <f>Assumptions!G15</f>
        <v>1.375</v>
      </c>
      <c r="J57" s="28">
        <f t="shared" si="2"/>
        <v>14300</v>
      </c>
      <c r="K57" s="1"/>
      <c r="L57" s="23" t="s">
        <v>662</v>
      </c>
    </row>
    <row r="58" spans="3:12" ht="34" customHeight="1">
      <c r="C58" s="26" t="s">
        <v>254</v>
      </c>
      <c r="D58" s="18" t="s">
        <v>255</v>
      </c>
      <c r="E58" s="10">
        <v>1</v>
      </c>
      <c r="F58" s="34">
        <f>Assumptions!G7</f>
        <v>26</v>
      </c>
      <c r="G58" s="10">
        <v>18</v>
      </c>
      <c r="H58" s="17">
        <v>425</v>
      </c>
      <c r="I58" s="33">
        <f>Assumptions!G15</f>
        <v>1.375</v>
      </c>
      <c r="J58" s="25">
        <f t="shared" si="2"/>
        <v>25712.5</v>
      </c>
      <c r="K58" s="1"/>
      <c r="L58" s="23" t="s">
        <v>256</v>
      </c>
    </row>
    <row r="59" spans="3:12" ht="34" customHeight="1">
      <c r="C59" s="29" t="s">
        <v>257</v>
      </c>
      <c r="D59" s="27" t="s">
        <v>258</v>
      </c>
      <c r="E59" s="10">
        <v>2</v>
      </c>
      <c r="F59" s="34">
        <f>Assumptions!G7</f>
        <v>26</v>
      </c>
      <c r="G59" s="10">
        <v>8</v>
      </c>
      <c r="H59" s="17">
        <v>250</v>
      </c>
      <c r="I59" s="33">
        <f>Assumptions!G15</f>
        <v>1.375</v>
      </c>
      <c r="J59" s="28">
        <f t="shared" si="2"/>
        <v>23375</v>
      </c>
      <c r="K59" s="1"/>
      <c r="L59" s="23" t="s">
        <v>663</v>
      </c>
    </row>
    <row r="60" spans="3:12" ht="34" customHeight="1">
      <c r="C60" s="26" t="s">
        <v>260</v>
      </c>
      <c r="D60" s="18" t="s">
        <v>261</v>
      </c>
      <c r="E60" s="10">
        <v>1</v>
      </c>
      <c r="F60" s="34">
        <f>Assumptions!G7</f>
        <v>26</v>
      </c>
      <c r="G60" s="10">
        <v>8</v>
      </c>
      <c r="H60" s="17">
        <v>350</v>
      </c>
      <c r="I60" s="33">
        <f>Assumptions!G15</f>
        <v>1.375</v>
      </c>
      <c r="J60" s="25">
        <f t="shared" si="2"/>
        <v>16362.5</v>
      </c>
      <c r="K60" s="1"/>
      <c r="L60" s="23" t="s">
        <v>262</v>
      </c>
    </row>
    <row r="61" spans="3:12" ht="34" customHeight="1">
      <c r="C61" s="29" t="s">
        <v>263</v>
      </c>
      <c r="D61" s="27" t="s">
        <v>264</v>
      </c>
      <c r="E61" s="10">
        <v>1</v>
      </c>
      <c r="F61" s="34">
        <f>Assumptions!G7</f>
        <v>26</v>
      </c>
      <c r="G61" s="10">
        <v>0</v>
      </c>
      <c r="H61" s="17">
        <v>250</v>
      </c>
      <c r="I61" s="33">
        <f>Assumptions!G15</f>
        <v>1.375</v>
      </c>
      <c r="J61" s="28">
        <f t="shared" si="2"/>
        <v>8937.5</v>
      </c>
      <c r="K61" s="1"/>
      <c r="L61" s="23" t="s">
        <v>664</v>
      </c>
    </row>
    <row r="62" spans="3:12" ht="34" customHeight="1">
      <c r="C62" s="26" t="s">
        <v>266</v>
      </c>
      <c r="D62" s="23" t="s">
        <v>267</v>
      </c>
      <c r="E62" s="10">
        <v>0</v>
      </c>
      <c r="F62" s="34">
        <f>Assumptions!G7</f>
        <v>26</v>
      </c>
      <c r="G62" s="10">
        <v>0</v>
      </c>
      <c r="H62" s="17">
        <v>0</v>
      </c>
      <c r="I62" s="33">
        <f>Assumptions!G15</f>
        <v>1.375</v>
      </c>
      <c r="J62" s="25">
        <f t="shared" si="2"/>
        <v>0</v>
      </c>
      <c r="K62" s="1"/>
      <c r="L62" s="23" t="s">
        <v>268</v>
      </c>
    </row>
    <row r="63" spans="3:12" ht="34" customHeight="1">
      <c r="C63" s="29" t="s">
        <v>269</v>
      </c>
      <c r="D63" s="27" t="s">
        <v>270</v>
      </c>
      <c r="E63" s="10">
        <v>3</v>
      </c>
      <c r="F63" s="34">
        <f>Assumptions!G7</f>
        <v>26</v>
      </c>
      <c r="G63" s="10">
        <v>0</v>
      </c>
      <c r="H63" s="17">
        <v>175</v>
      </c>
      <c r="I63" s="33">
        <f>Assumptions!G15</f>
        <v>1.375</v>
      </c>
      <c r="J63" s="28">
        <f t="shared" si="2"/>
        <v>18768.75</v>
      </c>
      <c r="K63" s="1"/>
      <c r="L63" s="23" t="s">
        <v>271</v>
      </c>
    </row>
    <row r="64" spans="3:12" ht="34" customHeight="1">
      <c r="C64" s="26" t="s">
        <v>272</v>
      </c>
      <c r="D64" s="18" t="s">
        <v>273</v>
      </c>
      <c r="E64" s="10">
        <v>1</v>
      </c>
      <c r="F64" s="34">
        <f>Assumptions!G7</f>
        <v>26</v>
      </c>
      <c r="G64" s="10">
        <v>10</v>
      </c>
      <c r="H64" s="17">
        <v>400</v>
      </c>
      <c r="I64" s="33">
        <f>Assumptions!G15</f>
        <v>1.375</v>
      </c>
      <c r="J64" s="25">
        <f t="shared" si="2"/>
        <v>19800</v>
      </c>
      <c r="K64" s="1"/>
      <c r="L64" s="23" t="s">
        <v>665</v>
      </c>
    </row>
    <row r="65" spans="3:12" ht="34" customHeight="1">
      <c r="C65" s="29" t="s">
        <v>275</v>
      </c>
      <c r="D65" s="27" t="s">
        <v>276</v>
      </c>
      <c r="E65" s="10">
        <v>1</v>
      </c>
      <c r="F65" s="34">
        <f>Assumptions!G7</f>
        <v>26</v>
      </c>
      <c r="G65" s="10">
        <v>0</v>
      </c>
      <c r="H65" s="17">
        <v>225</v>
      </c>
      <c r="I65" s="33">
        <f>Assumptions!G15</f>
        <v>1.375</v>
      </c>
      <c r="J65" s="28">
        <f t="shared" si="2"/>
        <v>8043.75</v>
      </c>
      <c r="K65" s="1"/>
      <c r="L65" s="23" t="s">
        <v>666</v>
      </c>
    </row>
    <row r="66" spans="3:12" ht="34" customHeight="1">
      <c r="C66" s="26" t="s">
        <v>278</v>
      </c>
      <c r="D66" s="18" t="s">
        <v>279</v>
      </c>
      <c r="E66" s="10">
        <v>1</v>
      </c>
      <c r="F66" s="10">
        <v>4</v>
      </c>
      <c r="G66" s="10">
        <v>0</v>
      </c>
      <c r="H66" s="17">
        <v>450</v>
      </c>
      <c r="I66" s="24">
        <v>1</v>
      </c>
      <c r="J66" s="25">
        <f t="shared" si="2"/>
        <v>1800</v>
      </c>
      <c r="K66" s="1"/>
      <c r="L66" s="23" t="s">
        <v>280</v>
      </c>
    </row>
    <row r="67" spans="3:12" ht="34" customHeight="1">
      <c r="C67" s="29" t="s">
        <v>281</v>
      </c>
      <c r="D67" s="27" t="s">
        <v>282</v>
      </c>
      <c r="E67" s="10">
        <v>1</v>
      </c>
      <c r="F67" s="34">
        <f>Assumptions!G8</f>
        <v>3</v>
      </c>
      <c r="G67" s="10">
        <v>0</v>
      </c>
      <c r="H67" s="17">
        <v>1800</v>
      </c>
      <c r="I67" s="33">
        <f>Assumptions!G15</f>
        <v>1.375</v>
      </c>
      <c r="J67" s="28">
        <f t="shared" si="2"/>
        <v>7425</v>
      </c>
      <c r="K67" s="1"/>
      <c r="L67" s="23" t="s">
        <v>283</v>
      </c>
    </row>
    <row r="68" spans="3:12" ht="29" customHeight="1">
      <c r="C68" s="31"/>
      <c r="D68" s="31" t="s">
        <v>284</v>
      </c>
      <c r="E68" s="31"/>
      <c r="F68" s="31"/>
      <c r="G68" s="31"/>
      <c r="H68" s="31"/>
      <c r="I68" s="31"/>
      <c r="J68" s="32">
        <f>SUM(J46:J67)</f>
        <v>346993.75</v>
      </c>
      <c r="K68" s="1"/>
      <c r="L68" s="1"/>
    </row>
    <row r="69" spans="3:12" ht="24" customHeight="1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3:12" ht="27" customHeight="1">
      <c r="C70" s="5" t="s">
        <v>285</v>
      </c>
      <c r="D70" s="5"/>
      <c r="E70" s="5"/>
      <c r="F70" s="5"/>
      <c r="G70" s="5"/>
      <c r="H70" s="5"/>
      <c r="I70" s="5"/>
      <c r="J70" s="5"/>
      <c r="K70" s="1"/>
      <c r="L70" s="1"/>
    </row>
    <row r="71" spans="3:12" ht="34" customHeight="1">
      <c r="C71" s="26" t="s">
        <v>286</v>
      </c>
      <c r="D71" s="18" t="s">
        <v>287</v>
      </c>
      <c r="E71" s="10">
        <v>1</v>
      </c>
      <c r="F71" s="34">
        <f>Assumptions!G16</f>
        <v>6</v>
      </c>
      <c r="G71" s="10">
        <v>0</v>
      </c>
      <c r="H71" s="17">
        <v>3500</v>
      </c>
      <c r="I71" s="24">
        <v>1</v>
      </c>
      <c r="J71" s="25">
        <f t="shared" ref="J71:J76" si="3">ROUND(E71*(F71+G71)*H71*I71,2)</f>
        <v>21000</v>
      </c>
      <c r="K71" s="1"/>
      <c r="L71" s="23" t="s">
        <v>288</v>
      </c>
    </row>
    <row r="72" spans="3:12" ht="34" customHeight="1">
      <c r="C72" s="29" t="s">
        <v>289</v>
      </c>
      <c r="D72" s="27" t="s">
        <v>290</v>
      </c>
      <c r="E72" s="10">
        <v>1</v>
      </c>
      <c r="F72" s="34">
        <f>Assumptions!G16</f>
        <v>6</v>
      </c>
      <c r="G72" s="10">
        <v>0</v>
      </c>
      <c r="H72" s="17">
        <v>2300</v>
      </c>
      <c r="I72" s="24">
        <v>1</v>
      </c>
      <c r="J72" s="28">
        <f t="shared" si="3"/>
        <v>13800</v>
      </c>
      <c r="K72" s="1"/>
      <c r="L72" s="23" t="s">
        <v>291</v>
      </c>
    </row>
    <row r="73" spans="3:12" ht="34" customHeight="1">
      <c r="C73" s="26" t="s">
        <v>292</v>
      </c>
      <c r="D73" s="18" t="s">
        <v>293</v>
      </c>
      <c r="E73" s="10">
        <v>1</v>
      </c>
      <c r="F73" s="34">
        <f>Assumptions!G16</f>
        <v>6</v>
      </c>
      <c r="G73" s="10">
        <v>0</v>
      </c>
      <c r="H73" s="17">
        <v>700</v>
      </c>
      <c r="I73" s="24">
        <v>1</v>
      </c>
      <c r="J73" s="25">
        <f t="shared" si="3"/>
        <v>4200</v>
      </c>
      <c r="K73" s="1"/>
      <c r="L73" s="23" t="s">
        <v>294</v>
      </c>
    </row>
    <row r="74" spans="3:12" ht="34" customHeight="1">
      <c r="C74" s="29" t="s">
        <v>295</v>
      </c>
      <c r="D74" s="27" t="s">
        <v>296</v>
      </c>
      <c r="E74" s="10">
        <v>1</v>
      </c>
      <c r="F74" s="10">
        <v>1</v>
      </c>
      <c r="G74" s="10">
        <v>0</v>
      </c>
      <c r="H74" s="17">
        <v>3500</v>
      </c>
      <c r="I74" s="24">
        <v>1</v>
      </c>
      <c r="J74" s="28">
        <f t="shared" si="3"/>
        <v>3500</v>
      </c>
      <c r="K74" s="1"/>
      <c r="L74" s="23" t="s">
        <v>297</v>
      </c>
    </row>
    <row r="75" spans="3:12" ht="34" customHeight="1">
      <c r="C75" s="26" t="s">
        <v>298</v>
      </c>
      <c r="D75" s="18" t="s">
        <v>299</v>
      </c>
      <c r="E75" s="10">
        <v>1</v>
      </c>
      <c r="F75" s="10">
        <v>1</v>
      </c>
      <c r="G75" s="10">
        <v>0</v>
      </c>
      <c r="H75" s="17">
        <v>2000</v>
      </c>
      <c r="I75" s="24">
        <v>1</v>
      </c>
      <c r="J75" s="25">
        <f t="shared" si="3"/>
        <v>2000</v>
      </c>
      <c r="K75" s="1"/>
      <c r="L75" s="23" t="s">
        <v>300</v>
      </c>
    </row>
    <row r="76" spans="3:12" ht="34" customHeight="1">
      <c r="C76" s="29" t="s">
        <v>301</v>
      </c>
      <c r="D76" s="27" t="s">
        <v>302</v>
      </c>
      <c r="E76" s="10">
        <v>1</v>
      </c>
      <c r="F76" s="10">
        <v>15</v>
      </c>
      <c r="G76" s="10">
        <v>0</v>
      </c>
      <c r="H76" s="17">
        <v>250</v>
      </c>
      <c r="I76" s="24">
        <v>1</v>
      </c>
      <c r="J76" s="28">
        <f t="shared" si="3"/>
        <v>3750</v>
      </c>
      <c r="K76" s="1"/>
      <c r="L76" s="23" t="s">
        <v>303</v>
      </c>
    </row>
    <row r="77" spans="3:12" ht="29" customHeight="1">
      <c r="C77" s="31"/>
      <c r="D77" s="31" t="s">
        <v>304</v>
      </c>
      <c r="E77" s="31"/>
      <c r="F77" s="31"/>
      <c r="G77" s="31"/>
      <c r="H77" s="31"/>
      <c r="I77" s="31"/>
      <c r="J77" s="32">
        <f>SUM(J71:J76)</f>
        <v>48250</v>
      </c>
      <c r="K77" s="1"/>
      <c r="L77" s="1"/>
    </row>
    <row r="78" spans="3:12" ht="24" customHeight="1"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3:12" ht="27" customHeight="1">
      <c r="C79" s="5" t="s">
        <v>305</v>
      </c>
      <c r="D79" s="5"/>
      <c r="E79" s="5"/>
      <c r="F79" s="5"/>
      <c r="G79" s="5"/>
      <c r="H79" s="5"/>
      <c r="I79" s="5"/>
      <c r="J79" s="5"/>
      <c r="K79" s="1"/>
      <c r="L79" s="1"/>
    </row>
    <row r="80" spans="3:12" ht="34" customHeight="1">
      <c r="C80" s="26" t="s">
        <v>306</v>
      </c>
      <c r="D80" s="18" t="s">
        <v>307</v>
      </c>
      <c r="E80" s="10">
        <v>1</v>
      </c>
      <c r="F80" s="34">
        <f>Assumptions!G7</f>
        <v>26</v>
      </c>
      <c r="G80" s="10">
        <v>14</v>
      </c>
      <c r="H80" s="17">
        <v>300</v>
      </c>
      <c r="I80" s="24">
        <v>1</v>
      </c>
      <c r="J80" s="25">
        <f t="shared" ref="J80:J89" si="4">ROUND(E80*(F80+G80)*H80*I80,2)</f>
        <v>12000</v>
      </c>
      <c r="K80" s="1"/>
      <c r="L80" s="23" t="s">
        <v>308</v>
      </c>
    </row>
    <row r="81" spans="3:12" ht="34" customHeight="1">
      <c r="C81" s="29" t="s">
        <v>309</v>
      </c>
      <c r="D81" s="27" t="s">
        <v>310</v>
      </c>
      <c r="E81" s="10">
        <v>2</v>
      </c>
      <c r="F81" s="10">
        <v>10</v>
      </c>
      <c r="G81" s="10">
        <v>0</v>
      </c>
      <c r="H81" s="17">
        <v>300</v>
      </c>
      <c r="I81" s="24">
        <v>1</v>
      </c>
      <c r="J81" s="28">
        <f t="shared" si="4"/>
        <v>6000</v>
      </c>
      <c r="K81" s="1"/>
      <c r="L81" s="23" t="s">
        <v>311</v>
      </c>
    </row>
    <row r="82" spans="3:12" ht="34" customHeight="1">
      <c r="C82" s="26" t="s">
        <v>312</v>
      </c>
      <c r="D82" s="18" t="s">
        <v>313</v>
      </c>
      <c r="E82" s="10">
        <v>1</v>
      </c>
      <c r="F82" s="10">
        <v>6</v>
      </c>
      <c r="G82" s="10">
        <v>0</v>
      </c>
      <c r="H82" s="17">
        <v>700</v>
      </c>
      <c r="I82" s="24">
        <v>1</v>
      </c>
      <c r="J82" s="25">
        <f t="shared" si="4"/>
        <v>4200</v>
      </c>
      <c r="K82" s="1"/>
      <c r="L82" s="23" t="s">
        <v>314</v>
      </c>
    </row>
    <row r="83" spans="3:12" ht="34" customHeight="1">
      <c r="C83" s="29" t="s">
        <v>315</v>
      </c>
      <c r="D83" s="27" t="s">
        <v>316</v>
      </c>
      <c r="E83" s="10">
        <v>3</v>
      </c>
      <c r="F83" s="10">
        <v>2</v>
      </c>
      <c r="G83" s="10">
        <v>0</v>
      </c>
      <c r="H83" s="17">
        <v>450</v>
      </c>
      <c r="I83" s="24">
        <v>1</v>
      </c>
      <c r="J83" s="28">
        <f t="shared" si="4"/>
        <v>2700</v>
      </c>
      <c r="K83" s="1"/>
      <c r="L83" s="23" t="s">
        <v>317</v>
      </c>
    </row>
    <row r="84" spans="3:12" ht="34" customHeight="1">
      <c r="C84" s="26" t="s">
        <v>318</v>
      </c>
      <c r="D84" s="18" t="s">
        <v>319</v>
      </c>
      <c r="E84" s="10">
        <v>2</v>
      </c>
      <c r="F84" s="10">
        <v>2</v>
      </c>
      <c r="G84" s="10">
        <v>0</v>
      </c>
      <c r="H84" s="17">
        <v>350</v>
      </c>
      <c r="I84" s="24">
        <v>1</v>
      </c>
      <c r="J84" s="25">
        <f t="shared" si="4"/>
        <v>1400</v>
      </c>
      <c r="K84" s="1"/>
      <c r="L84" s="23" t="s">
        <v>320</v>
      </c>
    </row>
    <row r="85" spans="3:12" ht="34" customHeight="1">
      <c r="C85" s="29" t="s">
        <v>321</v>
      </c>
      <c r="D85" s="27" t="s">
        <v>322</v>
      </c>
      <c r="E85" s="10">
        <v>1</v>
      </c>
      <c r="F85" s="10">
        <v>4</v>
      </c>
      <c r="G85" s="10">
        <v>0</v>
      </c>
      <c r="H85" s="17">
        <v>850</v>
      </c>
      <c r="I85" s="24">
        <v>1</v>
      </c>
      <c r="J85" s="28">
        <f t="shared" si="4"/>
        <v>3400</v>
      </c>
      <c r="K85" s="1"/>
      <c r="L85" s="23" t="s">
        <v>323</v>
      </c>
    </row>
    <row r="86" spans="3:12" ht="34" customHeight="1">
      <c r="C86" s="26" t="s">
        <v>324</v>
      </c>
      <c r="D86" s="18" t="s">
        <v>325</v>
      </c>
      <c r="E86" s="10">
        <v>1</v>
      </c>
      <c r="F86" s="10">
        <v>3</v>
      </c>
      <c r="G86" s="10">
        <v>0</v>
      </c>
      <c r="H86" s="17">
        <v>1000</v>
      </c>
      <c r="I86" s="24">
        <v>1</v>
      </c>
      <c r="J86" s="25">
        <f t="shared" si="4"/>
        <v>3000</v>
      </c>
      <c r="K86" s="1"/>
      <c r="L86" s="23" t="s">
        <v>326</v>
      </c>
    </row>
    <row r="87" spans="3:12" ht="34" customHeight="1">
      <c r="C87" s="29" t="s">
        <v>327</v>
      </c>
      <c r="D87" s="27" t="s">
        <v>328</v>
      </c>
      <c r="E87" s="10">
        <v>1</v>
      </c>
      <c r="F87" s="10">
        <v>6</v>
      </c>
      <c r="G87" s="10">
        <v>0</v>
      </c>
      <c r="H87" s="17">
        <v>500</v>
      </c>
      <c r="I87" s="24">
        <v>1</v>
      </c>
      <c r="J87" s="28">
        <f t="shared" si="4"/>
        <v>3000</v>
      </c>
      <c r="K87" s="1"/>
      <c r="L87" s="23" t="s">
        <v>329</v>
      </c>
    </row>
    <row r="88" spans="3:12" ht="34" customHeight="1">
      <c r="C88" s="26" t="s">
        <v>330</v>
      </c>
      <c r="D88" s="18" t="s">
        <v>331</v>
      </c>
      <c r="E88" s="10">
        <v>1</v>
      </c>
      <c r="F88" s="10">
        <v>1</v>
      </c>
      <c r="G88" s="10">
        <v>0</v>
      </c>
      <c r="H88" s="17">
        <v>4000</v>
      </c>
      <c r="I88" s="24">
        <v>1</v>
      </c>
      <c r="J88" s="25">
        <f t="shared" si="4"/>
        <v>4000</v>
      </c>
      <c r="K88" s="1"/>
      <c r="L88" s="23" t="s">
        <v>332</v>
      </c>
    </row>
    <row r="89" spans="3:12" ht="34" customHeight="1">
      <c r="C89" s="29" t="s">
        <v>333</v>
      </c>
      <c r="D89" s="27" t="s">
        <v>334</v>
      </c>
      <c r="E89" s="10">
        <v>1</v>
      </c>
      <c r="F89" s="34">
        <f>Assumptions!G16</f>
        <v>6</v>
      </c>
      <c r="G89" s="10">
        <v>0</v>
      </c>
      <c r="H89" s="17">
        <v>1000</v>
      </c>
      <c r="I89" s="24">
        <v>1</v>
      </c>
      <c r="J89" s="28">
        <f t="shared" si="4"/>
        <v>6000</v>
      </c>
      <c r="K89" s="1"/>
      <c r="L89" s="23" t="s">
        <v>335</v>
      </c>
    </row>
    <row r="90" spans="3:12" ht="29" customHeight="1">
      <c r="C90" s="31"/>
      <c r="D90" s="31" t="s">
        <v>336</v>
      </c>
      <c r="E90" s="31"/>
      <c r="F90" s="31"/>
      <c r="G90" s="31"/>
      <c r="H90" s="31"/>
      <c r="I90" s="31"/>
      <c r="J90" s="32">
        <f>SUM(J80:J89)</f>
        <v>45700</v>
      </c>
      <c r="K90" s="1"/>
      <c r="L90" s="1"/>
    </row>
    <row r="91" spans="3:12" ht="24" customHeight="1"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3:12" ht="27" customHeight="1">
      <c r="C92" s="5" t="s">
        <v>337</v>
      </c>
      <c r="D92" s="5"/>
      <c r="E92" s="5"/>
      <c r="F92" s="5"/>
      <c r="G92" s="5"/>
      <c r="H92" s="5"/>
      <c r="I92" s="5"/>
      <c r="J92" s="5"/>
      <c r="K92" s="1"/>
      <c r="L92" s="1"/>
    </row>
    <row r="93" spans="3:12" ht="34" customHeight="1">
      <c r="C93" s="26" t="s">
        <v>338</v>
      </c>
      <c r="D93" s="18" t="s">
        <v>339</v>
      </c>
      <c r="E93" s="10">
        <v>1</v>
      </c>
      <c r="F93" s="10">
        <v>1</v>
      </c>
      <c r="G93" s="10">
        <v>0</v>
      </c>
      <c r="H93" s="17">
        <v>1500</v>
      </c>
      <c r="I93" s="24">
        <v>1</v>
      </c>
      <c r="J93" s="25">
        <f t="shared" ref="J93:J135" si="5">ROUND(E93*(F93+G93)*H93*I93,2)</f>
        <v>1500</v>
      </c>
      <c r="K93" s="1"/>
      <c r="L93" s="23" t="s">
        <v>340</v>
      </c>
    </row>
    <row r="94" spans="3:12" ht="34" customHeight="1">
      <c r="C94" s="29" t="s">
        <v>341</v>
      </c>
      <c r="D94" s="27" t="s">
        <v>342</v>
      </c>
      <c r="E94" s="10">
        <v>3</v>
      </c>
      <c r="F94" s="10">
        <v>1</v>
      </c>
      <c r="G94" s="10">
        <v>0</v>
      </c>
      <c r="H94" s="17">
        <v>200</v>
      </c>
      <c r="I94" s="24">
        <v>1</v>
      </c>
      <c r="J94" s="28">
        <f t="shared" si="5"/>
        <v>600</v>
      </c>
      <c r="K94" s="1"/>
      <c r="L94" s="23" t="s">
        <v>343</v>
      </c>
    </row>
    <row r="95" spans="3:12" ht="34" customHeight="1">
      <c r="C95" s="26" t="s">
        <v>344</v>
      </c>
      <c r="D95" s="18" t="s">
        <v>345</v>
      </c>
      <c r="E95" s="10">
        <v>1</v>
      </c>
      <c r="F95" s="10">
        <v>1</v>
      </c>
      <c r="G95" s="10">
        <v>0</v>
      </c>
      <c r="H95" s="17">
        <v>600</v>
      </c>
      <c r="I95" s="24">
        <v>1</v>
      </c>
      <c r="J95" s="25">
        <f t="shared" si="5"/>
        <v>600</v>
      </c>
      <c r="K95" s="1"/>
      <c r="L95" s="23" t="s">
        <v>346</v>
      </c>
    </row>
    <row r="96" spans="3:12" ht="34" customHeight="1">
      <c r="C96" s="29" t="s">
        <v>347</v>
      </c>
      <c r="D96" s="27" t="s">
        <v>348</v>
      </c>
      <c r="E96" s="10">
        <v>1</v>
      </c>
      <c r="F96" s="10">
        <v>1</v>
      </c>
      <c r="G96" s="10">
        <v>0</v>
      </c>
      <c r="H96" s="17">
        <v>300</v>
      </c>
      <c r="I96" s="24">
        <v>1</v>
      </c>
      <c r="J96" s="28">
        <f t="shared" si="5"/>
        <v>300</v>
      </c>
      <c r="K96" s="1"/>
      <c r="L96" s="23" t="s">
        <v>349</v>
      </c>
    </row>
    <row r="97" spans="3:12" ht="34" customHeight="1">
      <c r="C97" s="26" t="s">
        <v>350</v>
      </c>
      <c r="D97" s="18" t="s">
        <v>351</v>
      </c>
      <c r="E97" s="10">
        <v>1</v>
      </c>
      <c r="F97" s="10">
        <v>1</v>
      </c>
      <c r="G97" s="10">
        <v>0</v>
      </c>
      <c r="H97" s="17">
        <v>1500</v>
      </c>
      <c r="I97" s="24">
        <v>1</v>
      </c>
      <c r="J97" s="25">
        <f t="shared" si="5"/>
        <v>1500</v>
      </c>
      <c r="K97" s="1"/>
      <c r="L97" s="23" t="s">
        <v>352</v>
      </c>
    </row>
    <row r="98" spans="3:12" ht="34" customHeight="1">
      <c r="C98" s="29" t="s">
        <v>353</v>
      </c>
      <c r="D98" s="27" t="s">
        <v>354</v>
      </c>
      <c r="E98" s="10">
        <v>1</v>
      </c>
      <c r="F98" s="10">
        <v>1</v>
      </c>
      <c r="G98" s="10">
        <v>0</v>
      </c>
      <c r="H98" s="17">
        <v>2000</v>
      </c>
      <c r="I98" s="24">
        <v>1</v>
      </c>
      <c r="J98" s="28">
        <f t="shared" si="5"/>
        <v>2000</v>
      </c>
      <c r="K98" s="1"/>
      <c r="L98" s="23" t="s">
        <v>355</v>
      </c>
    </row>
    <row r="99" spans="3:12" ht="34" customHeight="1">
      <c r="C99" s="26" t="s">
        <v>356</v>
      </c>
      <c r="D99" s="18" t="s">
        <v>357</v>
      </c>
      <c r="E99" s="10">
        <v>1</v>
      </c>
      <c r="F99" s="10">
        <v>1</v>
      </c>
      <c r="G99" s="10">
        <v>0</v>
      </c>
      <c r="H99" s="17">
        <v>2000</v>
      </c>
      <c r="I99" s="24">
        <v>1</v>
      </c>
      <c r="J99" s="25">
        <f t="shared" si="5"/>
        <v>2000</v>
      </c>
      <c r="K99" s="1"/>
      <c r="L99" s="23" t="s">
        <v>358</v>
      </c>
    </row>
    <row r="100" spans="3:12" ht="34" customHeight="1">
      <c r="C100" s="29" t="s">
        <v>359</v>
      </c>
      <c r="D100" s="27" t="s">
        <v>360</v>
      </c>
      <c r="E100" s="10">
        <v>8</v>
      </c>
      <c r="F100" s="10">
        <v>1</v>
      </c>
      <c r="G100" s="10">
        <v>0</v>
      </c>
      <c r="H100" s="17">
        <v>55</v>
      </c>
      <c r="I100" s="24">
        <v>1</v>
      </c>
      <c r="J100" s="28">
        <f t="shared" si="5"/>
        <v>440</v>
      </c>
      <c r="K100" s="1"/>
      <c r="L100" s="23" t="s">
        <v>361</v>
      </c>
    </row>
    <row r="101" spans="3:12" ht="34" customHeight="1">
      <c r="C101" s="26" t="s">
        <v>362</v>
      </c>
      <c r="D101" s="18" t="s">
        <v>363</v>
      </c>
      <c r="E101" s="10">
        <v>1</v>
      </c>
      <c r="F101" s="10">
        <v>1</v>
      </c>
      <c r="G101" s="10">
        <v>0</v>
      </c>
      <c r="H101" s="17">
        <v>65</v>
      </c>
      <c r="I101" s="24">
        <v>1</v>
      </c>
      <c r="J101" s="25">
        <f t="shared" si="5"/>
        <v>65</v>
      </c>
      <c r="K101" s="1"/>
      <c r="L101" s="23" t="s">
        <v>364</v>
      </c>
    </row>
    <row r="102" spans="3:12" ht="34" customHeight="1">
      <c r="C102" s="29" t="s">
        <v>365</v>
      </c>
      <c r="D102" s="27" t="s">
        <v>366</v>
      </c>
      <c r="E102" s="10">
        <v>3</v>
      </c>
      <c r="F102" s="10">
        <v>1</v>
      </c>
      <c r="G102" s="10">
        <v>0</v>
      </c>
      <c r="H102" s="17">
        <v>70</v>
      </c>
      <c r="I102" s="24">
        <v>1</v>
      </c>
      <c r="J102" s="28">
        <f t="shared" si="5"/>
        <v>210</v>
      </c>
      <c r="K102" s="1"/>
      <c r="L102" s="23" t="s">
        <v>367</v>
      </c>
    </row>
    <row r="103" spans="3:12" ht="34" customHeight="1">
      <c r="C103" s="26" t="s">
        <v>368</v>
      </c>
      <c r="D103" s="18" t="s">
        <v>369</v>
      </c>
      <c r="E103" s="10">
        <v>2</v>
      </c>
      <c r="F103" s="10">
        <v>1</v>
      </c>
      <c r="G103" s="10">
        <v>0</v>
      </c>
      <c r="H103" s="17">
        <v>180</v>
      </c>
      <c r="I103" s="24">
        <v>1</v>
      </c>
      <c r="J103" s="25">
        <f t="shared" si="5"/>
        <v>360</v>
      </c>
      <c r="K103" s="1"/>
      <c r="L103" s="23" t="s">
        <v>370</v>
      </c>
    </row>
    <row r="104" spans="3:12" ht="34" customHeight="1">
      <c r="C104" s="29" t="s">
        <v>371</v>
      </c>
      <c r="D104" s="27" t="s">
        <v>372</v>
      </c>
      <c r="E104" s="10">
        <v>1</v>
      </c>
      <c r="F104" s="10">
        <v>1</v>
      </c>
      <c r="G104" s="10">
        <v>0</v>
      </c>
      <c r="H104" s="17">
        <v>450</v>
      </c>
      <c r="I104" s="24">
        <v>1</v>
      </c>
      <c r="J104" s="28">
        <f t="shared" si="5"/>
        <v>450</v>
      </c>
      <c r="K104" s="1"/>
      <c r="L104" s="23" t="s">
        <v>373</v>
      </c>
    </row>
    <row r="105" spans="3:12" ht="34" customHeight="1">
      <c r="C105" s="26" t="s">
        <v>374</v>
      </c>
      <c r="D105" s="18" t="s">
        <v>375</v>
      </c>
      <c r="E105" s="10">
        <v>4</v>
      </c>
      <c r="F105" s="10">
        <v>1</v>
      </c>
      <c r="G105" s="10">
        <v>0</v>
      </c>
      <c r="H105" s="17">
        <v>90</v>
      </c>
      <c r="I105" s="24">
        <v>1</v>
      </c>
      <c r="J105" s="25">
        <f t="shared" si="5"/>
        <v>360</v>
      </c>
      <c r="K105" s="1"/>
      <c r="L105" s="23" t="s">
        <v>376</v>
      </c>
    </row>
    <row r="106" spans="3:12" ht="34" customHeight="1">
      <c r="C106" s="29" t="s">
        <v>377</v>
      </c>
      <c r="D106" s="27" t="s">
        <v>378</v>
      </c>
      <c r="E106" s="10">
        <v>3</v>
      </c>
      <c r="F106" s="10">
        <v>1</v>
      </c>
      <c r="G106" s="10">
        <v>0</v>
      </c>
      <c r="H106" s="17">
        <v>175</v>
      </c>
      <c r="I106" s="24">
        <v>1</v>
      </c>
      <c r="J106" s="28">
        <f t="shared" si="5"/>
        <v>525</v>
      </c>
      <c r="K106" s="1"/>
      <c r="L106" s="23" t="s">
        <v>379</v>
      </c>
    </row>
    <row r="107" spans="3:12" ht="34" customHeight="1">
      <c r="C107" s="26" t="s">
        <v>380</v>
      </c>
      <c r="D107" s="18" t="s">
        <v>381</v>
      </c>
      <c r="E107" s="10">
        <v>1</v>
      </c>
      <c r="F107" s="10">
        <v>1</v>
      </c>
      <c r="G107" s="10">
        <v>0</v>
      </c>
      <c r="H107" s="17">
        <v>1200</v>
      </c>
      <c r="I107" s="24">
        <v>1</v>
      </c>
      <c r="J107" s="25">
        <f t="shared" si="5"/>
        <v>1200</v>
      </c>
      <c r="K107" s="1"/>
      <c r="L107" s="23" t="s">
        <v>382</v>
      </c>
    </row>
    <row r="108" spans="3:12" ht="34" customHeight="1">
      <c r="C108" s="29" t="s">
        <v>383</v>
      </c>
      <c r="D108" s="27" t="s">
        <v>384</v>
      </c>
      <c r="E108" s="10">
        <v>1</v>
      </c>
      <c r="F108" s="10">
        <v>1</v>
      </c>
      <c r="G108" s="10">
        <v>0</v>
      </c>
      <c r="H108" s="17">
        <v>350</v>
      </c>
      <c r="I108" s="24">
        <v>1</v>
      </c>
      <c r="J108" s="28">
        <f t="shared" si="5"/>
        <v>350</v>
      </c>
      <c r="K108" s="1"/>
      <c r="L108" s="23" t="s">
        <v>385</v>
      </c>
    </row>
    <row r="109" spans="3:12" ht="34" customHeight="1">
      <c r="C109" s="26" t="s">
        <v>386</v>
      </c>
      <c r="D109" s="18" t="s">
        <v>387</v>
      </c>
      <c r="E109" s="10">
        <v>1</v>
      </c>
      <c r="F109" s="10">
        <v>1</v>
      </c>
      <c r="G109" s="10">
        <v>0</v>
      </c>
      <c r="H109" s="17">
        <v>500</v>
      </c>
      <c r="I109" s="24">
        <v>1</v>
      </c>
      <c r="J109" s="25">
        <f t="shared" si="5"/>
        <v>500</v>
      </c>
      <c r="K109" s="1"/>
      <c r="L109" s="23" t="s">
        <v>388</v>
      </c>
    </row>
    <row r="110" spans="3:12" ht="34" customHeight="1">
      <c r="C110" s="29" t="s">
        <v>389</v>
      </c>
      <c r="D110" s="27" t="s">
        <v>390</v>
      </c>
      <c r="E110" s="10">
        <v>1</v>
      </c>
      <c r="F110" s="10">
        <v>1</v>
      </c>
      <c r="G110" s="10">
        <v>0</v>
      </c>
      <c r="H110" s="17">
        <v>200</v>
      </c>
      <c r="I110" s="24">
        <v>1</v>
      </c>
      <c r="J110" s="28">
        <f t="shared" si="5"/>
        <v>200</v>
      </c>
      <c r="K110" s="1"/>
      <c r="L110" s="23" t="s">
        <v>391</v>
      </c>
    </row>
    <row r="111" spans="3:12" ht="34" customHeight="1">
      <c r="C111" s="26" t="s">
        <v>392</v>
      </c>
      <c r="D111" s="18" t="s">
        <v>393</v>
      </c>
      <c r="E111" s="10">
        <v>3</v>
      </c>
      <c r="F111" s="10">
        <v>1</v>
      </c>
      <c r="G111" s="10">
        <v>0</v>
      </c>
      <c r="H111" s="17">
        <v>90</v>
      </c>
      <c r="I111" s="24">
        <v>1</v>
      </c>
      <c r="J111" s="25">
        <f t="shared" si="5"/>
        <v>270</v>
      </c>
      <c r="K111" s="1"/>
      <c r="L111" s="23" t="s">
        <v>394</v>
      </c>
    </row>
    <row r="112" spans="3:12" ht="34" customHeight="1">
      <c r="C112" s="29" t="s">
        <v>395</v>
      </c>
      <c r="D112" s="27" t="s">
        <v>396</v>
      </c>
      <c r="E112" s="10">
        <v>1</v>
      </c>
      <c r="F112" s="10">
        <v>1</v>
      </c>
      <c r="G112" s="10">
        <v>0</v>
      </c>
      <c r="H112" s="17">
        <v>400</v>
      </c>
      <c r="I112" s="24">
        <v>1</v>
      </c>
      <c r="J112" s="28">
        <f t="shared" si="5"/>
        <v>400</v>
      </c>
      <c r="K112" s="1"/>
      <c r="L112" s="23" t="s">
        <v>397</v>
      </c>
    </row>
    <row r="113" spans="3:12" ht="34" customHeight="1">
      <c r="C113" s="26" t="s">
        <v>398</v>
      </c>
      <c r="D113" s="18" t="s">
        <v>399</v>
      </c>
      <c r="E113" s="10">
        <v>1</v>
      </c>
      <c r="F113" s="10">
        <v>1</v>
      </c>
      <c r="G113" s="10">
        <v>0</v>
      </c>
      <c r="H113" s="17">
        <v>650</v>
      </c>
      <c r="I113" s="24">
        <v>1</v>
      </c>
      <c r="J113" s="25">
        <f t="shared" si="5"/>
        <v>650</v>
      </c>
      <c r="K113" s="1"/>
      <c r="L113" s="23" t="s">
        <v>400</v>
      </c>
    </row>
    <row r="114" spans="3:12" ht="34" customHeight="1">
      <c r="C114" s="29" t="s">
        <v>401</v>
      </c>
      <c r="D114" s="27" t="s">
        <v>402</v>
      </c>
      <c r="E114" s="10">
        <v>1</v>
      </c>
      <c r="F114" s="10">
        <v>1</v>
      </c>
      <c r="G114" s="10">
        <v>0</v>
      </c>
      <c r="H114" s="17">
        <v>600</v>
      </c>
      <c r="I114" s="24">
        <v>1</v>
      </c>
      <c r="J114" s="28">
        <f t="shared" si="5"/>
        <v>600</v>
      </c>
      <c r="K114" s="1"/>
      <c r="L114" s="23" t="s">
        <v>403</v>
      </c>
    </row>
    <row r="115" spans="3:12" ht="34" customHeight="1">
      <c r="C115" s="26" t="s">
        <v>404</v>
      </c>
      <c r="D115" s="18" t="s">
        <v>405</v>
      </c>
      <c r="E115" s="10">
        <v>5</v>
      </c>
      <c r="F115" s="10">
        <v>1</v>
      </c>
      <c r="G115" s="10">
        <v>0</v>
      </c>
      <c r="H115" s="17">
        <v>125</v>
      </c>
      <c r="I115" s="24">
        <v>1</v>
      </c>
      <c r="J115" s="25">
        <f t="shared" si="5"/>
        <v>625</v>
      </c>
      <c r="K115" s="1"/>
      <c r="L115" s="23" t="s">
        <v>406</v>
      </c>
    </row>
    <row r="116" spans="3:12" ht="34" customHeight="1">
      <c r="C116" s="29" t="s">
        <v>407</v>
      </c>
      <c r="D116" s="27" t="s">
        <v>408</v>
      </c>
      <c r="E116" s="10">
        <v>1</v>
      </c>
      <c r="F116" s="10">
        <v>1</v>
      </c>
      <c r="G116" s="10">
        <v>0</v>
      </c>
      <c r="H116" s="17">
        <v>2500</v>
      </c>
      <c r="I116" s="24">
        <v>1</v>
      </c>
      <c r="J116" s="28">
        <f t="shared" si="5"/>
        <v>2500</v>
      </c>
      <c r="K116" s="1"/>
      <c r="L116" s="23" t="s">
        <v>409</v>
      </c>
    </row>
    <row r="117" spans="3:12" ht="34" customHeight="1">
      <c r="C117" s="26" t="s">
        <v>410</v>
      </c>
      <c r="D117" s="18" t="s">
        <v>411</v>
      </c>
      <c r="E117" s="10">
        <v>1</v>
      </c>
      <c r="F117" s="10">
        <v>1</v>
      </c>
      <c r="G117" s="10">
        <v>0</v>
      </c>
      <c r="H117" s="17">
        <v>1300</v>
      </c>
      <c r="I117" s="24">
        <v>1</v>
      </c>
      <c r="J117" s="25">
        <f t="shared" si="5"/>
        <v>1300</v>
      </c>
      <c r="K117" s="1"/>
      <c r="L117" s="23" t="s">
        <v>412</v>
      </c>
    </row>
    <row r="118" spans="3:12" ht="34" customHeight="1">
      <c r="C118" s="29" t="s">
        <v>413</v>
      </c>
      <c r="D118" s="27" t="s">
        <v>414</v>
      </c>
      <c r="E118" s="10">
        <v>1</v>
      </c>
      <c r="F118" s="10">
        <v>1</v>
      </c>
      <c r="G118" s="10">
        <v>0</v>
      </c>
      <c r="H118" s="17">
        <v>650</v>
      </c>
      <c r="I118" s="24">
        <v>1</v>
      </c>
      <c r="J118" s="28">
        <f t="shared" si="5"/>
        <v>650</v>
      </c>
      <c r="K118" s="1"/>
      <c r="L118" s="23" t="s">
        <v>415</v>
      </c>
    </row>
    <row r="119" spans="3:12" ht="34" customHeight="1">
      <c r="C119" s="26" t="s">
        <v>416</v>
      </c>
      <c r="D119" s="18" t="s">
        <v>417</v>
      </c>
      <c r="E119" s="10">
        <v>1</v>
      </c>
      <c r="F119" s="10">
        <v>1</v>
      </c>
      <c r="G119" s="10">
        <v>0</v>
      </c>
      <c r="H119" s="17">
        <v>750</v>
      </c>
      <c r="I119" s="24">
        <v>1</v>
      </c>
      <c r="J119" s="25">
        <f t="shared" si="5"/>
        <v>750</v>
      </c>
      <c r="K119" s="1"/>
      <c r="L119" s="23" t="s">
        <v>418</v>
      </c>
    </row>
    <row r="120" spans="3:12" ht="34" customHeight="1">
      <c r="C120" s="29" t="s">
        <v>419</v>
      </c>
      <c r="D120" s="27" t="s">
        <v>420</v>
      </c>
      <c r="E120" s="10">
        <v>1</v>
      </c>
      <c r="F120" s="10">
        <v>1</v>
      </c>
      <c r="G120" s="10">
        <v>0</v>
      </c>
      <c r="H120" s="17">
        <v>700</v>
      </c>
      <c r="I120" s="24">
        <v>1</v>
      </c>
      <c r="J120" s="28">
        <f t="shared" si="5"/>
        <v>700</v>
      </c>
      <c r="K120" s="1"/>
      <c r="L120" s="23" t="s">
        <v>421</v>
      </c>
    </row>
    <row r="121" spans="3:12" ht="34" customHeight="1">
      <c r="C121" s="26" t="s">
        <v>422</v>
      </c>
      <c r="D121" s="18" t="s">
        <v>423</v>
      </c>
      <c r="E121" s="10">
        <v>1</v>
      </c>
      <c r="F121" s="10">
        <v>1</v>
      </c>
      <c r="G121" s="10">
        <v>0</v>
      </c>
      <c r="H121" s="17">
        <v>700</v>
      </c>
      <c r="I121" s="24">
        <v>1</v>
      </c>
      <c r="J121" s="25">
        <f t="shared" si="5"/>
        <v>700</v>
      </c>
      <c r="K121" s="1"/>
      <c r="L121" s="23" t="s">
        <v>424</v>
      </c>
    </row>
    <row r="122" spans="3:12" ht="34" customHeight="1">
      <c r="C122" s="29" t="s">
        <v>425</v>
      </c>
      <c r="D122" s="27" t="s">
        <v>426</v>
      </c>
      <c r="E122" s="10">
        <v>1</v>
      </c>
      <c r="F122" s="10">
        <v>1</v>
      </c>
      <c r="G122" s="10">
        <v>0</v>
      </c>
      <c r="H122" s="17">
        <v>2000</v>
      </c>
      <c r="I122" s="24">
        <v>1</v>
      </c>
      <c r="J122" s="28">
        <f t="shared" si="5"/>
        <v>2000</v>
      </c>
      <c r="K122" s="1"/>
      <c r="L122" s="23" t="s">
        <v>427</v>
      </c>
    </row>
    <row r="123" spans="3:12" ht="34" customHeight="1">
      <c r="C123" s="26" t="s">
        <v>428</v>
      </c>
      <c r="D123" s="18" t="s">
        <v>429</v>
      </c>
      <c r="E123" s="10">
        <v>1</v>
      </c>
      <c r="F123" s="10">
        <v>1</v>
      </c>
      <c r="G123" s="10">
        <v>0</v>
      </c>
      <c r="H123" s="17">
        <v>700</v>
      </c>
      <c r="I123" s="24">
        <v>1</v>
      </c>
      <c r="J123" s="25">
        <f t="shared" si="5"/>
        <v>700</v>
      </c>
      <c r="K123" s="1"/>
      <c r="L123" s="23" t="s">
        <v>430</v>
      </c>
    </row>
    <row r="124" spans="3:12" ht="34" customHeight="1">
      <c r="C124" s="29" t="s">
        <v>431</v>
      </c>
      <c r="D124" s="27" t="s">
        <v>432</v>
      </c>
      <c r="E124" s="10">
        <v>1</v>
      </c>
      <c r="F124" s="10">
        <v>1</v>
      </c>
      <c r="G124" s="10">
        <v>0</v>
      </c>
      <c r="H124" s="17">
        <v>650</v>
      </c>
      <c r="I124" s="24">
        <v>1</v>
      </c>
      <c r="J124" s="28">
        <f t="shared" si="5"/>
        <v>650</v>
      </c>
      <c r="K124" s="1"/>
      <c r="L124" s="23" t="s">
        <v>433</v>
      </c>
    </row>
    <row r="125" spans="3:12" ht="34" customHeight="1">
      <c r="C125" s="26" t="s">
        <v>434</v>
      </c>
      <c r="D125" s="18" t="s">
        <v>435</v>
      </c>
      <c r="E125" s="10">
        <v>2</v>
      </c>
      <c r="F125" s="10">
        <v>1</v>
      </c>
      <c r="G125" s="10">
        <v>0</v>
      </c>
      <c r="H125" s="17">
        <v>140</v>
      </c>
      <c r="I125" s="24">
        <v>1</v>
      </c>
      <c r="J125" s="25">
        <f t="shared" si="5"/>
        <v>280</v>
      </c>
      <c r="K125" s="1"/>
      <c r="L125" s="23" t="s">
        <v>436</v>
      </c>
    </row>
    <row r="126" spans="3:12" ht="34" customHeight="1">
      <c r="C126" s="29" t="s">
        <v>437</v>
      </c>
      <c r="D126" s="27" t="s">
        <v>438</v>
      </c>
      <c r="E126" s="10">
        <v>3</v>
      </c>
      <c r="F126" s="10">
        <v>1</v>
      </c>
      <c r="G126" s="10">
        <v>0</v>
      </c>
      <c r="H126" s="17">
        <v>400</v>
      </c>
      <c r="I126" s="24">
        <v>1</v>
      </c>
      <c r="J126" s="28">
        <f t="shared" si="5"/>
        <v>1200</v>
      </c>
      <c r="K126" s="1"/>
      <c r="L126" s="23" t="s">
        <v>439</v>
      </c>
    </row>
    <row r="127" spans="3:12" ht="34" customHeight="1">
      <c r="C127" s="26" t="s">
        <v>440</v>
      </c>
      <c r="D127" s="18" t="s">
        <v>441</v>
      </c>
      <c r="E127" s="10">
        <v>1</v>
      </c>
      <c r="F127" s="10">
        <v>1</v>
      </c>
      <c r="G127" s="10">
        <v>0</v>
      </c>
      <c r="H127" s="17">
        <v>4500</v>
      </c>
      <c r="I127" s="24">
        <v>1</v>
      </c>
      <c r="J127" s="25">
        <f t="shared" si="5"/>
        <v>4500</v>
      </c>
      <c r="K127" s="1"/>
      <c r="L127" s="23" t="s">
        <v>442</v>
      </c>
    </row>
    <row r="128" spans="3:12" ht="34" customHeight="1">
      <c r="C128" s="29" t="s">
        <v>443</v>
      </c>
      <c r="D128" s="27" t="s">
        <v>444</v>
      </c>
      <c r="E128" s="10">
        <v>1</v>
      </c>
      <c r="F128" s="10">
        <v>1</v>
      </c>
      <c r="G128" s="10">
        <v>0</v>
      </c>
      <c r="H128" s="17">
        <v>10000</v>
      </c>
      <c r="I128" s="24">
        <v>1</v>
      </c>
      <c r="J128" s="28">
        <f t="shared" si="5"/>
        <v>10000</v>
      </c>
      <c r="K128" s="1"/>
      <c r="L128" s="23" t="s">
        <v>445</v>
      </c>
    </row>
    <row r="129" spans="3:12" ht="34" customHeight="1">
      <c r="C129" s="26" t="s">
        <v>446</v>
      </c>
      <c r="D129" s="18" t="s">
        <v>447</v>
      </c>
      <c r="E129" s="10">
        <v>1</v>
      </c>
      <c r="F129" s="10">
        <v>1</v>
      </c>
      <c r="G129" s="10">
        <v>0</v>
      </c>
      <c r="H129" s="17">
        <v>7000</v>
      </c>
      <c r="I129" s="24">
        <v>1</v>
      </c>
      <c r="J129" s="25">
        <f t="shared" si="5"/>
        <v>7000</v>
      </c>
      <c r="K129" s="1"/>
      <c r="L129" s="23" t="s">
        <v>448</v>
      </c>
    </row>
    <row r="130" spans="3:12" ht="34" customHeight="1">
      <c r="C130" s="29" t="s">
        <v>449</v>
      </c>
      <c r="D130" s="27" t="s">
        <v>450</v>
      </c>
      <c r="E130" s="10">
        <v>1</v>
      </c>
      <c r="F130" s="10">
        <v>1</v>
      </c>
      <c r="G130" s="10">
        <v>0</v>
      </c>
      <c r="H130" s="17">
        <v>1800</v>
      </c>
      <c r="I130" s="24">
        <v>1</v>
      </c>
      <c r="J130" s="28">
        <f t="shared" si="5"/>
        <v>1800</v>
      </c>
      <c r="K130" s="1"/>
      <c r="L130" s="23" t="s">
        <v>451</v>
      </c>
    </row>
    <row r="131" spans="3:12" ht="34" customHeight="1">
      <c r="C131" s="26" t="s">
        <v>452</v>
      </c>
      <c r="D131" s="18" t="s">
        <v>453</v>
      </c>
      <c r="E131" s="10">
        <v>1</v>
      </c>
      <c r="F131" s="10">
        <v>1</v>
      </c>
      <c r="G131" s="10">
        <v>0</v>
      </c>
      <c r="H131" s="17">
        <v>650</v>
      </c>
      <c r="I131" s="24">
        <v>1</v>
      </c>
      <c r="J131" s="25">
        <f t="shared" si="5"/>
        <v>650</v>
      </c>
      <c r="K131" s="1"/>
      <c r="L131" s="23" t="s">
        <v>454</v>
      </c>
    </row>
    <row r="132" spans="3:12" ht="34" customHeight="1">
      <c r="C132" s="29" t="s">
        <v>455</v>
      </c>
      <c r="D132" s="27" t="s">
        <v>456</v>
      </c>
      <c r="E132" s="10">
        <v>1</v>
      </c>
      <c r="F132" s="10">
        <v>1</v>
      </c>
      <c r="G132" s="10">
        <v>0</v>
      </c>
      <c r="H132" s="17">
        <v>1000</v>
      </c>
      <c r="I132" s="24">
        <v>1</v>
      </c>
      <c r="J132" s="28">
        <f t="shared" si="5"/>
        <v>1000</v>
      </c>
      <c r="K132" s="1"/>
      <c r="L132" s="23" t="s">
        <v>457</v>
      </c>
    </row>
    <row r="133" spans="3:12" ht="34" customHeight="1">
      <c r="C133" s="26" t="s">
        <v>458</v>
      </c>
      <c r="D133" s="18" t="s">
        <v>459</v>
      </c>
      <c r="E133" s="10">
        <v>1</v>
      </c>
      <c r="F133" s="10">
        <v>1</v>
      </c>
      <c r="G133" s="10">
        <v>0</v>
      </c>
      <c r="H133" s="17">
        <v>350</v>
      </c>
      <c r="I133" s="24">
        <v>1</v>
      </c>
      <c r="J133" s="25">
        <f t="shared" si="5"/>
        <v>350</v>
      </c>
      <c r="K133" s="1"/>
      <c r="L133" s="23" t="s">
        <v>460</v>
      </c>
    </row>
    <row r="134" spans="3:12" ht="34" customHeight="1">
      <c r="C134" s="29" t="s">
        <v>461</v>
      </c>
      <c r="D134" s="27" t="s">
        <v>462</v>
      </c>
      <c r="E134" s="10">
        <v>1</v>
      </c>
      <c r="F134" s="10">
        <v>1</v>
      </c>
      <c r="G134" s="10">
        <v>0</v>
      </c>
      <c r="H134" s="17">
        <v>1800</v>
      </c>
      <c r="I134" s="24">
        <v>1</v>
      </c>
      <c r="J134" s="28">
        <f t="shared" si="5"/>
        <v>1800</v>
      </c>
      <c r="K134" s="1"/>
      <c r="L134" s="23" t="s">
        <v>463</v>
      </c>
    </row>
    <row r="135" spans="3:12" ht="34" customHeight="1">
      <c r="C135" s="26" t="s">
        <v>464</v>
      </c>
      <c r="D135" s="18" t="s">
        <v>465</v>
      </c>
      <c r="E135" s="10">
        <v>1</v>
      </c>
      <c r="F135" s="10">
        <v>1</v>
      </c>
      <c r="G135" s="10">
        <v>0</v>
      </c>
      <c r="H135" s="17">
        <v>1800</v>
      </c>
      <c r="I135" s="24">
        <v>1</v>
      </c>
      <c r="J135" s="25">
        <f t="shared" si="5"/>
        <v>1800</v>
      </c>
      <c r="K135" s="1"/>
      <c r="L135" s="23" t="s">
        <v>466</v>
      </c>
    </row>
    <row r="136" spans="3:12" ht="29" customHeight="1">
      <c r="C136" s="31"/>
      <c r="D136" s="31" t="s">
        <v>467</v>
      </c>
      <c r="E136" s="31"/>
      <c r="F136" s="31"/>
      <c r="G136" s="31"/>
      <c r="H136" s="31"/>
      <c r="I136" s="31"/>
      <c r="J136" s="32">
        <f>SUM(J93:J135)</f>
        <v>56035</v>
      </c>
      <c r="K136" s="1"/>
      <c r="L136" s="1"/>
    </row>
    <row r="137" spans="3:12" ht="24" customHeight="1"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3:12" ht="27" customHeight="1">
      <c r="C138" s="5" t="s">
        <v>468</v>
      </c>
      <c r="D138" s="5"/>
      <c r="E138" s="5"/>
      <c r="F138" s="5"/>
      <c r="G138" s="5"/>
      <c r="H138" s="5"/>
      <c r="I138" s="5"/>
      <c r="J138" s="5"/>
      <c r="K138" s="1"/>
      <c r="L138" s="1"/>
    </row>
    <row r="139" spans="3:12" ht="34" customHeight="1">
      <c r="C139" s="26" t="s">
        <v>469</v>
      </c>
      <c r="D139" s="18" t="s">
        <v>470</v>
      </c>
      <c r="E139" s="10">
        <v>1</v>
      </c>
      <c r="F139" s="10">
        <v>20</v>
      </c>
      <c r="G139" s="10">
        <v>0</v>
      </c>
      <c r="H139" s="17">
        <v>250</v>
      </c>
      <c r="I139" s="24">
        <v>1</v>
      </c>
      <c r="J139" s="25">
        <f t="shared" ref="J139:J144" si="6">ROUND(E139*(F139+G139)*H139*I139,2)</f>
        <v>5000</v>
      </c>
      <c r="K139" s="1"/>
      <c r="L139" s="23" t="s">
        <v>471</v>
      </c>
    </row>
    <row r="140" spans="3:12" ht="34" customHeight="1">
      <c r="C140" s="29" t="s">
        <v>472</v>
      </c>
      <c r="D140" s="27" t="s">
        <v>473</v>
      </c>
      <c r="E140" s="10">
        <v>1</v>
      </c>
      <c r="F140" s="10">
        <v>1</v>
      </c>
      <c r="G140" s="10">
        <v>0</v>
      </c>
      <c r="H140" s="17">
        <v>2500</v>
      </c>
      <c r="I140" s="24">
        <v>1</v>
      </c>
      <c r="J140" s="28">
        <f t="shared" si="6"/>
        <v>2500</v>
      </c>
      <c r="K140" s="1"/>
      <c r="L140" s="23" t="s">
        <v>474</v>
      </c>
    </row>
    <row r="141" spans="3:12" ht="34" customHeight="1">
      <c r="C141" s="26" t="s">
        <v>475</v>
      </c>
      <c r="D141" s="18" t="s">
        <v>476</v>
      </c>
      <c r="E141" s="10">
        <v>1</v>
      </c>
      <c r="F141" s="10">
        <v>10</v>
      </c>
      <c r="G141" s="10">
        <v>0</v>
      </c>
      <c r="H141" s="17">
        <v>225</v>
      </c>
      <c r="I141" s="24">
        <v>1</v>
      </c>
      <c r="J141" s="25">
        <f t="shared" si="6"/>
        <v>2250</v>
      </c>
      <c r="K141" s="1"/>
      <c r="L141" s="23" t="s">
        <v>477</v>
      </c>
    </row>
    <row r="142" spans="3:12" ht="34" customHeight="1">
      <c r="C142" s="29" t="s">
        <v>478</v>
      </c>
      <c r="D142" s="27" t="s">
        <v>479</v>
      </c>
      <c r="E142" s="10">
        <v>1</v>
      </c>
      <c r="F142" s="10">
        <v>80</v>
      </c>
      <c r="G142" s="10">
        <v>0</v>
      </c>
      <c r="H142" s="17">
        <v>20</v>
      </c>
      <c r="I142" s="24">
        <v>1</v>
      </c>
      <c r="J142" s="28">
        <f t="shared" si="6"/>
        <v>1600</v>
      </c>
      <c r="K142" s="1"/>
      <c r="L142" s="23" t="s">
        <v>480</v>
      </c>
    </row>
    <row r="143" spans="3:12" ht="34" customHeight="1">
      <c r="C143" s="26" t="s">
        <v>481</v>
      </c>
      <c r="D143" s="18" t="s">
        <v>482</v>
      </c>
      <c r="E143" s="10">
        <v>1</v>
      </c>
      <c r="F143" s="10">
        <v>1</v>
      </c>
      <c r="G143" s="10">
        <v>0</v>
      </c>
      <c r="H143" s="17">
        <v>1800</v>
      </c>
      <c r="I143" s="24">
        <v>1</v>
      </c>
      <c r="J143" s="25">
        <f t="shared" si="6"/>
        <v>1800</v>
      </c>
      <c r="K143" s="1"/>
      <c r="L143" s="23" t="s">
        <v>483</v>
      </c>
    </row>
    <row r="144" spans="3:12" ht="34" customHeight="1">
      <c r="C144" s="29" t="s">
        <v>484</v>
      </c>
      <c r="D144" s="27" t="s">
        <v>485</v>
      </c>
      <c r="E144" s="10">
        <v>1</v>
      </c>
      <c r="F144" s="10">
        <v>1</v>
      </c>
      <c r="G144" s="10">
        <v>0</v>
      </c>
      <c r="H144" s="17">
        <v>1200</v>
      </c>
      <c r="I144" s="24">
        <v>1</v>
      </c>
      <c r="J144" s="28">
        <f t="shared" si="6"/>
        <v>1200</v>
      </c>
      <c r="K144" s="1"/>
      <c r="L144" s="23" t="s">
        <v>486</v>
      </c>
    </row>
    <row r="145" spans="3:12" ht="29" customHeight="1">
      <c r="C145" s="31"/>
      <c r="D145" s="31" t="s">
        <v>487</v>
      </c>
      <c r="E145" s="31"/>
      <c r="F145" s="31"/>
      <c r="G145" s="31"/>
      <c r="H145" s="31"/>
      <c r="I145" s="31"/>
      <c r="J145" s="32">
        <f>SUM(J139:J144)</f>
        <v>14350</v>
      </c>
      <c r="K145" s="1"/>
      <c r="L145" s="1"/>
    </row>
    <row r="146" spans="3:12" ht="24" customHeight="1"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3:12" ht="27" customHeight="1">
      <c r="C147" s="5" t="s">
        <v>488</v>
      </c>
      <c r="D147" s="5"/>
      <c r="E147" s="5"/>
      <c r="F147" s="5"/>
      <c r="G147" s="5"/>
      <c r="H147" s="5"/>
      <c r="I147" s="5"/>
      <c r="J147" s="5"/>
      <c r="K147" s="1"/>
      <c r="L147" s="1"/>
    </row>
    <row r="148" spans="3:12" ht="47" customHeight="1">
      <c r="C148" s="26" t="s">
        <v>489</v>
      </c>
      <c r="D148" s="18" t="s">
        <v>490</v>
      </c>
      <c r="E148" s="10">
        <v>4</v>
      </c>
      <c r="F148" s="10">
        <v>6</v>
      </c>
      <c r="G148" s="10">
        <v>0</v>
      </c>
      <c r="H148" s="17">
        <v>325</v>
      </c>
      <c r="I148" s="24">
        <v>1</v>
      </c>
      <c r="J148" s="25">
        <f t="shared" ref="J148:J162" si="7">ROUND(E148*(F148+G148)*H148*I148,2)</f>
        <v>7800</v>
      </c>
      <c r="K148" s="1"/>
      <c r="L148" s="23" t="s">
        <v>491</v>
      </c>
    </row>
    <row r="149" spans="3:12" ht="34" customHeight="1">
      <c r="C149" s="29" t="s">
        <v>492</v>
      </c>
      <c r="D149" s="27" t="s">
        <v>493</v>
      </c>
      <c r="E149" s="10">
        <v>1</v>
      </c>
      <c r="F149" s="10">
        <v>1</v>
      </c>
      <c r="G149" s="10">
        <v>0</v>
      </c>
      <c r="H149" s="17">
        <v>2500</v>
      </c>
      <c r="I149" s="24">
        <v>1</v>
      </c>
      <c r="J149" s="28">
        <f t="shared" si="7"/>
        <v>2500</v>
      </c>
      <c r="K149" s="1"/>
      <c r="L149" s="23" t="s">
        <v>494</v>
      </c>
    </row>
    <row r="150" spans="3:12" ht="34" customHeight="1">
      <c r="C150" s="26" t="s">
        <v>495</v>
      </c>
      <c r="D150" s="18" t="s">
        <v>496</v>
      </c>
      <c r="E150" s="10">
        <v>2</v>
      </c>
      <c r="F150" s="10">
        <v>6</v>
      </c>
      <c r="G150" s="10">
        <v>0</v>
      </c>
      <c r="H150" s="17">
        <v>45</v>
      </c>
      <c r="I150" s="24">
        <v>1</v>
      </c>
      <c r="J150" s="25">
        <f t="shared" si="7"/>
        <v>540</v>
      </c>
      <c r="K150" s="1"/>
      <c r="L150" s="23" t="s">
        <v>497</v>
      </c>
    </row>
    <row r="151" spans="3:12" ht="34" customHeight="1">
      <c r="C151" s="29" t="s">
        <v>498</v>
      </c>
      <c r="D151" s="27" t="s">
        <v>499</v>
      </c>
      <c r="E151" s="10">
        <v>1</v>
      </c>
      <c r="F151" s="10">
        <v>5</v>
      </c>
      <c r="G151" s="10">
        <v>0</v>
      </c>
      <c r="H151" s="17">
        <v>350</v>
      </c>
      <c r="I151" s="24">
        <v>1</v>
      </c>
      <c r="J151" s="28">
        <f t="shared" si="7"/>
        <v>1750</v>
      </c>
      <c r="K151" s="1"/>
      <c r="L151" s="23" t="s">
        <v>500</v>
      </c>
    </row>
    <row r="152" spans="3:12" ht="34" customHeight="1">
      <c r="C152" s="26" t="s">
        <v>501</v>
      </c>
      <c r="D152" s="18" t="s">
        <v>502</v>
      </c>
      <c r="E152" s="10">
        <v>1</v>
      </c>
      <c r="F152" s="10">
        <v>4</v>
      </c>
      <c r="G152" s="10">
        <v>0</v>
      </c>
      <c r="H152" s="17">
        <v>1200</v>
      </c>
      <c r="I152" s="24">
        <v>1</v>
      </c>
      <c r="J152" s="25">
        <f t="shared" si="7"/>
        <v>4800</v>
      </c>
      <c r="K152" s="1"/>
      <c r="L152" s="23" t="s">
        <v>503</v>
      </c>
    </row>
    <row r="153" spans="3:12" ht="47" customHeight="1">
      <c r="C153" s="29" t="s">
        <v>504</v>
      </c>
      <c r="D153" s="27" t="s">
        <v>505</v>
      </c>
      <c r="E153" s="10">
        <v>1</v>
      </c>
      <c r="F153" s="10">
        <v>8</v>
      </c>
      <c r="G153" s="10">
        <v>0</v>
      </c>
      <c r="H153" s="17">
        <v>1000</v>
      </c>
      <c r="I153" s="24">
        <v>1</v>
      </c>
      <c r="J153" s="28">
        <f t="shared" si="7"/>
        <v>8000</v>
      </c>
      <c r="K153" s="1"/>
      <c r="L153" s="23" t="s">
        <v>506</v>
      </c>
    </row>
    <row r="154" spans="3:12" ht="34" customHeight="1">
      <c r="C154" s="26" t="s">
        <v>507</v>
      </c>
      <c r="D154" s="18" t="s">
        <v>508</v>
      </c>
      <c r="E154" s="10">
        <v>1</v>
      </c>
      <c r="F154" s="10">
        <v>3</v>
      </c>
      <c r="G154" s="10">
        <v>0</v>
      </c>
      <c r="H154" s="17">
        <v>1200</v>
      </c>
      <c r="I154" s="24">
        <v>1</v>
      </c>
      <c r="J154" s="25">
        <f t="shared" si="7"/>
        <v>3600</v>
      </c>
      <c r="K154" s="1"/>
      <c r="L154" s="23" t="s">
        <v>509</v>
      </c>
    </row>
    <row r="155" spans="3:12" ht="34" customHeight="1">
      <c r="C155" s="29" t="s">
        <v>510</v>
      </c>
      <c r="D155" s="27" t="s">
        <v>511</v>
      </c>
      <c r="E155" s="10">
        <v>1</v>
      </c>
      <c r="F155" s="10">
        <v>1</v>
      </c>
      <c r="G155" s="10">
        <v>0</v>
      </c>
      <c r="H155" s="17">
        <v>2500</v>
      </c>
      <c r="I155" s="24">
        <v>1</v>
      </c>
      <c r="J155" s="28">
        <f t="shared" si="7"/>
        <v>2500</v>
      </c>
      <c r="K155" s="1"/>
      <c r="L155" s="23" t="s">
        <v>512</v>
      </c>
    </row>
    <row r="156" spans="3:12" ht="47" customHeight="1">
      <c r="C156" s="26" t="s">
        <v>513</v>
      </c>
      <c r="D156" s="18" t="s">
        <v>514</v>
      </c>
      <c r="E156" s="10">
        <v>1</v>
      </c>
      <c r="F156" s="10">
        <v>8</v>
      </c>
      <c r="G156" s="10">
        <v>0</v>
      </c>
      <c r="H156" s="17">
        <v>2000</v>
      </c>
      <c r="I156" s="33">
        <f>Assumptions!G15</f>
        <v>1.375</v>
      </c>
      <c r="J156" s="25">
        <f t="shared" si="7"/>
        <v>22000</v>
      </c>
      <c r="K156" s="1"/>
      <c r="L156" s="23" t="s">
        <v>515</v>
      </c>
    </row>
    <row r="157" spans="3:12" ht="34" customHeight="1">
      <c r="C157" s="29" t="s">
        <v>516</v>
      </c>
      <c r="D157" s="27" t="s">
        <v>517</v>
      </c>
      <c r="E157" s="10">
        <v>2</v>
      </c>
      <c r="F157" s="10">
        <v>5</v>
      </c>
      <c r="G157" s="10">
        <v>0</v>
      </c>
      <c r="H157" s="17">
        <v>900</v>
      </c>
      <c r="I157" s="33">
        <f>Assumptions!G15</f>
        <v>1.375</v>
      </c>
      <c r="J157" s="28">
        <f t="shared" si="7"/>
        <v>12375</v>
      </c>
      <c r="K157" s="1"/>
      <c r="L157" s="23" t="s">
        <v>518</v>
      </c>
    </row>
    <row r="158" spans="3:12" ht="34" customHeight="1">
      <c r="C158" s="26" t="s">
        <v>519</v>
      </c>
      <c r="D158" s="18" t="s">
        <v>520</v>
      </c>
      <c r="E158" s="10">
        <v>1</v>
      </c>
      <c r="F158" s="10">
        <v>12</v>
      </c>
      <c r="G158" s="10">
        <v>0</v>
      </c>
      <c r="H158" s="17">
        <v>650</v>
      </c>
      <c r="I158" s="33">
        <f>Assumptions!G15</f>
        <v>1.375</v>
      </c>
      <c r="J158" s="25">
        <f t="shared" si="7"/>
        <v>10725</v>
      </c>
      <c r="K158" s="1"/>
      <c r="L158" s="23" t="s">
        <v>521</v>
      </c>
    </row>
    <row r="159" spans="3:12" ht="34" customHeight="1">
      <c r="C159" s="29" t="s">
        <v>522</v>
      </c>
      <c r="D159" s="27" t="s">
        <v>523</v>
      </c>
      <c r="E159" s="10">
        <v>1</v>
      </c>
      <c r="F159" s="10">
        <v>1</v>
      </c>
      <c r="G159" s="10">
        <v>0</v>
      </c>
      <c r="H159" s="17">
        <v>12000</v>
      </c>
      <c r="I159" s="24">
        <v>1</v>
      </c>
      <c r="J159" s="28">
        <f t="shared" si="7"/>
        <v>12000</v>
      </c>
      <c r="K159" s="1"/>
      <c r="L159" s="23" t="s">
        <v>524</v>
      </c>
    </row>
    <row r="160" spans="3:12" ht="34" customHeight="1">
      <c r="C160" s="26" t="s">
        <v>525</v>
      </c>
      <c r="D160" s="18" t="s">
        <v>526</v>
      </c>
      <c r="E160" s="10">
        <v>1</v>
      </c>
      <c r="F160" s="10">
        <v>8</v>
      </c>
      <c r="G160" s="10">
        <v>0</v>
      </c>
      <c r="H160" s="17">
        <v>1200</v>
      </c>
      <c r="I160" s="33">
        <f>Assumptions!G15</f>
        <v>1.375</v>
      </c>
      <c r="J160" s="25">
        <f t="shared" si="7"/>
        <v>13200</v>
      </c>
      <c r="K160" s="1"/>
      <c r="L160" s="23" t="s">
        <v>527</v>
      </c>
    </row>
    <row r="161" spans="3:12" ht="34" customHeight="1">
      <c r="C161" s="29" t="s">
        <v>528</v>
      </c>
      <c r="D161" s="27" t="s">
        <v>529</v>
      </c>
      <c r="E161" s="10">
        <v>1</v>
      </c>
      <c r="F161" s="10">
        <v>1</v>
      </c>
      <c r="G161" s="10">
        <v>0</v>
      </c>
      <c r="H161" s="17">
        <v>6500</v>
      </c>
      <c r="I161" s="24">
        <v>1</v>
      </c>
      <c r="J161" s="28">
        <f t="shared" si="7"/>
        <v>6500</v>
      </c>
      <c r="K161" s="1"/>
      <c r="L161" s="23" t="s">
        <v>530</v>
      </c>
    </row>
    <row r="162" spans="3:12" ht="34" customHeight="1">
      <c r="C162" s="26" t="s">
        <v>531</v>
      </c>
      <c r="D162" s="18" t="s">
        <v>532</v>
      </c>
      <c r="E162" s="10">
        <v>1</v>
      </c>
      <c r="F162" s="10">
        <v>1</v>
      </c>
      <c r="G162" s="10">
        <v>0</v>
      </c>
      <c r="H162" s="17">
        <v>3500</v>
      </c>
      <c r="I162" s="24">
        <v>1</v>
      </c>
      <c r="J162" s="25">
        <f t="shared" si="7"/>
        <v>3500</v>
      </c>
      <c r="K162" s="1"/>
      <c r="L162" s="23" t="s">
        <v>533</v>
      </c>
    </row>
    <row r="163" spans="3:12" ht="29" customHeight="1">
      <c r="C163" s="31"/>
      <c r="D163" s="31" t="s">
        <v>534</v>
      </c>
      <c r="E163" s="31"/>
      <c r="F163" s="31"/>
      <c r="G163" s="31"/>
      <c r="H163" s="31"/>
      <c r="I163" s="31"/>
      <c r="J163" s="32">
        <f>SUM(J148:J162)</f>
        <v>111790</v>
      </c>
      <c r="K163" s="1"/>
      <c r="L163" s="1"/>
    </row>
    <row r="164" spans="3:12" ht="24" customHeight="1"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3:12" ht="27" customHeight="1">
      <c r="C165" s="5" t="s">
        <v>535</v>
      </c>
      <c r="D165" s="5"/>
      <c r="E165" s="5"/>
      <c r="F165" s="5"/>
      <c r="G165" s="5"/>
      <c r="H165" s="5"/>
      <c r="I165" s="5"/>
      <c r="J165" s="5"/>
      <c r="K165" s="1"/>
      <c r="L165" s="1"/>
    </row>
    <row r="166" spans="3:12" ht="34" customHeight="1">
      <c r="C166" s="26" t="s">
        <v>536</v>
      </c>
      <c r="D166" s="18" t="s">
        <v>537</v>
      </c>
      <c r="E166" s="10">
        <v>2</v>
      </c>
      <c r="F166" s="34">
        <f>Assumptions!G7</f>
        <v>26</v>
      </c>
      <c r="G166" s="10">
        <v>9</v>
      </c>
      <c r="H166" s="17">
        <v>250</v>
      </c>
      <c r="I166" s="24">
        <v>1</v>
      </c>
      <c r="J166" s="25">
        <f t="shared" ref="J166:J179" si="8">ROUND(E166*(F166+G166)*H166*I166,2)</f>
        <v>17500</v>
      </c>
      <c r="K166" s="1"/>
      <c r="L166" s="23" t="s">
        <v>538</v>
      </c>
    </row>
    <row r="167" spans="3:12" ht="34" customHeight="1">
      <c r="C167" s="29" t="s">
        <v>539</v>
      </c>
      <c r="D167" s="27" t="s">
        <v>540</v>
      </c>
      <c r="E167" s="10">
        <v>1</v>
      </c>
      <c r="F167" s="10">
        <v>1</v>
      </c>
      <c r="G167" s="10">
        <v>0</v>
      </c>
      <c r="H167" s="17">
        <v>3000</v>
      </c>
      <c r="I167" s="24">
        <v>1</v>
      </c>
      <c r="J167" s="28">
        <f t="shared" si="8"/>
        <v>3000</v>
      </c>
      <c r="K167" s="1"/>
      <c r="L167" s="23" t="s">
        <v>541</v>
      </c>
    </row>
    <row r="168" spans="3:12" ht="34" customHeight="1">
      <c r="C168" s="26" t="s">
        <v>542</v>
      </c>
      <c r="D168" s="18" t="s">
        <v>543</v>
      </c>
      <c r="E168" s="10">
        <v>1</v>
      </c>
      <c r="F168" s="10">
        <v>12</v>
      </c>
      <c r="G168" s="10">
        <v>0</v>
      </c>
      <c r="H168" s="17">
        <v>950</v>
      </c>
      <c r="I168" s="24">
        <v>1</v>
      </c>
      <c r="J168" s="25">
        <f t="shared" si="8"/>
        <v>11400</v>
      </c>
      <c r="K168" s="1"/>
      <c r="L168" s="23" t="s">
        <v>544</v>
      </c>
    </row>
    <row r="169" spans="3:12" ht="34" customHeight="1">
      <c r="C169" s="29" t="s">
        <v>545</v>
      </c>
      <c r="D169" s="27" t="s">
        <v>546</v>
      </c>
      <c r="E169" s="10">
        <v>1</v>
      </c>
      <c r="F169" s="10">
        <v>1</v>
      </c>
      <c r="G169" s="10">
        <v>0</v>
      </c>
      <c r="H169" s="17">
        <v>3500</v>
      </c>
      <c r="I169" s="24">
        <v>1</v>
      </c>
      <c r="J169" s="28">
        <f t="shared" si="8"/>
        <v>3500</v>
      </c>
      <c r="K169" s="1"/>
      <c r="L169" s="23" t="s">
        <v>547</v>
      </c>
    </row>
    <row r="170" spans="3:12" ht="34" customHeight="1">
      <c r="C170" s="26" t="s">
        <v>548</v>
      </c>
      <c r="D170" s="18" t="s">
        <v>549</v>
      </c>
      <c r="E170" s="10">
        <v>1</v>
      </c>
      <c r="F170" s="10">
        <v>300</v>
      </c>
      <c r="G170" s="10">
        <v>0</v>
      </c>
      <c r="H170" s="17">
        <v>165</v>
      </c>
      <c r="I170" s="24">
        <v>1</v>
      </c>
      <c r="J170" s="25">
        <f t="shared" si="8"/>
        <v>49500</v>
      </c>
      <c r="K170" s="1"/>
      <c r="L170" s="23" t="s">
        <v>550</v>
      </c>
    </row>
    <row r="171" spans="3:12" ht="34" customHeight="1">
      <c r="C171" s="29" t="s">
        <v>551</v>
      </c>
      <c r="D171" s="27" t="s">
        <v>552</v>
      </c>
      <c r="E171" s="34">
        <f>Assumptions!G11</f>
        <v>38</v>
      </c>
      <c r="F171" s="34">
        <f>Assumptions!G7</f>
        <v>26</v>
      </c>
      <c r="G171" s="10">
        <v>0</v>
      </c>
      <c r="H171" s="17">
        <v>38</v>
      </c>
      <c r="I171" s="24">
        <v>1</v>
      </c>
      <c r="J171" s="28">
        <f t="shared" si="8"/>
        <v>37544</v>
      </c>
      <c r="K171" s="1"/>
      <c r="L171" s="23" t="s">
        <v>553</v>
      </c>
    </row>
    <row r="172" spans="3:12" ht="34" customHeight="1">
      <c r="C172" s="26" t="s">
        <v>554</v>
      </c>
      <c r="D172" s="18" t="s">
        <v>555</v>
      </c>
      <c r="E172" s="10">
        <v>1</v>
      </c>
      <c r="F172" s="10">
        <v>236</v>
      </c>
      <c r="G172" s="10">
        <v>0</v>
      </c>
      <c r="H172" s="17">
        <v>25</v>
      </c>
      <c r="I172" s="24">
        <v>1</v>
      </c>
      <c r="J172" s="25">
        <f t="shared" si="8"/>
        <v>5900</v>
      </c>
      <c r="K172" s="1"/>
      <c r="L172" s="23" t="s">
        <v>556</v>
      </c>
    </row>
    <row r="173" spans="3:12" ht="34" customHeight="1">
      <c r="C173" s="29" t="s">
        <v>557</v>
      </c>
      <c r="D173" s="27" t="s">
        <v>558</v>
      </c>
      <c r="E173" s="34">
        <f>Assumptions!G11</f>
        <v>38</v>
      </c>
      <c r="F173" s="34">
        <f>Assumptions!G7</f>
        <v>26</v>
      </c>
      <c r="G173" s="10">
        <v>0</v>
      </c>
      <c r="H173" s="17">
        <v>8</v>
      </c>
      <c r="I173" s="24">
        <v>1</v>
      </c>
      <c r="J173" s="28">
        <f t="shared" si="8"/>
        <v>7904</v>
      </c>
      <c r="K173" s="1"/>
      <c r="L173" s="23" t="s">
        <v>559</v>
      </c>
    </row>
    <row r="174" spans="3:12" ht="34" customHeight="1">
      <c r="C174" s="26" t="s">
        <v>560</v>
      </c>
      <c r="D174" s="18" t="s">
        <v>561</v>
      </c>
      <c r="E174" s="10">
        <v>1</v>
      </c>
      <c r="F174" s="10">
        <v>65</v>
      </c>
      <c r="G174" s="10">
        <v>0</v>
      </c>
      <c r="H174" s="17">
        <v>60</v>
      </c>
      <c r="I174" s="24">
        <v>1</v>
      </c>
      <c r="J174" s="25">
        <f t="shared" si="8"/>
        <v>3900</v>
      </c>
      <c r="K174" s="1"/>
      <c r="L174" s="23" t="s">
        <v>562</v>
      </c>
    </row>
    <row r="175" spans="3:12" ht="34" customHeight="1">
      <c r="C175" s="29" t="s">
        <v>563</v>
      </c>
      <c r="D175" s="27" t="s">
        <v>564</v>
      </c>
      <c r="E175" s="10">
        <v>1</v>
      </c>
      <c r="F175" s="34">
        <f>Assumptions!G8</f>
        <v>3</v>
      </c>
      <c r="G175" s="10">
        <v>0</v>
      </c>
      <c r="H175" s="17">
        <v>500</v>
      </c>
      <c r="I175" s="24">
        <v>1</v>
      </c>
      <c r="J175" s="28">
        <f t="shared" si="8"/>
        <v>1500</v>
      </c>
      <c r="K175" s="1"/>
      <c r="L175" s="23" t="s">
        <v>565</v>
      </c>
    </row>
    <row r="176" spans="3:12" ht="34" customHeight="1">
      <c r="C176" s="26" t="s">
        <v>566</v>
      </c>
      <c r="D176" s="18" t="s">
        <v>567</v>
      </c>
      <c r="E176" s="10">
        <v>1</v>
      </c>
      <c r="F176" s="10">
        <v>9</v>
      </c>
      <c r="G176" s="10">
        <v>0</v>
      </c>
      <c r="H176" s="17">
        <v>600</v>
      </c>
      <c r="I176" s="24">
        <v>1</v>
      </c>
      <c r="J176" s="25">
        <f t="shared" si="8"/>
        <v>5400</v>
      </c>
      <c r="K176" s="1"/>
      <c r="L176" s="23" t="s">
        <v>568</v>
      </c>
    </row>
    <row r="177" spans="3:12" ht="34" customHeight="1">
      <c r="C177" s="29" t="s">
        <v>569</v>
      </c>
      <c r="D177" s="27" t="s">
        <v>570</v>
      </c>
      <c r="E177" s="10">
        <v>1</v>
      </c>
      <c r="F177" s="10">
        <v>1</v>
      </c>
      <c r="G177" s="10">
        <v>0</v>
      </c>
      <c r="H177" s="17">
        <v>1800</v>
      </c>
      <c r="I177" s="24">
        <v>1</v>
      </c>
      <c r="J177" s="28">
        <f t="shared" si="8"/>
        <v>1800</v>
      </c>
      <c r="K177" s="1"/>
      <c r="L177" s="23" t="s">
        <v>571</v>
      </c>
    </row>
    <row r="178" spans="3:12" ht="34" customHeight="1">
      <c r="C178" s="26" t="s">
        <v>572</v>
      </c>
      <c r="D178" s="18" t="s">
        <v>573</v>
      </c>
      <c r="E178" s="10">
        <v>1</v>
      </c>
      <c r="F178" s="10">
        <v>1</v>
      </c>
      <c r="G178" s="10">
        <v>0</v>
      </c>
      <c r="H178" s="17">
        <v>4000</v>
      </c>
      <c r="I178" s="24">
        <v>1</v>
      </c>
      <c r="J178" s="25">
        <f t="shared" si="8"/>
        <v>4000</v>
      </c>
      <c r="K178" s="1"/>
      <c r="L178" s="23" t="s">
        <v>574</v>
      </c>
    </row>
    <row r="179" spans="3:12" ht="34" customHeight="1">
      <c r="C179" s="29" t="s">
        <v>575</v>
      </c>
      <c r="D179" s="27" t="s">
        <v>576</v>
      </c>
      <c r="E179" s="10">
        <v>1</v>
      </c>
      <c r="F179" s="10">
        <v>1</v>
      </c>
      <c r="G179" s="10">
        <v>0</v>
      </c>
      <c r="H179" s="17">
        <v>10000</v>
      </c>
      <c r="I179" s="24">
        <v>1</v>
      </c>
      <c r="J179" s="28">
        <f t="shared" si="8"/>
        <v>10000</v>
      </c>
      <c r="K179" s="1"/>
      <c r="L179" s="23" t="s">
        <v>577</v>
      </c>
    </row>
    <row r="180" spans="3:12" ht="29" customHeight="1">
      <c r="C180" s="31"/>
      <c r="D180" s="31" t="s">
        <v>578</v>
      </c>
      <c r="E180" s="31"/>
      <c r="F180" s="31"/>
      <c r="G180" s="31"/>
      <c r="H180" s="31"/>
      <c r="I180" s="31"/>
      <c r="J180" s="32">
        <f>SUM(J166:J179)</f>
        <v>162848</v>
      </c>
      <c r="K180" s="1"/>
      <c r="L180" s="1"/>
    </row>
    <row r="181" spans="3:12" ht="24" customHeight="1"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3:12" ht="27" customHeight="1">
      <c r="C182" s="5" t="s">
        <v>579</v>
      </c>
      <c r="D182" s="5"/>
      <c r="E182" s="5"/>
      <c r="F182" s="5"/>
      <c r="G182" s="5"/>
      <c r="H182" s="5"/>
      <c r="I182" s="5"/>
      <c r="J182" s="5"/>
      <c r="K182" s="1"/>
      <c r="L182" s="1"/>
    </row>
    <row r="183" spans="3:12" ht="34" customHeight="1">
      <c r="C183" s="26" t="s">
        <v>580</v>
      </c>
      <c r="D183" s="18" t="s">
        <v>581</v>
      </c>
      <c r="E183" s="10">
        <v>1</v>
      </c>
      <c r="F183" s="10">
        <v>60</v>
      </c>
      <c r="G183" s="10">
        <v>0</v>
      </c>
      <c r="H183" s="17">
        <v>450</v>
      </c>
      <c r="I183" s="24">
        <v>1</v>
      </c>
      <c r="J183" s="25">
        <f t="shared" ref="J183:J195" si="9">ROUND(E183*(F183+G183)*H183*I183,2)</f>
        <v>27000</v>
      </c>
      <c r="K183" s="1"/>
      <c r="L183" s="23" t="s">
        <v>582</v>
      </c>
    </row>
    <row r="184" spans="3:12" ht="34" customHeight="1">
      <c r="C184" s="29" t="s">
        <v>583</v>
      </c>
      <c r="D184" s="27" t="s">
        <v>584</v>
      </c>
      <c r="E184" s="10">
        <v>1</v>
      </c>
      <c r="F184" s="10">
        <v>25</v>
      </c>
      <c r="G184" s="10">
        <v>0</v>
      </c>
      <c r="H184" s="17">
        <v>325</v>
      </c>
      <c r="I184" s="24">
        <v>1</v>
      </c>
      <c r="J184" s="28">
        <f t="shared" si="9"/>
        <v>8125</v>
      </c>
      <c r="K184" s="1"/>
      <c r="L184" s="23" t="s">
        <v>585</v>
      </c>
    </row>
    <row r="185" spans="3:12" ht="34" customHeight="1">
      <c r="C185" s="26" t="s">
        <v>586</v>
      </c>
      <c r="D185" s="18" t="s">
        <v>587</v>
      </c>
      <c r="E185" s="10">
        <v>1</v>
      </c>
      <c r="F185" s="10">
        <v>20</v>
      </c>
      <c r="G185" s="10">
        <v>0</v>
      </c>
      <c r="H185" s="17">
        <v>550</v>
      </c>
      <c r="I185" s="24">
        <v>1</v>
      </c>
      <c r="J185" s="25">
        <f t="shared" si="9"/>
        <v>11000</v>
      </c>
      <c r="K185" s="1"/>
      <c r="L185" s="23" t="s">
        <v>588</v>
      </c>
    </row>
    <row r="186" spans="3:12" ht="34" customHeight="1">
      <c r="C186" s="29" t="s">
        <v>589</v>
      </c>
      <c r="D186" s="27" t="s">
        <v>590</v>
      </c>
      <c r="E186" s="10">
        <v>1</v>
      </c>
      <c r="F186" s="10">
        <v>4</v>
      </c>
      <c r="G186" s="10">
        <v>0</v>
      </c>
      <c r="H186" s="17">
        <v>800</v>
      </c>
      <c r="I186" s="24">
        <v>1</v>
      </c>
      <c r="J186" s="28">
        <f t="shared" si="9"/>
        <v>3200</v>
      </c>
      <c r="K186" s="1"/>
      <c r="L186" s="23" t="s">
        <v>591</v>
      </c>
    </row>
    <row r="187" spans="3:12" ht="34" customHeight="1">
      <c r="C187" s="26" t="s">
        <v>592</v>
      </c>
      <c r="D187" s="18" t="s">
        <v>593</v>
      </c>
      <c r="E187" s="10">
        <v>1</v>
      </c>
      <c r="F187" s="10">
        <v>16</v>
      </c>
      <c r="G187" s="10">
        <v>0</v>
      </c>
      <c r="H187" s="17">
        <v>850</v>
      </c>
      <c r="I187" s="24">
        <v>1</v>
      </c>
      <c r="J187" s="25">
        <f t="shared" si="9"/>
        <v>13600</v>
      </c>
      <c r="K187" s="1"/>
      <c r="L187" s="23" t="s">
        <v>594</v>
      </c>
    </row>
    <row r="188" spans="3:12" ht="34" customHeight="1">
      <c r="C188" s="29" t="s">
        <v>595</v>
      </c>
      <c r="D188" s="27" t="s">
        <v>596</v>
      </c>
      <c r="E188" s="10">
        <v>1</v>
      </c>
      <c r="F188" s="10">
        <v>10</v>
      </c>
      <c r="G188" s="10">
        <v>0</v>
      </c>
      <c r="H188" s="17">
        <v>1000</v>
      </c>
      <c r="I188" s="24">
        <v>1</v>
      </c>
      <c r="J188" s="28">
        <f t="shared" si="9"/>
        <v>10000</v>
      </c>
      <c r="K188" s="1"/>
      <c r="L188" s="23" t="s">
        <v>597</v>
      </c>
    </row>
    <row r="189" spans="3:12" ht="34" customHeight="1">
      <c r="C189" s="26" t="s">
        <v>598</v>
      </c>
      <c r="D189" s="18" t="s">
        <v>599</v>
      </c>
      <c r="E189" s="10">
        <v>1</v>
      </c>
      <c r="F189" s="10">
        <v>9</v>
      </c>
      <c r="G189" s="10">
        <v>0</v>
      </c>
      <c r="H189" s="17">
        <v>1200</v>
      </c>
      <c r="I189" s="24">
        <v>1</v>
      </c>
      <c r="J189" s="25">
        <f t="shared" si="9"/>
        <v>10800</v>
      </c>
      <c r="K189" s="1"/>
      <c r="L189" s="23" t="s">
        <v>600</v>
      </c>
    </row>
    <row r="190" spans="3:12" ht="47" customHeight="1">
      <c r="C190" s="29" t="s">
        <v>601</v>
      </c>
      <c r="D190" s="27" t="s">
        <v>602</v>
      </c>
      <c r="E190" s="10">
        <v>1</v>
      </c>
      <c r="F190" s="10">
        <v>50</v>
      </c>
      <c r="G190" s="10">
        <v>0</v>
      </c>
      <c r="H190" s="17">
        <v>500</v>
      </c>
      <c r="I190" s="24">
        <v>1</v>
      </c>
      <c r="J190" s="28">
        <f t="shared" si="9"/>
        <v>25000</v>
      </c>
      <c r="K190" s="1"/>
      <c r="L190" s="23" t="s">
        <v>603</v>
      </c>
    </row>
    <row r="191" spans="3:12" ht="34" customHeight="1">
      <c r="C191" s="26" t="s">
        <v>604</v>
      </c>
      <c r="D191" s="18" t="s">
        <v>605</v>
      </c>
      <c r="E191" s="10">
        <v>1</v>
      </c>
      <c r="F191" s="10">
        <v>1</v>
      </c>
      <c r="G191" s="10">
        <v>0</v>
      </c>
      <c r="H191" s="17">
        <v>12000</v>
      </c>
      <c r="I191" s="24">
        <v>1</v>
      </c>
      <c r="J191" s="25">
        <f t="shared" si="9"/>
        <v>12000</v>
      </c>
      <c r="K191" s="1"/>
      <c r="L191" s="23" t="s">
        <v>606</v>
      </c>
    </row>
    <row r="192" spans="3:12" ht="34" customHeight="1">
      <c r="C192" s="29" t="s">
        <v>607</v>
      </c>
      <c r="D192" s="27" t="s">
        <v>608</v>
      </c>
      <c r="E192" s="10">
        <v>1</v>
      </c>
      <c r="F192" s="10">
        <v>1</v>
      </c>
      <c r="G192" s="10">
        <v>0</v>
      </c>
      <c r="H192" s="17">
        <v>15000</v>
      </c>
      <c r="I192" s="24">
        <v>1</v>
      </c>
      <c r="J192" s="28">
        <f t="shared" si="9"/>
        <v>15000</v>
      </c>
      <c r="K192" s="1"/>
      <c r="L192" s="23" t="s">
        <v>609</v>
      </c>
    </row>
    <row r="193" spans="3:12" ht="34" customHeight="1">
      <c r="C193" s="26" t="s">
        <v>610</v>
      </c>
      <c r="D193" s="18" t="s">
        <v>611</v>
      </c>
      <c r="E193" s="10">
        <v>1</v>
      </c>
      <c r="F193" s="10">
        <v>1</v>
      </c>
      <c r="G193" s="10">
        <v>0</v>
      </c>
      <c r="H193" s="17">
        <v>4000</v>
      </c>
      <c r="I193" s="24">
        <v>1</v>
      </c>
      <c r="J193" s="25">
        <f t="shared" si="9"/>
        <v>4000</v>
      </c>
      <c r="K193" s="1"/>
      <c r="L193" s="23" t="s">
        <v>612</v>
      </c>
    </row>
    <row r="194" spans="3:12" ht="34" customHeight="1">
      <c r="C194" s="29" t="s">
        <v>613</v>
      </c>
      <c r="D194" s="27" t="s">
        <v>614</v>
      </c>
      <c r="E194" s="10">
        <v>1</v>
      </c>
      <c r="F194" s="10">
        <v>1</v>
      </c>
      <c r="G194" s="10">
        <v>0</v>
      </c>
      <c r="H194" s="17">
        <v>2500</v>
      </c>
      <c r="I194" s="24">
        <v>1</v>
      </c>
      <c r="J194" s="28">
        <f t="shared" si="9"/>
        <v>2500</v>
      </c>
      <c r="K194" s="1"/>
      <c r="L194" s="23" t="s">
        <v>615</v>
      </c>
    </row>
    <row r="195" spans="3:12" ht="34" customHeight="1">
      <c r="C195" s="26" t="s">
        <v>616</v>
      </c>
      <c r="D195" s="18" t="s">
        <v>617</v>
      </c>
      <c r="E195" s="10">
        <v>1</v>
      </c>
      <c r="F195" s="10">
        <v>1</v>
      </c>
      <c r="G195" s="10">
        <v>0</v>
      </c>
      <c r="H195" s="17">
        <v>1200</v>
      </c>
      <c r="I195" s="24">
        <v>1</v>
      </c>
      <c r="J195" s="25">
        <f t="shared" si="9"/>
        <v>1200</v>
      </c>
      <c r="K195" s="1"/>
      <c r="L195" s="23" t="s">
        <v>618</v>
      </c>
    </row>
    <row r="196" spans="3:12" ht="29" customHeight="1">
      <c r="C196" s="31"/>
      <c r="D196" s="31" t="s">
        <v>619</v>
      </c>
      <c r="E196" s="31"/>
      <c r="F196" s="31"/>
      <c r="G196" s="31"/>
      <c r="H196" s="31"/>
      <c r="I196" s="31"/>
      <c r="J196" s="32">
        <f>SUM(J183:J195)</f>
        <v>143425</v>
      </c>
      <c r="K196" s="1"/>
      <c r="L196" s="1"/>
    </row>
    <row r="197" spans="3:12" ht="24" customHeight="1"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3:12" ht="27" customHeight="1">
      <c r="C198" s="5" t="s">
        <v>620</v>
      </c>
      <c r="D198" s="5"/>
      <c r="E198" s="5"/>
      <c r="F198" s="5"/>
      <c r="G198" s="5"/>
      <c r="H198" s="5"/>
      <c r="I198" s="5"/>
      <c r="J198" s="5"/>
      <c r="K198" s="1"/>
      <c r="L198" s="1"/>
    </row>
    <row r="199" spans="3:12" ht="34" customHeight="1">
      <c r="C199" s="26" t="s">
        <v>621</v>
      </c>
      <c r="D199" s="18" t="s">
        <v>622</v>
      </c>
      <c r="E199" s="10">
        <v>1</v>
      </c>
      <c r="F199" s="10">
        <v>1</v>
      </c>
      <c r="G199" s="10">
        <v>0</v>
      </c>
      <c r="H199" s="17">
        <v>12000</v>
      </c>
      <c r="I199" s="24">
        <v>1</v>
      </c>
      <c r="J199" s="25">
        <f>ROUND(E199*(F199+G199)*H199*I199,2)</f>
        <v>12000</v>
      </c>
      <c r="K199" s="1"/>
      <c r="L199" s="23" t="s">
        <v>623</v>
      </c>
    </row>
    <row r="200" spans="3:12" ht="34" customHeight="1">
      <c r="C200" s="29" t="s">
        <v>624</v>
      </c>
      <c r="D200" s="27" t="s">
        <v>625</v>
      </c>
      <c r="E200" s="10">
        <v>1</v>
      </c>
      <c r="F200" s="10">
        <v>1</v>
      </c>
      <c r="G200" s="10">
        <v>0</v>
      </c>
      <c r="H200" s="17">
        <v>18000</v>
      </c>
      <c r="I200" s="24">
        <v>1</v>
      </c>
      <c r="J200" s="28">
        <f>ROUND(E200*(F200+G200)*H200*I200,2)</f>
        <v>18000</v>
      </c>
      <c r="K200" s="1"/>
      <c r="L200" s="23" t="s">
        <v>626</v>
      </c>
    </row>
    <row r="201" spans="3:12" ht="34" customHeight="1">
      <c r="C201" s="26" t="s">
        <v>627</v>
      </c>
      <c r="D201" s="18" t="s">
        <v>628</v>
      </c>
      <c r="E201" s="10">
        <v>1</v>
      </c>
      <c r="F201" s="10">
        <v>1</v>
      </c>
      <c r="G201" s="10">
        <v>0</v>
      </c>
      <c r="H201" s="17">
        <v>7500</v>
      </c>
      <c r="I201" s="24">
        <v>1</v>
      </c>
      <c r="J201" s="25">
        <f>ROUND(E201*(F201+G201)*H201*I201,2)</f>
        <v>7500</v>
      </c>
      <c r="K201" s="1"/>
      <c r="L201" s="23" t="s">
        <v>629</v>
      </c>
    </row>
    <row r="202" spans="3:12" ht="34" customHeight="1">
      <c r="C202" s="29" t="s">
        <v>630</v>
      </c>
      <c r="D202" s="27" t="s">
        <v>631</v>
      </c>
      <c r="E202" s="10">
        <v>1</v>
      </c>
      <c r="F202" s="10">
        <v>1</v>
      </c>
      <c r="G202" s="10">
        <v>0</v>
      </c>
      <c r="H202" s="17">
        <v>4000</v>
      </c>
      <c r="I202" s="24">
        <v>1</v>
      </c>
      <c r="J202" s="28">
        <f>ROUND(E202*(F202+G202)*H202*I202,2)</f>
        <v>4000</v>
      </c>
      <c r="K202" s="1"/>
      <c r="L202" s="23" t="s">
        <v>632</v>
      </c>
    </row>
    <row r="203" spans="3:12" ht="34" customHeight="1">
      <c r="C203" s="26" t="s">
        <v>633</v>
      </c>
      <c r="D203" s="18" t="s">
        <v>634</v>
      </c>
      <c r="E203" s="10">
        <v>1</v>
      </c>
      <c r="F203" s="10">
        <v>1</v>
      </c>
      <c r="G203" s="10">
        <v>0</v>
      </c>
      <c r="H203" s="17">
        <v>15000</v>
      </c>
      <c r="I203" s="24">
        <v>1</v>
      </c>
      <c r="J203" s="25">
        <f>ROUND(E203*(F203+G203)*H203*I203,2)</f>
        <v>15000</v>
      </c>
      <c r="K203" s="1"/>
      <c r="L203" s="23" t="s">
        <v>635</v>
      </c>
    </row>
    <row r="204" spans="3:12" ht="29" customHeight="1">
      <c r="C204" s="31"/>
      <c r="D204" s="31" t="s">
        <v>636</v>
      </c>
      <c r="E204" s="31"/>
      <c r="F204" s="31"/>
      <c r="G204" s="31"/>
      <c r="H204" s="31"/>
      <c r="I204" s="31"/>
      <c r="J204" s="32">
        <f>SUM(J199:J203)</f>
        <v>56500</v>
      </c>
      <c r="K204" s="1"/>
      <c r="L204" s="1"/>
    </row>
    <row r="205" spans="3:12" ht="24" customHeight="1"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3:12" ht="27" customHeight="1">
      <c r="C206" s="5" t="s">
        <v>637</v>
      </c>
      <c r="D206" s="5"/>
      <c r="E206" s="5"/>
      <c r="F206" s="5"/>
      <c r="G206" s="5"/>
      <c r="H206" s="5"/>
      <c r="I206" s="5"/>
      <c r="J206" s="5"/>
      <c r="K206" s="1"/>
      <c r="L206" s="1"/>
    </row>
    <row r="207" spans="3:12" ht="24" customHeight="1">
      <c r="C207" s="1"/>
      <c r="D207" s="1" t="s">
        <v>638</v>
      </c>
      <c r="E207" s="1"/>
      <c r="F207" s="1"/>
      <c r="G207" s="1"/>
      <c r="H207" s="1"/>
      <c r="I207" s="1"/>
      <c r="J207" s="36">
        <f>SUM(J22,J23,J24,J25,J26,J27,J28,J29,J30,J31,J32,J33,J34,J35,J36,J37,J38,J39,J42,J156,J157,J187)</f>
        <v>264243.75</v>
      </c>
      <c r="K207" s="1"/>
      <c r="L207" s="26" t="s">
        <v>639</v>
      </c>
    </row>
    <row r="208" spans="3:12" ht="24" customHeight="1">
      <c r="C208" s="1"/>
      <c r="D208" s="1" t="s">
        <v>640</v>
      </c>
      <c r="E208" s="1"/>
      <c r="F208" s="1"/>
      <c r="G208" s="1"/>
      <c r="H208" s="1"/>
      <c r="I208" s="1"/>
      <c r="J208" s="36">
        <f>SUM(J40,J41)</f>
        <v>56640</v>
      </c>
      <c r="K208" s="1"/>
      <c r="L208" s="26" t="s">
        <v>639</v>
      </c>
    </row>
    <row r="209" spans="3:12" ht="24" customHeight="1">
      <c r="C209" s="1"/>
      <c r="D209" s="1" t="s">
        <v>641</v>
      </c>
      <c r="E209" s="1"/>
      <c r="F209" s="1"/>
      <c r="G209" s="1"/>
      <c r="H209" s="1"/>
      <c r="I209" s="1"/>
      <c r="J209" s="36">
        <f>SUM(J14,J15,J16,J17,J18,J46,J47,J48,J49,J50,J51,J52,J53,J54,J55,J56,J57,J58,J59,J60,J61,J62,J63,J64,J65,J66,J67,J154,J158,J160)</f>
        <v>457018.75</v>
      </c>
      <c r="K209" s="1"/>
      <c r="L209" s="26" t="s">
        <v>639</v>
      </c>
    </row>
    <row r="210" spans="3:12" ht="38" customHeight="1">
      <c r="C210" s="1"/>
      <c r="D210" s="18" t="s">
        <v>56</v>
      </c>
      <c r="E210" s="1"/>
      <c r="F210" s="1"/>
      <c r="G210" s="1"/>
      <c r="H210" s="1"/>
      <c r="I210" s="1"/>
      <c r="J210" s="37">
        <f>ROUND(J207*Assumptions!G17,2)</f>
        <v>58133.63</v>
      </c>
      <c r="K210" s="1"/>
      <c r="L210" s="18" t="s">
        <v>642</v>
      </c>
    </row>
    <row r="211" spans="3:12" ht="38" customHeight="1">
      <c r="C211" s="1"/>
      <c r="D211" s="18" t="s">
        <v>57</v>
      </c>
      <c r="E211" s="1"/>
      <c r="F211" s="1"/>
      <c r="G211" s="1"/>
      <c r="H211" s="1"/>
      <c r="I211" s="1"/>
      <c r="J211" s="37">
        <f>ROUND(J208*Assumptions!G18,2)</f>
        <v>12177.6</v>
      </c>
      <c r="K211" s="1"/>
      <c r="L211" s="18" t="s">
        <v>643</v>
      </c>
    </row>
    <row r="212" spans="3:12" ht="38" customHeight="1">
      <c r="C212" s="1"/>
      <c r="D212" s="18" t="s">
        <v>644</v>
      </c>
      <c r="E212" s="1"/>
      <c r="F212" s="1"/>
      <c r="G212" s="1"/>
      <c r="H212" s="1"/>
      <c r="I212" s="1"/>
      <c r="J212" s="37">
        <f>ROUND(J209*Assumptions!G19,2)</f>
        <v>36561.5</v>
      </c>
      <c r="K212" s="1"/>
      <c r="L212" s="18" t="s">
        <v>645</v>
      </c>
    </row>
    <row r="213" spans="3:12" ht="38" customHeight="1">
      <c r="C213" s="1"/>
      <c r="D213" s="18" t="s">
        <v>646</v>
      </c>
      <c r="E213" s="1"/>
      <c r="F213" s="1"/>
      <c r="G213" s="1"/>
      <c r="H213" s="1"/>
      <c r="I213" s="1"/>
      <c r="J213" s="37">
        <f>ROUND(SUM(J207:J209)*Assumptions!G20,2)</f>
        <v>124464.4</v>
      </c>
      <c r="K213" s="1"/>
      <c r="L213" s="18" t="s">
        <v>647</v>
      </c>
    </row>
    <row r="214" spans="3:12" ht="29" customHeight="1">
      <c r="C214" s="31"/>
      <c r="D214" s="31" t="s">
        <v>648</v>
      </c>
      <c r="E214" s="31"/>
      <c r="F214" s="31"/>
      <c r="G214" s="31"/>
      <c r="H214" s="31"/>
      <c r="I214" s="31"/>
      <c r="J214" s="32">
        <f>SUM(J210:J213)</f>
        <v>231337.13</v>
      </c>
      <c r="K214" s="1"/>
      <c r="L214" s="1"/>
    </row>
    <row r="215" spans="3:12" ht="24" customHeight="1"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3:12" ht="29" customHeight="1">
      <c r="C216" s="31"/>
      <c r="D216" s="31" t="s">
        <v>649</v>
      </c>
      <c r="E216" s="31"/>
      <c r="F216" s="31"/>
      <c r="G216" s="31"/>
      <c r="H216" s="31"/>
      <c r="I216" s="31"/>
      <c r="J216" s="32">
        <f>SUM(J19,J43,J68,J77,J90,J136,J145,J163,J180,J196,J204)</f>
        <v>1359300.5</v>
      </c>
      <c r="K216" s="1"/>
      <c r="L216" s="1"/>
    </row>
    <row r="217" spans="3:12" ht="29" customHeight="1">
      <c r="C217" s="31"/>
      <c r="D217" s="31" t="s">
        <v>650</v>
      </c>
      <c r="E217" s="31"/>
      <c r="F217" s="31"/>
      <c r="G217" s="31"/>
      <c r="H217" s="31"/>
      <c r="I217" s="31"/>
      <c r="J217" s="32">
        <f>SUM(J216,J214)</f>
        <v>1590637.63</v>
      </c>
      <c r="K217" s="1"/>
      <c r="L217" s="1"/>
    </row>
    <row r="218" spans="3:12" ht="29" customHeight="1">
      <c r="C218" s="31"/>
      <c r="D218" s="31" t="s">
        <v>33</v>
      </c>
      <c r="E218" s="31"/>
      <c r="F218" s="31"/>
      <c r="G218" s="31"/>
      <c r="H218" s="31"/>
      <c r="I218" s="31"/>
      <c r="J218" s="32">
        <f>ROUND(J217*Assumptions!G21,2)</f>
        <v>47719.13</v>
      </c>
      <c r="K218" s="1"/>
      <c r="L218" s="1"/>
    </row>
    <row r="219" spans="3:12" ht="29" customHeight="1">
      <c r="C219" s="31"/>
      <c r="D219" s="31" t="s">
        <v>34</v>
      </c>
      <c r="E219" s="31"/>
      <c r="F219" s="31"/>
      <c r="G219" s="31"/>
      <c r="H219" s="31"/>
      <c r="I219" s="31"/>
      <c r="J219" s="32">
        <f>ROUND(SUM(J217,J218)*Assumptions!G22,2)</f>
        <v>32767.14</v>
      </c>
      <c r="K219" s="1"/>
      <c r="L219" s="1"/>
    </row>
    <row r="220" spans="3:12" ht="29" customHeight="1">
      <c r="C220" s="31"/>
      <c r="D220" s="31" t="s">
        <v>6</v>
      </c>
      <c r="E220" s="31"/>
      <c r="F220" s="31"/>
      <c r="G220" s="31"/>
      <c r="H220" s="31"/>
      <c r="I220" s="31"/>
      <c r="J220" s="32">
        <f>ROUND(SUM(J217,J218,J219)*Assumptions!G23,2)</f>
        <v>200534.87</v>
      </c>
      <c r="K220" s="1"/>
      <c r="L220" s="1"/>
    </row>
    <row r="221" spans="3:12" ht="29" customHeight="1">
      <c r="C221" s="38"/>
      <c r="D221" s="38" t="s">
        <v>35</v>
      </c>
      <c r="E221" s="38"/>
      <c r="F221" s="38"/>
      <c r="G221" s="38"/>
      <c r="H221" s="38"/>
      <c r="I221" s="38"/>
      <c r="J221" s="39">
        <f>SUM(J217,J218,J219,J220)</f>
        <v>1871658.7699999996</v>
      </c>
      <c r="K221" s="1"/>
      <c r="L221" s="1"/>
    </row>
    <row r="222" spans="3:12" ht="24" customHeight="1"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3:12" ht="29" customHeight="1">
      <c r="C223" s="31"/>
      <c r="D223" s="31" t="s">
        <v>651</v>
      </c>
      <c r="E223" s="31"/>
      <c r="F223" s="31"/>
      <c r="G223" s="31"/>
      <c r="H223" s="31"/>
      <c r="I223" s="31"/>
      <c r="J223" s="32">
        <f>SUM(Assumptions!G24:G25)</f>
        <v>30000</v>
      </c>
      <c r="K223" s="1"/>
      <c r="L223" s="1"/>
    </row>
    <row r="224" spans="3:12" ht="29" customHeight="1">
      <c r="C224" s="31"/>
      <c r="D224" s="31" t="s">
        <v>37</v>
      </c>
      <c r="E224" s="31"/>
      <c r="F224" s="31"/>
      <c r="G224" s="31"/>
      <c r="H224" s="31"/>
      <c r="I224" s="31"/>
      <c r="J224" s="32">
        <f>SUM(J221,J223)</f>
        <v>1901658.7699999996</v>
      </c>
      <c r="K224" s="1"/>
      <c r="L224" s="1"/>
    </row>
    <row r="225" spans="3:12" ht="24" customHeight="1"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3:12" ht="40" customHeight="1">
      <c r="C226" s="1"/>
      <c r="D226" s="1" t="s">
        <v>652</v>
      </c>
      <c r="E226" s="1"/>
      <c r="F226" s="1"/>
      <c r="G226" s="1"/>
      <c r="H226" s="1"/>
      <c r="I226" s="1"/>
      <c r="J226" s="14">
        <f>SUM(E46,E47,E48,E49,E50,E51,E52,E53,E54,E55,E56,E57,E58,E59,E60,E61,E62,E63,E64,E65)</f>
        <v>23</v>
      </c>
      <c r="K226" s="1"/>
      <c r="L226" s="18" t="s">
        <v>653</v>
      </c>
    </row>
    <row r="227" spans="3:12" ht="24" customHeight="1"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3:12" ht="24" customHeight="1"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3:12" ht="24" customHeight="1"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3:12" ht="24" customHeight="1"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3:12" ht="24" customHeight="1"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3:12" ht="24" customHeight="1"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3:12" ht="24" customHeight="1"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3:12" ht="24" customHeight="1"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3:12" ht="24" customHeight="1"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3:12" ht="24" customHeight="1"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3:12" ht="24" customHeight="1"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3:12" ht="24" customHeight="1"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3:12" ht="24" customHeight="1"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3:12" ht="24" customHeight="1"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3:12" ht="24" customHeight="1"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3:12" ht="24" customHeight="1">
      <c r="C242" s="1"/>
      <c r="D242" s="1"/>
      <c r="E242" s="1"/>
      <c r="F242" s="1"/>
      <c r="G242" s="1"/>
      <c r="H242" s="1"/>
      <c r="I242" s="1"/>
      <c r="J242" s="1"/>
      <c r="K242" s="1"/>
      <c r="L242" s="1"/>
    </row>
  </sheetData>
  <mergeCells count="1">
    <mergeCell ref="L5:L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5675C"/>
  </sheetPr>
  <dimension ref="C2:L242"/>
  <sheetViews>
    <sheetView showGridLines="0" workbookViewId="0">
      <pane xSplit="4" ySplit="11" topLeftCell="E12" activePane="bottomRight" state="frozen"/>
      <selection pane="topRight"/>
      <selection pane="bottomLeft"/>
      <selection pane="bottomRight" activeCell="E12" sqref="E12"/>
    </sheetView>
  </sheetViews>
  <sheetFormatPr defaultRowHeight="14"/>
  <cols>
    <col min="1" max="2" width="2" customWidth="1"/>
    <col min="3" max="3" width="7" customWidth="1"/>
    <col min="4" max="4" width="36" customWidth="1"/>
    <col min="5" max="5" width="6" customWidth="1"/>
    <col min="6" max="7" width="9" customWidth="1"/>
    <col min="8" max="8" width="12" customWidth="1"/>
    <col min="9" max="9" width="9" customWidth="1"/>
    <col min="10" max="10" width="16" customWidth="1"/>
    <col min="11" max="11" width="2" customWidth="1"/>
    <col min="12" max="12" width="62" customWidth="1"/>
  </cols>
  <sheetData>
    <row r="2" spans="3:12" ht="28" customHeight="1">
      <c r="C2" s="2" t="s">
        <v>0</v>
      </c>
      <c r="D2" s="2"/>
      <c r="E2" s="2"/>
      <c r="F2" s="2"/>
      <c r="G2" s="2"/>
      <c r="H2" s="2"/>
      <c r="I2" s="2"/>
      <c r="J2" s="2"/>
      <c r="K2" s="1"/>
      <c r="L2" s="1"/>
    </row>
    <row r="3" spans="3:12" ht="24" customHeight="1">
      <c r="C3" s="3"/>
      <c r="D3" s="3"/>
      <c r="E3" s="3"/>
      <c r="F3" s="3"/>
      <c r="G3" s="3"/>
      <c r="H3" s="3"/>
      <c r="I3" s="3"/>
      <c r="J3" s="3"/>
      <c r="K3" s="1"/>
      <c r="L3" s="1"/>
    </row>
    <row r="4" spans="3:12" ht="24" customHeight="1">
      <c r="C4" s="4" t="s">
        <v>667</v>
      </c>
      <c r="D4" s="4"/>
      <c r="E4" s="4"/>
      <c r="F4" s="4"/>
      <c r="G4" s="4"/>
      <c r="H4" s="4"/>
      <c r="I4" s="4"/>
      <c r="J4" s="4"/>
      <c r="K4" s="1"/>
      <c r="L4" s="1"/>
    </row>
    <row r="5" spans="3:12" ht="32" customHeight="1">
      <c r="C5" s="1"/>
      <c r="D5" s="21" t="s">
        <v>3</v>
      </c>
      <c r="E5" s="21"/>
      <c r="F5" s="21"/>
      <c r="G5" s="21"/>
      <c r="H5" s="21"/>
      <c r="I5" s="21"/>
      <c r="J5" s="41">
        <f>J221</f>
        <v>5671909.9699999997</v>
      </c>
      <c r="K5" s="1"/>
      <c r="L5" s="56" t="s">
        <v>668</v>
      </c>
    </row>
    <row r="6" spans="3:12" ht="24" customHeight="1">
      <c r="C6" s="1"/>
      <c r="D6" s="1" t="s">
        <v>133</v>
      </c>
      <c r="E6" s="1"/>
      <c r="F6" s="1"/>
      <c r="G6" s="1"/>
      <c r="H6" s="1"/>
      <c r="I6" s="1"/>
      <c r="J6" s="42">
        <f>J220</f>
        <v>739814.34</v>
      </c>
      <c r="K6" s="1"/>
      <c r="L6" s="56"/>
    </row>
    <row r="7" spans="3:12" ht="24" customHeight="1">
      <c r="C7" s="1"/>
      <c r="D7" s="1" t="s">
        <v>134</v>
      </c>
      <c r="E7" s="1"/>
      <c r="F7" s="1"/>
      <c r="G7" s="1"/>
      <c r="H7" s="1"/>
      <c r="I7" s="1"/>
      <c r="J7" s="42">
        <f>J223</f>
        <v>80000</v>
      </c>
      <c r="K7" s="1"/>
      <c r="L7" s="56"/>
    </row>
    <row r="8" spans="3:12" ht="24" customHeight="1">
      <c r="C8" s="1"/>
      <c r="D8" s="22" t="s">
        <v>135</v>
      </c>
      <c r="E8" s="22"/>
      <c r="F8" s="22"/>
      <c r="G8" s="22"/>
      <c r="H8" s="22"/>
      <c r="I8" s="22"/>
      <c r="J8" s="43">
        <f>J224</f>
        <v>5751909.9699999997</v>
      </c>
      <c r="K8" s="1"/>
      <c r="L8" s="56"/>
    </row>
    <row r="9" spans="3:12" ht="24" customHeight="1">
      <c r="C9" s="1"/>
      <c r="D9" s="1" t="str">
        <f>Assumptions!H7&amp;" main-unit days. Scenic unit days: "&amp;Assumptions!H8&amp;".  "&amp;Assumptions!H12&amp;"-hour labor calls."</f>
        <v>32 main-unit days. Scenic unit days: 5.  10-hour labor calls.</v>
      </c>
      <c r="E9" s="1"/>
      <c r="F9" s="1"/>
      <c r="G9" s="1"/>
      <c r="H9" s="1"/>
      <c r="I9" s="1"/>
      <c r="J9" s="1"/>
      <c r="K9" s="1"/>
      <c r="L9" s="4" t="s">
        <v>136</v>
      </c>
    </row>
    <row r="10" spans="3:12" ht="24" customHeight="1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ht="30" customHeight="1">
      <c r="C11" s="6" t="s">
        <v>137</v>
      </c>
      <c r="D11" s="7" t="s">
        <v>138</v>
      </c>
      <c r="E11" s="7" t="s">
        <v>139</v>
      </c>
      <c r="F11" s="7" t="s">
        <v>140</v>
      </c>
      <c r="G11" s="7" t="s">
        <v>141</v>
      </c>
      <c r="H11" s="7" t="s">
        <v>142</v>
      </c>
      <c r="I11" s="7" t="s">
        <v>143</v>
      </c>
      <c r="J11" s="8" t="s">
        <v>144</v>
      </c>
      <c r="K11" s="1"/>
      <c r="L11" s="22" t="s">
        <v>145</v>
      </c>
    </row>
    <row r="12" spans="3:12" ht="27" customHeight="1">
      <c r="C12" s="5" t="s">
        <v>146</v>
      </c>
      <c r="D12" s="5"/>
      <c r="E12" s="5"/>
      <c r="F12" s="5"/>
      <c r="G12" s="5"/>
      <c r="H12" s="5"/>
      <c r="I12" s="5"/>
      <c r="J12" s="5"/>
      <c r="K12" s="1"/>
      <c r="L12" s="1"/>
    </row>
    <row r="13" spans="3:12" ht="34" customHeight="1">
      <c r="C13" s="26" t="s">
        <v>147</v>
      </c>
      <c r="D13" s="18" t="s">
        <v>148</v>
      </c>
      <c r="E13" s="10">
        <v>1</v>
      </c>
      <c r="F13" s="10">
        <v>1</v>
      </c>
      <c r="G13" s="10">
        <v>0</v>
      </c>
      <c r="H13" s="17">
        <v>60000</v>
      </c>
      <c r="I13" s="24">
        <v>1</v>
      </c>
      <c r="J13" s="25">
        <f t="shared" ref="J13:J18" si="0">ROUND(E13*(F13+G13)*H13*I13,2)</f>
        <v>60000</v>
      </c>
      <c r="K13" s="1"/>
      <c r="L13" s="23" t="s">
        <v>149</v>
      </c>
    </row>
    <row r="14" spans="3:12" ht="34" customHeight="1">
      <c r="C14" s="29" t="s">
        <v>150</v>
      </c>
      <c r="D14" s="27" t="s">
        <v>151</v>
      </c>
      <c r="E14" s="10">
        <v>1</v>
      </c>
      <c r="F14" s="10">
        <v>1</v>
      </c>
      <c r="G14" s="10">
        <v>0</v>
      </c>
      <c r="H14" s="17">
        <v>100000</v>
      </c>
      <c r="I14" s="24">
        <v>1</v>
      </c>
      <c r="J14" s="28">
        <f t="shared" si="0"/>
        <v>100000</v>
      </c>
      <c r="K14" s="1"/>
      <c r="L14" s="23" t="s">
        <v>152</v>
      </c>
    </row>
    <row r="15" spans="3:12" ht="34" customHeight="1">
      <c r="C15" s="26" t="s">
        <v>153</v>
      </c>
      <c r="D15" s="18" t="s">
        <v>154</v>
      </c>
      <c r="E15" s="10">
        <v>1</v>
      </c>
      <c r="F15" s="10">
        <v>1</v>
      </c>
      <c r="G15" s="10">
        <v>0</v>
      </c>
      <c r="H15" s="17">
        <v>120000</v>
      </c>
      <c r="I15" s="24">
        <v>1</v>
      </c>
      <c r="J15" s="25">
        <f t="shared" si="0"/>
        <v>120000</v>
      </c>
      <c r="K15" s="1"/>
      <c r="L15" s="23" t="s">
        <v>155</v>
      </c>
    </row>
    <row r="16" spans="3:12" ht="34" customHeight="1">
      <c r="C16" s="29" t="s">
        <v>156</v>
      </c>
      <c r="D16" s="27" t="s">
        <v>157</v>
      </c>
      <c r="E16" s="10">
        <v>1</v>
      </c>
      <c r="F16" s="10">
        <v>25</v>
      </c>
      <c r="G16" s="10">
        <v>0</v>
      </c>
      <c r="H16" s="17">
        <v>700</v>
      </c>
      <c r="I16" s="24">
        <v>1</v>
      </c>
      <c r="J16" s="28">
        <f t="shared" si="0"/>
        <v>17500</v>
      </c>
      <c r="K16" s="1"/>
      <c r="L16" s="23" t="s">
        <v>158</v>
      </c>
    </row>
    <row r="17" spans="3:12" ht="34" customHeight="1">
      <c r="C17" s="26" t="s">
        <v>159</v>
      </c>
      <c r="D17" s="18" t="s">
        <v>160</v>
      </c>
      <c r="E17" s="10">
        <v>1</v>
      </c>
      <c r="F17" s="10">
        <v>25</v>
      </c>
      <c r="G17" s="10">
        <v>0</v>
      </c>
      <c r="H17" s="17">
        <v>650</v>
      </c>
      <c r="I17" s="24">
        <v>1</v>
      </c>
      <c r="J17" s="25">
        <f t="shared" si="0"/>
        <v>16250</v>
      </c>
      <c r="K17" s="1"/>
      <c r="L17" s="23" t="s">
        <v>161</v>
      </c>
    </row>
    <row r="18" spans="3:12" ht="34" customHeight="1">
      <c r="C18" s="29" t="s">
        <v>162</v>
      </c>
      <c r="D18" s="27" t="s">
        <v>163</v>
      </c>
      <c r="E18" s="10">
        <v>1</v>
      </c>
      <c r="F18" s="10">
        <v>14</v>
      </c>
      <c r="G18" s="10">
        <v>0</v>
      </c>
      <c r="H18" s="17">
        <v>750</v>
      </c>
      <c r="I18" s="24">
        <v>1</v>
      </c>
      <c r="J18" s="28">
        <f t="shared" si="0"/>
        <v>10500</v>
      </c>
      <c r="K18" s="1"/>
      <c r="L18" s="23" t="s">
        <v>164</v>
      </c>
    </row>
    <row r="19" spans="3:12" ht="29" customHeight="1">
      <c r="C19" s="31"/>
      <c r="D19" s="31" t="s">
        <v>165</v>
      </c>
      <c r="E19" s="31"/>
      <c r="F19" s="31"/>
      <c r="G19" s="31"/>
      <c r="H19" s="31"/>
      <c r="I19" s="31"/>
      <c r="J19" s="32">
        <f>SUM(J13:J18)</f>
        <v>324250</v>
      </c>
      <c r="K19" s="1"/>
      <c r="L19" s="1"/>
    </row>
    <row r="20" spans="3:12" ht="24" customHeight="1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ht="27" customHeight="1">
      <c r="C21" s="5" t="s">
        <v>166</v>
      </c>
      <c r="D21" s="5"/>
      <c r="E21" s="5"/>
      <c r="F21" s="5"/>
      <c r="G21" s="5"/>
      <c r="H21" s="5"/>
      <c r="I21" s="5"/>
      <c r="J21" s="5"/>
      <c r="K21" s="1"/>
      <c r="L21" s="1"/>
    </row>
    <row r="22" spans="3:12" ht="34" customHeight="1">
      <c r="C22" s="26" t="s">
        <v>167</v>
      </c>
      <c r="D22" s="18" t="s">
        <v>168</v>
      </c>
      <c r="E22" s="10">
        <v>1</v>
      </c>
      <c r="F22" s="10">
        <v>32</v>
      </c>
      <c r="G22" s="10">
        <v>0</v>
      </c>
      <c r="H22" s="17">
        <v>3000</v>
      </c>
      <c r="I22" s="33">
        <f>Assumptions!H15</f>
        <v>1.375</v>
      </c>
      <c r="J22" s="25">
        <f t="shared" ref="J22:J42" si="1">ROUND(E22*(F22+G22)*H22*I22,2)</f>
        <v>132000</v>
      </c>
      <c r="K22" s="1"/>
      <c r="L22" s="23" t="s">
        <v>169</v>
      </c>
    </row>
    <row r="23" spans="3:12" ht="34" customHeight="1">
      <c r="C23" s="29" t="s">
        <v>170</v>
      </c>
      <c r="D23" s="27" t="s">
        <v>171</v>
      </c>
      <c r="E23" s="10">
        <v>1</v>
      </c>
      <c r="F23" s="10">
        <v>28</v>
      </c>
      <c r="G23" s="10">
        <v>0</v>
      </c>
      <c r="H23" s="17">
        <v>2500</v>
      </c>
      <c r="I23" s="33">
        <f>Assumptions!H15</f>
        <v>1.375</v>
      </c>
      <c r="J23" s="28">
        <f t="shared" si="1"/>
        <v>96250</v>
      </c>
      <c r="K23" s="1"/>
      <c r="L23" s="23" t="s">
        <v>169</v>
      </c>
    </row>
    <row r="24" spans="3:12" ht="34" customHeight="1">
      <c r="C24" s="26" t="s">
        <v>172</v>
      </c>
      <c r="D24" s="18" t="s">
        <v>173</v>
      </c>
      <c r="E24" s="10">
        <v>1</v>
      </c>
      <c r="F24" s="10">
        <v>26</v>
      </c>
      <c r="G24" s="10">
        <v>0</v>
      </c>
      <c r="H24" s="17">
        <v>2000</v>
      </c>
      <c r="I24" s="33">
        <f>Assumptions!H15</f>
        <v>1.375</v>
      </c>
      <c r="J24" s="25">
        <f t="shared" si="1"/>
        <v>71500</v>
      </c>
      <c r="K24" s="1"/>
      <c r="L24" s="23" t="s">
        <v>169</v>
      </c>
    </row>
    <row r="25" spans="3:12" ht="34" customHeight="1">
      <c r="C25" s="29" t="s">
        <v>174</v>
      </c>
      <c r="D25" s="27" t="s">
        <v>175</v>
      </c>
      <c r="E25" s="10">
        <v>1</v>
      </c>
      <c r="F25" s="10">
        <v>21</v>
      </c>
      <c r="G25" s="10">
        <v>0</v>
      </c>
      <c r="H25" s="17">
        <v>1500</v>
      </c>
      <c r="I25" s="33">
        <f>Assumptions!H15</f>
        <v>1.375</v>
      </c>
      <c r="J25" s="28">
        <f t="shared" si="1"/>
        <v>43312.5</v>
      </c>
      <c r="K25" s="1"/>
      <c r="L25" s="23" t="s">
        <v>169</v>
      </c>
    </row>
    <row r="26" spans="3:12" ht="34" customHeight="1">
      <c r="C26" s="26" t="s">
        <v>176</v>
      </c>
      <c r="D26" s="18" t="s">
        <v>177</v>
      </c>
      <c r="E26" s="10">
        <v>1</v>
      </c>
      <c r="F26" s="10">
        <v>17</v>
      </c>
      <c r="G26" s="10">
        <v>0</v>
      </c>
      <c r="H26" s="17">
        <v>1500</v>
      </c>
      <c r="I26" s="33">
        <f>Assumptions!H15</f>
        <v>1.375</v>
      </c>
      <c r="J26" s="25">
        <f t="shared" si="1"/>
        <v>35062.5</v>
      </c>
      <c r="K26" s="1"/>
      <c r="L26" s="23" t="s">
        <v>169</v>
      </c>
    </row>
    <row r="27" spans="3:12" ht="34" customHeight="1">
      <c r="C27" s="29" t="s">
        <v>178</v>
      </c>
      <c r="D27" s="27" t="s">
        <v>179</v>
      </c>
      <c r="E27" s="10">
        <v>1</v>
      </c>
      <c r="F27" s="10">
        <v>14</v>
      </c>
      <c r="G27" s="10">
        <v>0</v>
      </c>
      <c r="H27" s="17">
        <v>1500</v>
      </c>
      <c r="I27" s="33">
        <f>Assumptions!H15</f>
        <v>1.375</v>
      </c>
      <c r="J27" s="28">
        <f t="shared" si="1"/>
        <v>28875</v>
      </c>
      <c r="K27" s="1"/>
      <c r="L27" s="23" t="s">
        <v>169</v>
      </c>
    </row>
    <row r="28" spans="3:12" ht="34" customHeight="1">
      <c r="C28" s="26" t="s">
        <v>180</v>
      </c>
      <c r="D28" s="18" t="s">
        <v>181</v>
      </c>
      <c r="E28" s="10">
        <v>1</v>
      </c>
      <c r="F28" s="10">
        <v>13</v>
      </c>
      <c r="G28" s="10">
        <v>0</v>
      </c>
      <c r="H28" s="17">
        <v>1500</v>
      </c>
      <c r="I28" s="33">
        <f>Assumptions!H15</f>
        <v>1.375</v>
      </c>
      <c r="J28" s="25">
        <f t="shared" si="1"/>
        <v>26812.5</v>
      </c>
      <c r="K28" s="1"/>
      <c r="L28" s="23" t="s">
        <v>169</v>
      </c>
    </row>
    <row r="29" spans="3:12" ht="34" customHeight="1">
      <c r="C29" s="29" t="s">
        <v>182</v>
      </c>
      <c r="D29" s="27" t="s">
        <v>183</v>
      </c>
      <c r="E29" s="10">
        <v>1</v>
      </c>
      <c r="F29" s="10">
        <v>7</v>
      </c>
      <c r="G29" s="10">
        <v>0</v>
      </c>
      <c r="H29" s="17">
        <v>1300</v>
      </c>
      <c r="I29" s="33">
        <f>Assumptions!H15</f>
        <v>1.375</v>
      </c>
      <c r="J29" s="28">
        <f t="shared" si="1"/>
        <v>12512.5</v>
      </c>
      <c r="K29" s="1"/>
      <c r="L29" s="23" t="s">
        <v>169</v>
      </c>
    </row>
    <row r="30" spans="3:12" ht="34" customHeight="1">
      <c r="C30" s="26" t="s">
        <v>184</v>
      </c>
      <c r="D30" s="18" t="s">
        <v>185</v>
      </c>
      <c r="E30" s="10">
        <v>1</v>
      </c>
      <c r="F30" s="10">
        <v>7</v>
      </c>
      <c r="G30" s="10">
        <v>0</v>
      </c>
      <c r="H30" s="17">
        <v>1300</v>
      </c>
      <c r="I30" s="33">
        <f>Assumptions!H15</f>
        <v>1.375</v>
      </c>
      <c r="J30" s="25">
        <f t="shared" si="1"/>
        <v>12512.5</v>
      </c>
      <c r="K30" s="1"/>
      <c r="L30" s="23" t="s">
        <v>169</v>
      </c>
    </row>
    <row r="31" spans="3:12" ht="34" customHeight="1">
      <c r="C31" s="29" t="s">
        <v>186</v>
      </c>
      <c r="D31" s="27" t="s">
        <v>187</v>
      </c>
      <c r="E31" s="10">
        <v>1</v>
      </c>
      <c r="F31" s="10">
        <v>7</v>
      </c>
      <c r="G31" s="10">
        <v>0</v>
      </c>
      <c r="H31" s="17">
        <v>1500</v>
      </c>
      <c r="I31" s="33">
        <f>Assumptions!H15</f>
        <v>1.375</v>
      </c>
      <c r="J31" s="28">
        <f t="shared" si="1"/>
        <v>14437.5</v>
      </c>
      <c r="K31" s="1"/>
      <c r="L31" s="23" t="s">
        <v>169</v>
      </c>
    </row>
    <row r="32" spans="3:12" ht="34" customHeight="1">
      <c r="C32" s="26" t="s">
        <v>188</v>
      </c>
      <c r="D32" s="18" t="s">
        <v>189</v>
      </c>
      <c r="E32" s="10">
        <v>1</v>
      </c>
      <c r="F32" s="10">
        <v>4</v>
      </c>
      <c r="G32" s="10">
        <v>0</v>
      </c>
      <c r="H32" s="17">
        <v>1500</v>
      </c>
      <c r="I32" s="33">
        <f>Assumptions!H15</f>
        <v>1.375</v>
      </c>
      <c r="J32" s="25">
        <f t="shared" si="1"/>
        <v>8250</v>
      </c>
      <c r="K32" s="1"/>
      <c r="L32" s="23" t="s">
        <v>169</v>
      </c>
    </row>
    <row r="33" spans="3:12" ht="34" customHeight="1">
      <c r="C33" s="29" t="s">
        <v>190</v>
      </c>
      <c r="D33" s="27" t="s">
        <v>191</v>
      </c>
      <c r="E33" s="10">
        <v>1</v>
      </c>
      <c r="F33" s="10">
        <v>3</v>
      </c>
      <c r="G33" s="10">
        <v>0</v>
      </c>
      <c r="H33" s="17">
        <v>1500</v>
      </c>
      <c r="I33" s="33">
        <f>Assumptions!H15</f>
        <v>1.375</v>
      </c>
      <c r="J33" s="28">
        <f t="shared" si="1"/>
        <v>6187.5</v>
      </c>
      <c r="K33" s="1"/>
      <c r="L33" s="23" t="s">
        <v>169</v>
      </c>
    </row>
    <row r="34" spans="3:12" ht="34" customHeight="1">
      <c r="C34" s="26" t="s">
        <v>192</v>
      </c>
      <c r="D34" s="18" t="s">
        <v>193</v>
      </c>
      <c r="E34" s="10">
        <v>1</v>
      </c>
      <c r="F34" s="10">
        <v>3</v>
      </c>
      <c r="G34" s="10">
        <v>0</v>
      </c>
      <c r="H34" s="17">
        <v>1300</v>
      </c>
      <c r="I34" s="33">
        <f>Assumptions!H15</f>
        <v>1.375</v>
      </c>
      <c r="J34" s="25">
        <f t="shared" si="1"/>
        <v>5362.5</v>
      </c>
      <c r="K34" s="1"/>
      <c r="L34" s="23" t="s">
        <v>169</v>
      </c>
    </row>
    <row r="35" spans="3:12" ht="34" customHeight="1">
      <c r="C35" s="29" t="s">
        <v>194</v>
      </c>
      <c r="D35" s="27" t="s">
        <v>195</v>
      </c>
      <c r="E35" s="10">
        <v>1</v>
      </c>
      <c r="F35" s="10">
        <v>3</v>
      </c>
      <c r="G35" s="10">
        <v>0</v>
      </c>
      <c r="H35" s="17">
        <v>1300</v>
      </c>
      <c r="I35" s="33">
        <f>Assumptions!H15</f>
        <v>1.375</v>
      </c>
      <c r="J35" s="28">
        <f t="shared" si="1"/>
        <v>5362.5</v>
      </c>
      <c r="K35" s="1"/>
      <c r="L35" s="23" t="s">
        <v>169</v>
      </c>
    </row>
    <row r="36" spans="3:12" ht="34" customHeight="1">
      <c r="C36" s="26" t="s">
        <v>196</v>
      </c>
      <c r="D36" s="18" t="s">
        <v>197</v>
      </c>
      <c r="E36" s="10">
        <v>2</v>
      </c>
      <c r="F36" s="10">
        <v>3</v>
      </c>
      <c r="G36" s="10">
        <v>0</v>
      </c>
      <c r="H36" s="17">
        <v>1300</v>
      </c>
      <c r="I36" s="33">
        <f>Assumptions!H15</f>
        <v>1.375</v>
      </c>
      <c r="J36" s="25">
        <f t="shared" si="1"/>
        <v>10725</v>
      </c>
      <c r="K36" s="1"/>
      <c r="L36" s="23" t="s">
        <v>169</v>
      </c>
    </row>
    <row r="37" spans="3:12" ht="34" customHeight="1">
      <c r="C37" s="29" t="s">
        <v>198</v>
      </c>
      <c r="D37" s="27" t="s">
        <v>199</v>
      </c>
      <c r="E37" s="10">
        <v>5</v>
      </c>
      <c r="F37" s="10">
        <v>1</v>
      </c>
      <c r="G37" s="10">
        <v>0</v>
      </c>
      <c r="H37" s="17">
        <v>1300</v>
      </c>
      <c r="I37" s="24">
        <v>1</v>
      </c>
      <c r="J37" s="28">
        <f t="shared" si="1"/>
        <v>6500</v>
      </c>
      <c r="K37" s="1"/>
      <c r="L37" s="23" t="s">
        <v>200</v>
      </c>
    </row>
    <row r="38" spans="3:12" ht="34" customHeight="1">
      <c r="C38" s="26" t="s">
        <v>201</v>
      </c>
      <c r="D38" s="18" t="s">
        <v>202</v>
      </c>
      <c r="E38" s="10">
        <v>6</v>
      </c>
      <c r="F38" s="10">
        <v>1</v>
      </c>
      <c r="G38" s="10">
        <v>0</v>
      </c>
      <c r="H38" s="17">
        <v>1300</v>
      </c>
      <c r="I38" s="33">
        <f>Assumptions!H15</f>
        <v>1.375</v>
      </c>
      <c r="J38" s="25">
        <f t="shared" si="1"/>
        <v>10725</v>
      </c>
      <c r="K38" s="1"/>
      <c r="L38" s="23" t="s">
        <v>203</v>
      </c>
    </row>
    <row r="39" spans="3:12" ht="34" customHeight="1">
      <c r="C39" s="29" t="s">
        <v>204</v>
      </c>
      <c r="D39" s="27" t="s">
        <v>205</v>
      </c>
      <c r="E39" s="10">
        <v>1</v>
      </c>
      <c r="F39" s="10">
        <v>50</v>
      </c>
      <c r="G39" s="10">
        <v>0</v>
      </c>
      <c r="H39" s="17">
        <v>1300</v>
      </c>
      <c r="I39" s="24">
        <v>1</v>
      </c>
      <c r="J39" s="28">
        <f t="shared" si="1"/>
        <v>65000</v>
      </c>
      <c r="K39" s="1"/>
      <c r="L39" s="23" t="s">
        <v>206</v>
      </c>
    </row>
    <row r="40" spans="3:12" ht="47" customHeight="1">
      <c r="C40" s="26" t="s">
        <v>207</v>
      </c>
      <c r="D40" s="18" t="s">
        <v>208</v>
      </c>
      <c r="E40" s="10">
        <v>1</v>
      </c>
      <c r="F40" s="10">
        <v>380</v>
      </c>
      <c r="G40" s="10">
        <v>0</v>
      </c>
      <c r="H40" s="17">
        <v>240</v>
      </c>
      <c r="I40" s="24">
        <v>1</v>
      </c>
      <c r="J40" s="25">
        <f t="shared" si="1"/>
        <v>91200</v>
      </c>
      <c r="K40" s="1"/>
      <c r="L40" s="23" t="s">
        <v>209</v>
      </c>
    </row>
    <row r="41" spans="3:12" ht="34" customHeight="1">
      <c r="C41" s="29" t="s">
        <v>210</v>
      </c>
      <c r="D41" s="27" t="s">
        <v>211</v>
      </c>
      <c r="E41" s="10">
        <v>1</v>
      </c>
      <c r="F41" s="10">
        <v>24</v>
      </c>
      <c r="G41" s="10">
        <v>0</v>
      </c>
      <c r="H41" s="17">
        <v>240</v>
      </c>
      <c r="I41" s="24">
        <v>1</v>
      </c>
      <c r="J41" s="28">
        <f t="shared" si="1"/>
        <v>5760</v>
      </c>
      <c r="K41" s="1"/>
      <c r="L41" s="23" t="s">
        <v>212</v>
      </c>
    </row>
    <row r="42" spans="3:12" ht="34" customHeight="1">
      <c r="C42" s="26" t="s">
        <v>213</v>
      </c>
      <c r="D42" s="18" t="s">
        <v>214</v>
      </c>
      <c r="E42" s="10">
        <v>1</v>
      </c>
      <c r="F42" s="10">
        <v>1</v>
      </c>
      <c r="G42" s="10">
        <v>0</v>
      </c>
      <c r="H42" s="17">
        <v>30000</v>
      </c>
      <c r="I42" s="24">
        <v>1</v>
      </c>
      <c r="J42" s="25">
        <f t="shared" si="1"/>
        <v>30000</v>
      </c>
      <c r="K42" s="1"/>
      <c r="L42" s="23" t="s">
        <v>215</v>
      </c>
    </row>
    <row r="43" spans="3:12" ht="29" customHeight="1">
      <c r="C43" s="31"/>
      <c r="D43" s="31" t="s">
        <v>216</v>
      </c>
      <c r="E43" s="31"/>
      <c r="F43" s="31"/>
      <c r="G43" s="31"/>
      <c r="H43" s="31"/>
      <c r="I43" s="31"/>
      <c r="J43" s="32">
        <f>SUM(J22:J42)</f>
        <v>718347.5</v>
      </c>
      <c r="K43" s="1"/>
      <c r="L43" s="1"/>
    </row>
    <row r="44" spans="3:12" ht="24" customHeight="1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 ht="27" customHeight="1">
      <c r="C45" s="5" t="s">
        <v>217</v>
      </c>
      <c r="D45" s="5"/>
      <c r="E45" s="5"/>
      <c r="F45" s="5"/>
      <c r="G45" s="5"/>
      <c r="H45" s="5"/>
      <c r="I45" s="5"/>
      <c r="J45" s="5"/>
      <c r="K45" s="1"/>
      <c r="L45" s="1"/>
    </row>
    <row r="46" spans="3:12" ht="34" customHeight="1">
      <c r="C46" s="26" t="s">
        <v>218</v>
      </c>
      <c r="D46" s="18" t="s">
        <v>219</v>
      </c>
      <c r="E46" s="10">
        <v>1</v>
      </c>
      <c r="F46" s="34">
        <f>Assumptions!H7</f>
        <v>32</v>
      </c>
      <c r="G46" s="10">
        <v>35</v>
      </c>
      <c r="H46" s="17">
        <v>900</v>
      </c>
      <c r="I46" s="33">
        <f>Assumptions!H15</f>
        <v>1.375</v>
      </c>
      <c r="J46" s="25">
        <f t="shared" ref="J46:J67" si="2">ROUND(E46*(F46+G46)*H46*I46,2)</f>
        <v>82912.5</v>
      </c>
      <c r="K46" s="1"/>
      <c r="L46" s="23" t="s">
        <v>220</v>
      </c>
    </row>
    <row r="47" spans="3:12" ht="34" customHeight="1">
      <c r="C47" s="29" t="s">
        <v>221</v>
      </c>
      <c r="D47" s="27" t="s">
        <v>222</v>
      </c>
      <c r="E47" s="10">
        <v>1</v>
      </c>
      <c r="F47" s="34">
        <f>Assumptions!H7</f>
        <v>32</v>
      </c>
      <c r="G47" s="10">
        <v>15</v>
      </c>
      <c r="H47" s="17">
        <v>700</v>
      </c>
      <c r="I47" s="33">
        <f>Assumptions!H15</f>
        <v>1.375</v>
      </c>
      <c r="J47" s="28">
        <f t="shared" si="2"/>
        <v>45237.5</v>
      </c>
      <c r="K47" s="1"/>
      <c r="L47" s="23" t="s">
        <v>223</v>
      </c>
    </row>
    <row r="48" spans="3:12" ht="34" customHeight="1">
      <c r="C48" s="26" t="s">
        <v>224</v>
      </c>
      <c r="D48" s="18" t="s">
        <v>225</v>
      </c>
      <c r="E48" s="10">
        <v>1</v>
      </c>
      <c r="F48" s="34">
        <f>Assumptions!H7</f>
        <v>32</v>
      </c>
      <c r="G48" s="10">
        <v>6</v>
      </c>
      <c r="H48" s="17">
        <v>1200</v>
      </c>
      <c r="I48" s="33">
        <f>Assumptions!H15</f>
        <v>1.375</v>
      </c>
      <c r="J48" s="25">
        <f t="shared" si="2"/>
        <v>62700</v>
      </c>
      <c r="K48" s="1"/>
      <c r="L48" s="23" t="s">
        <v>226</v>
      </c>
    </row>
    <row r="49" spans="3:12" ht="34" customHeight="1">
      <c r="C49" s="29" t="s">
        <v>227</v>
      </c>
      <c r="D49" s="27" t="s">
        <v>228</v>
      </c>
      <c r="E49" s="10">
        <v>1</v>
      </c>
      <c r="F49" s="34">
        <f>Assumptions!H7</f>
        <v>32</v>
      </c>
      <c r="G49" s="10">
        <v>0</v>
      </c>
      <c r="H49" s="17">
        <v>650</v>
      </c>
      <c r="I49" s="33">
        <f>Assumptions!H15</f>
        <v>1.375</v>
      </c>
      <c r="J49" s="28">
        <f t="shared" si="2"/>
        <v>28600</v>
      </c>
      <c r="K49" s="1"/>
      <c r="L49" s="23" t="s">
        <v>229</v>
      </c>
    </row>
    <row r="50" spans="3:12" ht="34" customHeight="1">
      <c r="C50" s="26" t="s">
        <v>230</v>
      </c>
      <c r="D50" s="18" t="s">
        <v>231</v>
      </c>
      <c r="E50" s="10">
        <v>1</v>
      </c>
      <c r="F50" s="34">
        <f>Assumptions!H7</f>
        <v>32</v>
      </c>
      <c r="G50" s="10">
        <v>0</v>
      </c>
      <c r="H50" s="17">
        <v>700</v>
      </c>
      <c r="I50" s="33">
        <f>Assumptions!H15</f>
        <v>1.375</v>
      </c>
      <c r="J50" s="25">
        <f t="shared" si="2"/>
        <v>30800</v>
      </c>
      <c r="K50" s="1"/>
      <c r="L50" s="23" t="s">
        <v>658</v>
      </c>
    </row>
    <row r="51" spans="3:12" ht="34" customHeight="1">
      <c r="C51" s="29" t="s">
        <v>233</v>
      </c>
      <c r="D51" s="27" t="s">
        <v>234</v>
      </c>
      <c r="E51" s="10">
        <v>1</v>
      </c>
      <c r="F51" s="10">
        <v>12</v>
      </c>
      <c r="G51" s="10">
        <v>0</v>
      </c>
      <c r="H51" s="17">
        <v>800</v>
      </c>
      <c r="I51" s="33">
        <f>Assumptions!H15</f>
        <v>1.375</v>
      </c>
      <c r="J51" s="28">
        <f t="shared" si="2"/>
        <v>13200</v>
      </c>
      <c r="K51" s="1"/>
      <c r="L51" s="23" t="s">
        <v>669</v>
      </c>
    </row>
    <row r="52" spans="3:12" ht="34" customHeight="1">
      <c r="C52" s="26" t="s">
        <v>236</v>
      </c>
      <c r="D52" s="18" t="s">
        <v>237</v>
      </c>
      <c r="E52" s="10">
        <v>1</v>
      </c>
      <c r="F52" s="34">
        <f>Assumptions!H7</f>
        <v>32</v>
      </c>
      <c r="G52" s="10">
        <v>6</v>
      </c>
      <c r="H52" s="17">
        <v>700</v>
      </c>
      <c r="I52" s="33">
        <f>Assumptions!H15</f>
        <v>1.375</v>
      </c>
      <c r="J52" s="25">
        <f t="shared" si="2"/>
        <v>36575</v>
      </c>
      <c r="K52" s="1"/>
      <c r="L52" s="23" t="s">
        <v>238</v>
      </c>
    </row>
    <row r="53" spans="3:12" ht="34" customHeight="1">
      <c r="C53" s="29" t="s">
        <v>239</v>
      </c>
      <c r="D53" s="27" t="s">
        <v>240</v>
      </c>
      <c r="E53" s="10">
        <v>1</v>
      </c>
      <c r="F53" s="34">
        <f>Assumptions!H7</f>
        <v>32</v>
      </c>
      <c r="G53" s="10">
        <v>0</v>
      </c>
      <c r="H53" s="17">
        <v>700</v>
      </c>
      <c r="I53" s="33">
        <f>Assumptions!H15</f>
        <v>1.375</v>
      </c>
      <c r="J53" s="28">
        <f t="shared" si="2"/>
        <v>30800</v>
      </c>
      <c r="K53" s="1"/>
      <c r="L53" s="23" t="s">
        <v>659</v>
      </c>
    </row>
    <row r="54" spans="3:12" ht="34" customHeight="1">
      <c r="C54" s="26" t="s">
        <v>242</v>
      </c>
      <c r="D54" s="18" t="s">
        <v>243</v>
      </c>
      <c r="E54" s="10">
        <v>5</v>
      </c>
      <c r="F54" s="34">
        <f>Assumptions!H7</f>
        <v>32</v>
      </c>
      <c r="G54" s="10">
        <v>0</v>
      </c>
      <c r="H54" s="17">
        <v>450</v>
      </c>
      <c r="I54" s="33">
        <f>Assumptions!H15</f>
        <v>1.375</v>
      </c>
      <c r="J54" s="25">
        <f t="shared" si="2"/>
        <v>99000</v>
      </c>
      <c r="K54" s="1"/>
      <c r="L54" s="23" t="s">
        <v>660</v>
      </c>
    </row>
    <row r="55" spans="3:12" ht="34" customHeight="1">
      <c r="C55" s="29" t="s">
        <v>245</v>
      </c>
      <c r="D55" s="27" t="s">
        <v>246</v>
      </c>
      <c r="E55" s="10">
        <v>1</v>
      </c>
      <c r="F55" s="34">
        <f>Assumptions!H7</f>
        <v>32</v>
      </c>
      <c r="G55" s="10">
        <v>3</v>
      </c>
      <c r="H55" s="17">
        <v>900</v>
      </c>
      <c r="I55" s="33">
        <f>Assumptions!H15</f>
        <v>1.375</v>
      </c>
      <c r="J55" s="28">
        <f t="shared" si="2"/>
        <v>43312.5</v>
      </c>
      <c r="K55" s="1"/>
      <c r="L55" s="23" t="s">
        <v>247</v>
      </c>
    </row>
    <row r="56" spans="3:12" ht="34" customHeight="1">
      <c r="C56" s="26" t="s">
        <v>248</v>
      </c>
      <c r="D56" s="18" t="s">
        <v>249</v>
      </c>
      <c r="E56" s="10">
        <v>1</v>
      </c>
      <c r="F56" s="34">
        <f>Assumptions!H7</f>
        <v>32</v>
      </c>
      <c r="G56" s="10">
        <v>0</v>
      </c>
      <c r="H56" s="17">
        <v>500</v>
      </c>
      <c r="I56" s="33">
        <f>Assumptions!H15</f>
        <v>1.375</v>
      </c>
      <c r="J56" s="25">
        <f t="shared" si="2"/>
        <v>22000</v>
      </c>
      <c r="K56" s="1"/>
      <c r="L56" s="23" t="s">
        <v>661</v>
      </c>
    </row>
    <row r="57" spans="3:12" ht="34" customHeight="1">
      <c r="C57" s="29" t="s">
        <v>251</v>
      </c>
      <c r="D57" s="27" t="s">
        <v>252</v>
      </c>
      <c r="E57" s="10">
        <v>1</v>
      </c>
      <c r="F57" s="34">
        <f>Assumptions!H7</f>
        <v>32</v>
      </c>
      <c r="G57" s="10">
        <v>0</v>
      </c>
      <c r="H57" s="17">
        <v>650</v>
      </c>
      <c r="I57" s="33">
        <f>Assumptions!H15</f>
        <v>1.375</v>
      </c>
      <c r="J57" s="28">
        <f t="shared" si="2"/>
        <v>28600</v>
      </c>
      <c r="K57" s="1"/>
      <c r="L57" s="23" t="s">
        <v>662</v>
      </c>
    </row>
    <row r="58" spans="3:12" ht="34" customHeight="1">
      <c r="C58" s="26" t="s">
        <v>254</v>
      </c>
      <c r="D58" s="18" t="s">
        <v>255</v>
      </c>
      <c r="E58" s="10">
        <v>1</v>
      </c>
      <c r="F58" s="34">
        <f>Assumptions!H7</f>
        <v>32</v>
      </c>
      <c r="G58" s="10">
        <v>29</v>
      </c>
      <c r="H58" s="17">
        <v>700</v>
      </c>
      <c r="I58" s="33">
        <f>Assumptions!H15</f>
        <v>1.375</v>
      </c>
      <c r="J58" s="25">
        <f t="shared" si="2"/>
        <v>58712.5</v>
      </c>
      <c r="K58" s="1"/>
      <c r="L58" s="23" t="s">
        <v>256</v>
      </c>
    </row>
    <row r="59" spans="3:12" ht="34" customHeight="1">
      <c r="C59" s="29" t="s">
        <v>257</v>
      </c>
      <c r="D59" s="27" t="s">
        <v>258</v>
      </c>
      <c r="E59" s="10">
        <v>4</v>
      </c>
      <c r="F59" s="34">
        <f>Assumptions!H7</f>
        <v>32</v>
      </c>
      <c r="G59" s="10">
        <v>17</v>
      </c>
      <c r="H59" s="17">
        <v>425</v>
      </c>
      <c r="I59" s="33">
        <f>Assumptions!H15</f>
        <v>1.375</v>
      </c>
      <c r="J59" s="28">
        <f t="shared" si="2"/>
        <v>114537.5</v>
      </c>
      <c r="K59" s="1"/>
      <c r="L59" s="23" t="s">
        <v>663</v>
      </c>
    </row>
    <row r="60" spans="3:12" ht="34" customHeight="1">
      <c r="C60" s="26" t="s">
        <v>260</v>
      </c>
      <c r="D60" s="18" t="s">
        <v>261</v>
      </c>
      <c r="E60" s="10">
        <v>1</v>
      </c>
      <c r="F60" s="34">
        <f>Assumptions!H7</f>
        <v>32</v>
      </c>
      <c r="G60" s="10">
        <v>14</v>
      </c>
      <c r="H60" s="17">
        <v>650</v>
      </c>
      <c r="I60" s="33">
        <f>Assumptions!H15</f>
        <v>1.375</v>
      </c>
      <c r="J60" s="25">
        <f t="shared" si="2"/>
        <v>41112.5</v>
      </c>
      <c r="K60" s="1"/>
      <c r="L60" s="23" t="s">
        <v>262</v>
      </c>
    </row>
    <row r="61" spans="3:12" ht="34" customHeight="1">
      <c r="C61" s="29" t="s">
        <v>263</v>
      </c>
      <c r="D61" s="27" t="s">
        <v>264</v>
      </c>
      <c r="E61" s="10">
        <v>1</v>
      </c>
      <c r="F61" s="34">
        <f>Assumptions!H7</f>
        <v>32</v>
      </c>
      <c r="G61" s="10">
        <v>0</v>
      </c>
      <c r="H61" s="17">
        <v>425</v>
      </c>
      <c r="I61" s="33">
        <f>Assumptions!H15</f>
        <v>1.375</v>
      </c>
      <c r="J61" s="28">
        <f t="shared" si="2"/>
        <v>18700</v>
      </c>
      <c r="K61" s="1"/>
      <c r="L61" s="23" t="s">
        <v>664</v>
      </c>
    </row>
    <row r="62" spans="3:12" ht="34" customHeight="1">
      <c r="C62" s="26" t="s">
        <v>266</v>
      </c>
      <c r="D62" s="18" t="s">
        <v>267</v>
      </c>
      <c r="E62" s="10">
        <v>1</v>
      </c>
      <c r="F62" s="34">
        <f>Assumptions!H7</f>
        <v>32</v>
      </c>
      <c r="G62" s="10">
        <v>0</v>
      </c>
      <c r="H62" s="17">
        <v>500</v>
      </c>
      <c r="I62" s="33">
        <f>Assumptions!H15</f>
        <v>1.375</v>
      </c>
      <c r="J62" s="25">
        <f t="shared" si="2"/>
        <v>22000</v>
      </c>
      <c r="K62" s="1"/>
      <c r="L62" s="23" t="s">
        <v>670</v>
      </c>
    </row>
    <row r="63" spans="3:12" ht="34" customHeight="1">
      <c r="C63" s="29" t="s">
        <v>269</v>
      </c>
      <c r="D63" s="27" t="s">
        <v>270</v>
      </c>
      <c r="E63" s="10">
        <v>5</v>
      </c>
      <c r="F63" s="34">
        <f>Assumptions!H7</f>
        <v>32</v>
      </c>
      <c r="G63" s="10">
        <v>0</v>
      </c>
      <c r="H63" s="17">
        <v>225</v>
      </c>
      <c r="I63" s="33">
        <f>Assumptions!H15</f>
        <v>1.375</v>
      </c>
      <c r="J63" s="28">
        <f t="shared" si="2"/>
        <v>49500</v>
      </c>
      <c r="K63" s="1"/>
      <c r="L63" s="23" t="s">
        <v>271</v>
      </c>
    </row>
    <row r="64" spans="3:12" ht="34" customHeight="1">
      <c r="C64" s="26" t="s">
        <v>272</v>
      </c>
      <c r="D64" s="18" t="s">
        <v>273</v>
      </c>
      <c r="E64" s="10">
        <v>1</v>
      </c>
      <c r="F64" s="34">
        <f>Assumptions!H7</f>
        <v>32</v>
      </c>
      <c r="G64" s="10">
        <v>17</v>
      </c>
      <c r="H64" s="17">
        <v>650</v>
      </c>
      <c r="I64" s="33">
        <f>Assumptions!H15</f>
        <v>1.375</v>
      </c>
      <c r="J64" s="25">
        <f t="shared" si="2"/>
        <v>43793.75</v>
      </c>
      <c r="K64" s="1"/>
      <c r="L64" s="23" t="s">
        <v>665</v>
      </c>
    </row>
    <row r="65" spans="3:12" ht="34" customHeight="1">
      <c r="C65" s="29" t="s">
        <v>275</v>
      </c>
      <c r="D65" s="27" t="s">
        <v>276</v>
      </c>
      <c r="E65" s="10">
        <v>2</v>
      </c>
      <c r="F65" s="34">
        <f>Assumptions!H7</f>
        <v>32</v>
      </c>
      <c r="G65" s="10">
        <v>0</v>
      </c>
      <c r="H65" s="17">
        <v>400</v>
      </c>
      <c r="I65" s="33">
        <f>Assumptions!H15</f>
        <v>1.375</v>
      </c>
      <c r="J65" s="28">
        <f t="shared" si="2"/>
        <v>35200</v>
      </c>
      <c r="K65" s="1"/>
      <c r="L65" s="23" t="s">
        <v>666</v>
      </c>
    </row>
    <row r="66" spans="3:12" ht="34" customHeight="1">
      <c r="C66" s="26" t="s">
        <v>278</v>
      </c>
      <c r="D66" s="18" t="s">
        <v>279</v>
      </c>
      <c r="E66" s="10">
        <v>1</v>
      </c>
      <c r="F66" s="10">
        <v>6</v>
      </c>
      <c r="G66" s="10">
        <v>0</v>
      </c>
      <c r="H66" s="17">
        <v>650</v>
      </c>
      <c r="I66" s="24">
        <v>1</v>
      </c>
      <c r="J66" s="25">
        <f t="shared" si="2"/>
        <v>3900</v>
      </c>
      <c r="K66" s="1"/>
      <c r="L66" s="23" t="s">
        <v>280</v>
      </c>
    </row>
    <row r="67" spans="3:12" ht="34" customHeight="1">
      <c r="C67" s="29" t="s">
        <v>281</v>
      </c>
      <c r="D67" s="27" t="s">
        <v>282</v>
      </c>
      <c r="E67" s="10">
        <v>1</v>
      </c>
      <c r="F67" s="34">
        <f>Assumptions!H8</f>
        <v>5</v>
      </c>
      <c r="G67" s="10">
        <v>0</v>
      </c>
      <c r="H67" s="17">
        <v>3500</v>
      </c>
      <c r="I67" s="33">
        <f>Assumptions!H15</f>
        <v>1.375</v>
      </c>
      <c r="J67" s="28">
        <f t="shared" si="2"/>
        <v>24062.5</v>
      </c>
      <c r="K67" s="1"/>
      <c r="L67" s="23" t="s">
        <v>283</v>
      </c>
    </row>
    <row r="68" spans="3:12" ht="29" customHeight="1">
      <c r="C68" s="31"/>
      <c r="D68" s="31" t="s">
        <v>284</v>
      </c>
      <c r="E68" s="31"/>
      <c r="F68" s="31"/>
      <c r="G68" s="31"/>
      <c r="H68" s="31"/>
      <c r="I68" s="31"/>
      <c r="J68" s="32">
        <f>SUM(J46:J67)</f>
        <v>935256.25</v>
      </c>
      <c r="K68" s="1"/>
      <c r="L68" s="1"/>
    </row>
    <row r="69" spans="3:12" ht="24" customHeight="1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3:12" ht="27" customHeight="1">
      <c r="C70" s="5" t="s">
        <v>285</v>
      </c>
      <c r="D70" s="5"/>
      <c r="E70" s="5"/>
      <c r="F70" s="5"/>
      <c r="G70" s="5"/>
      <c r="H70" s="5"/>
      <c r="I70" s="5"/>
      <c r="J70" s="5"/>
      <c r="K70" s="1"/>
      <c r="L70" s="1"/>
    </row>
    <row r="71" spans="3:12" ht="34" customHeight="1">
      <c r="C71" s="26" t="s">
        <v>286</v>
      </c>
      <c r="D71" s="18" t="s">
        <v>287</v>
      </c>
      <c r="E71" s="10">
        <v>1</v>
      </c>
      <c r="F71" s="34">
        <f>Assumptions!H16</f>
        <v>8</v>
      </c>
      <c r="G71" s="10">
        <v>0</v>
      </c>
      <c r="H71" s="17">
        <v>6500</v>
      </c>
      <c r="I71" s="24">
        <v>1</v>
      </c>
      <c r="J71" s="25">
        <f t="shared" ref="J71:J76" si="3">ROUND(E71*(F71+G71)*H71*I71,2)</f>
        <v>52000</v>
      </c>
      <c r="K71" s="1"/>
      <c r="L71" s="23" t="s">
        <v>288</v>
      </c>
    </row>
    <row r="72" spans="3:12" ht="34" customHeight="1">
      <c r="C72" s="29" t="s">
        <v>289</v>
      </c>
      <c r="D72" s="27" t="s">
        <v>290</v>
      </c>
      <c r="E72" s="10">
        <v>1</v>
      </c>
      <c r="F72" s="34">
        <f>Assumptions!H16</f>
        <v>8</v>
      </c>
      <c r="G72" s="10">
        <v>0</v>
      </c>
      <c r="H72" s="17">
        <v>4500</v>
      </c>
      <c r="I72" s="24">
        <v>1</v>
      </c>
      <c r="J72" s="28">
        <f t="shared" si="3"/>
        <v>36000</v>
      </c>
      <c r="K72" s="1"/>
      <c r="L72" s="23" t="s">
        <v>291</v>
      </c>
    </row>
    <row r="73" spans="3:12" ht="34" customHeight="1">
      <c r="C73" s="26" t="s">
        <v>292</v>
      </c>
      <c r="D73" s="18" t="s">
        <v>293</v>
      </c>
      <c r="E73" s="10">
        <v>1</v>
      </c>
      <c r="F73" s="34">
        <f>Assumptions!H16</f>
        <v>8</v>
      </c>
      <c r="G73" s="10">
        <v>0</v>
      </c>
      <c r="H73" s="17">
        <v>1100</v>
      </c>
      <c r="I73" s="24">
        <v>1</v>
      </c>
      <c r="J73" s="25">
        <f t="shared" si="3"/>
        <v>8800</v>
      </c>
      <c r="K73" s="1"/>
      <c r="L73" s="23" t="s">
        <v>294</v>
      </c>
    </row>
    <row r="74" spans="3:12" ht="34" customHeight="1">
      <c r="C74" s="29" t="s">
        <v>295</v>
      </c>
      <c r="D74" s="27" t="s">
        <v>296</v>
      </c>
      <c r="E74" s="10">
        <v>1</v>
      </c>
      <c r="F74" s="10">
        <v>1</v>
      </c>
      <c r="G74" s="10">
        <v>0</v>
      </c>
      <c r="H74" s="17">
        <v>8000</v>
      </c>
      <c r="I74" s="24">
        <v>1</v>
      </c>
      <c r="J74" s="28">
        <f t="shared" si="3"/>
        <v>8000</v>
      </c>
      <c r="K74" s="1"/>
      <c r="L74" s="23" t="s">
        <v>297</v>
      </c>
    </row>
    <row r="75" spans="3:12" ht="34" customHeight="1">
      <c r="C75" s="26" t="s">
        <v>298</v>
      </c>
      <c r="D75" s="18" t="s">
        <v>299</v>
      </c>
      <c r="E75" s="10">
        <v>1</v>
      </c>
      <c r="F75" s="10">
        <v>1</v>
      </c>
      <c r="G75" s="10">
        <v>0</v>
      </c>
      <c r="H75" s="17">
        <v>4500</v>
      </c>
      <c r="I75" s="24">
        <v>1</v>
      </c>
      <c r="J75" s="25">
        <f t="shared" si="3"/>
        <v>4500</v>
      </c>
      <c r="K75" s="1"/>
      <c r="L75" s="23" t="s">
        <v>300</v>
      </c>
    </row>
    <row r="76" spans="3:12" ht="34" customHeight="1">
      <c r="C76" s="29" t="s">
        <v>301</v>
      </c>
      <c r="D76" s="27" t="s">
        <v>302</v>
      </c>
      <c r="E76" s="10">
        <v>1</v>
      </c>
      <c r="F76" s="10">
        <v>24</v>
      </c>
      <c r="G76" s="10">
        <v>0</v>
      </c>
      <c r="H76" s="17">
        <v>500</v>
      </c>
      <c r="I76" s="24">
        <v>1</v>
      </c>
      <c r="J76" s="28">
        <f t="shared" si="3"/>
        <v>12000</v>
      </c>
      <c r="K76" s="1"/>
      <c r="L76" s="23" t="s">
        <v>303</v>
      </c>
    </row>
    <row r="77" spans="3:12" ht="29" customHeight="1">
      <c r="C77" s="31"/>
      <c r="D77" s="31" t="s">
        <v>304</v>
      </c>
      <c r="E77" s="31"/>
      <c r="F77" s="31"/>
      <c r="G77" s="31"/>
      <c r="H77" s="31"/>
      <c r="I77" s="31"/>
      <c r="J77" s="32">
        <f>SUM(J71:J76)</f>
        <v>121300</v>
      </c>
      <c r="K77" s="1"/>
      <c r="L77" s="1"/>
    </row>
    <row r="78" spans="3:12" ht="24" customHeight="1"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3:12" ht="27" customHeight="1">
      <c r="C79" s="5" t="s">
        <v>305</v>
      </c>
      <c r="D79" s="5"/>
      <c r="E79" s="5"/>
      <c r="F79" s="5"/>
      <c r="G79" s="5"/>
      <c r="H79" s="5"/>
      <c r="I79" s="5"/>
      <c r="J79" s="5"/>
      <c r="K79" s="1"/>
      <c r="L79" s="1"/>
    </row>
    <row r="80" spans="3:12" ht="34" customHeight="1">
      <c r="C80" s="26" t="s">
        <v>306</v>
      </c>
      <c r="D80" s="18" t="s">
        <v>307</v>
      </c>
      <c r="E80" s="10">
        <v>1</v>
      </c>
      <c r="F80" s="34">
        <f>Assumptions!H7</f>
        <v>32</v>
      </c>
      <c r="G80" s="10">
        <v>25</v>
      </c>
      <c r="H80" s="17">
        <v>650</v>
      </c>
      <c r="I80" s="24">
        <v>1</v>
      </c>
      <c r="J80" s="25">
        <f t="shared" ref="J80:J89" si="4">ROUND(E80*(F80+G80)*H80*I80,2)</f>
        <v>37050</v>
      </c>
      <c r="K80" s="1"/>
      <c r="L80" s="23" t="s">
        <v>308</v>
      </c>
    </row>
    <row r="81" spans="3:12" ht="34" customHeight="1">
      <c r="C81" s="29" t="s">
        <v>309</v>
      </c>
      <c r="D81" s="27" t="s">
        <v>310</v>
      </c>
      <c r="E81" s="10">
        <v>2</v>
      </c>
      <c r="F81" s="10">
        <v>14</v>
      </c>
      <c r="G81" s="10">
        <v>0</v>
      </c>
      <c r="H81" s="17">
        <v>500</v>
      </c>
      <c r="I81" s="24">
        <v>1</v>
      </c>
      <c r="J81" s="28">
        <f t="shared" si="4"/>
        <v>14000</v>
      </c>
      <c r="K81" s="1"/>
      <c r="L81" s="23" t="s">
        <v>311</v>
      </c>
    </row>
    <row r="82" spans="3:12" ht="34" customHeight="1">
      <c r="C82" s="26" t="s">
        <v>312</v>
      </c>
      <c r="D82" s="18" t="s">
        <v>313</v>
      </c>
      <c r="E82" s="10">
        <v>1</v>
      </c>
      <c r="F82" s="10">
        <v>8</v>
      </c>
      <c r="G82" s="10">
        <v>0</v>
      </c>
      <c r="H82" s="17">
        <v>1200</v>
      </c>
      <c r="I82" s="24">
        <v>1</v>
      </c>
      <c r="J82" s="25">
        <f t="shared" si="4"/>
        <v>9600</v>
      </c>
      <c r="K82" s="1"/>
      <c r="L82" s="23" t="s">
        <v>314</v>
      </c>
    </row>
    <row r="83" spans="3:12" ht="34" customHeight="1">
      <c r="C83" s="29" t="s">
        <v>315</v>
      </c>
      <c r="D83" s="27" t="s">
        <v>316</v>
      </c>
      <c r="E83" s="10">
        <v>3</v>
      </c>
      <c r="F83" s="10">
        <v>3</v>
      </c>
      <c r="G83" s="10">
        <v>0</v>
      </c>
      <c r="H83" s="17">
        <v>750</v>
      </c>
      <c r="I83" s="24">
        <v>1</v>
      </c>
      <c r="J83" s="28">
        <f t="shared" si="4"/>
        <v>6750</v>
      </c>
      <c r="K83" s="1"/>
      <c r="L83" s="23" t="s">
        <v>317</v>
      </c>
    </row>
    <row r="84" spans="3:12" ht="34" customHeight="1">
      <c r="C84" s="26" t="s">
        <v>318</v>
      </c>
      <c r="D84" s="18" t="s">
        <v>319</v>
      </c>
      <c r="E84" s="10">
        <v>2</v>
      </c>
      <c r="F84" s="10">
        <v>3</v>
      </c>
      <c r="G84" s="10">
        <v>0</v>
      </c>
      <c r="H84" s="17">
        <v>600</v>
      </c>
      <c r="I84" s="24">
        <v>1</v>
      </c>
      <c r="J84" s="25">
        <f t="shared" si="4"/>
        <v>3600</v>
      </c>
      <c r="K84" s="1"/>
      <c r="L84" s="23" t="s">
        <v>320</v>
      </c>
    </row>
    <row r="85" spans="3:12" ht="34" customHeight="1">
      <c r="C85" s="29" t="s">
        <v>321</v>
      </c>
      <c r="D85" s="27" t="s">
        <v>322</v>
      </c>
      <c r="E85" s="10">
        <v>1</v>
      </c>
      <c r="F85" s="10">
        <v>7</v>
      </c>
      <c r="G85" s="10">
        <v>0</v>
      </c>
      <c r="H85" s="17">
        <v>1500</v>
      </c>
      <c r="I85" s="24">
        <v>1</v>
      </c>
      <c r="J85" s="28">
        <f t="shared" si="4"/>
        <v>10500</v>
      </c>
      <c r="K85" s="1"/>
      <c r="L85" s="23" t="s">
        <v>323</v>
      </c>
    </row>
    <row r="86" spans="3:12" ht="34" customHeight="1">
      <c r="C86" s="26" t="s">
        <v>324</v>
      </c>
      <c r="D86" s="18" t="s">
        <v>325</v>
      </c>
      <c r="E86" s="10">
        <v>1</v>
      </c>
      <c r="F86" s="10">
        <v>5</v>
      </c>
      <c r="G86" s="10">
        <v>0</v>
      </c>
      <c r="H86" s="17">
        <v>2000</v>
      </c>
      <c r="I86" s="24">
        <v>1</v>
      </c>
      <c r="J86" s="25">
        <f t="shared" si="4"/>
        <v>10000</v>
      </c>
      <c r="K86" s="1"/>
      <c r="L86" s="23" t="s">
        <v>326</v>
      </c>
    </row>
    <row r="87" spans="3:12" ht="34" customHeight="1">
      <c r="C87" s="29" t="s">
        <v>327</v>
      </c>
      <c r="D87" s="27" t="s">
        <v>328</v>
      </c>
      <c r="E87" s="10">
        <v>1</v>
      </c>
      <c r="F87" s="10">
        <v>9</v>
      </c>
      <c r="G87" s="10">
        <v>0</v>
      </c>
      <c r="H87" s="17">
        <v>900</v>
      </c>
      <c r="I87" s="24">
        <v>1</v>
      </c>
      <c r="J87" s="28">
        <f t="shared" si="4"/>
        <v>8100</v>
      </c>
      <c r="K87" s="1"/>
      <c r="L87" s="23" t="s">
        <v>329</v>
      </c>
    </row>
    <row r="88" spans="3:12" ht="34" customHeight="1">
      <c r="C88" s="26" t="s">
        <v>330</v>
      </c>
      <c r="D88" s="18" t="s">
        <v>331</v>
      </c>
      <c r="E88" s="10">
        <v>1</v>
      </c>
      <c r="F88" s="10">
        <v>1</v>
      </c>
      <c r="G88" s="10">
        <v>0</v>
      </c>
      <c r="H88" s="17">
        <v>12000</v>
      </c>
      <c r="I88" s="24">
        <v>1</v>
      </c>
      <c r="J88" s="25">
        <f t="shared" si="4"/>
        <v>12000</v>
      </c>
      <c r="K88" s="1"/>
      <c r="L88" s="23" t="s">
        <v>332</v>
      </c>
    </row>
    <row r="89" spans="3:12" ht="34" customHeight="1">
      <c r="C89" s="29" t="s">
        <v>333</v>
      </c>
      <c r="D89" s="27" t="s">
        <v>334</v>
      </c>
      <c r="E89" s="10">
        <v>1</v>
      </c>
      <c r="F89" s="34">
        <f>Assumptions!H16</f>
        <v>8</v>
      </c>
      <c r="G89" s="10">
        <v>0</v>
      </c>
      <c r="H89" s="17">
        <v>2200</v>
      </c>
      <c r="I89" s="24">
        <v>1</v>
      </c>
      <c r="J89" s="28">
        <f t="shared" si="4"/>
        <v>17600</v>
      </c>
      <c r="K89" s="1"/>
      <c r="L89" s="23" t="s">
        <v>335</v>
      </c>
    </row>
    <row r="90" spans="3:12" ht="29" customHeight="1">
      <c r="C90" s="31"/>
      <c r="D90" s="31" t="s">
        <v>336</v>
      </c>
      <c r="E90" s="31"/>
      <c r="F90" s="31"/>
      <c r="G90" s="31"/>
      <c r="H90" s="31"/>
      <c r="I90" s="31"/>
      <c r="J90" s="32">
        <f>SUM(J80:J89)</f>
        <v>129200</v>
      </c>
      <c r="K90" s="1"/>
      <c r="L90" s="1"/>
    </row>
    <row r="91" spans="3:12" ht="24" customHeight="1"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3:12" ht="27" customHeight="1">
      <c r="C92" s="5" t="s">
        <v>337</v>
      </c>
      <c r="D92" s="5"/>
      <c r="E92" s="5"/>
      <c r="F92" s="5"/>
      <c r="G92" s="5"/>
      <c r="H92" s="5"/>
      <c r="I92" s="5"/>
      <c r="J92" s="5"/>
      <c r="K92" s="1"/>
      <c r="L92" s="1"/>
    </row>
    <row r="93" spans="3:12" ht="34" customHeight="1">
      <c r="C93" s="26" t="s">
        <v>338</v>
      </c>
      <c r="D93" s="18" t="s">
        <v>339</v>
      </c>
      <c r="E93" s="10">
        <v>1</v>
      </c>
      <c r="F93" s="10">
        <v>1</v>
      </c>
      <c r="G93" s="10">
        <v>0</v>
      </c>
      <c r="H93" s="17">
        <v>4000</v>
      </c>
      <c r="I93" s="24">
        <v>1</v>
      </c>
      <c r="J93" s="25">
        <f t="shared" ref="J93:J135" si="5">ROUND(E93*(F93+G93)*H93*I93,2)</f>
        <v>4000</v>
      </c>
      <c r="K93" s="1"/>
      <c r="L93" s="23" t="s">
        <v>340</v>
      </c>
    </row>
    <row r="94" spans="3:12" ht="34" customHeight="1">
      <c r="C94" s="29" t="s">
        <v>341</v>
      </c>
      <c r="D94" s="27" t="s">
        <v>342</v>
      </c>
      <c r="E94" s="10">
        <v>3</v>
      </c>
      <c r="F94" s="10">
        <v>1</v>
      </c>
      <c r="G94" s="10">
        <v>0</v>
      </c>
      <c r="H94" s="17">
        <v>400</v>
      </c>
      <c r="I94" s="24">
        <v>1</v>
      </c>
      <c r="J94" s="28">
        <f t="shared" si="5"/>
        <v>1200</v>
      </c>
      <c r="K94" s="1"/>
      <c r="L94" s="23" t="s">
        <v>343</v>
      </c>
    </row>
    <row r="95" spans="3:12" ht="34" customHeight="1">
      <c r="C95" s="26" t="s">
        <v>344</v>
      </c>
      <c r="D95" s="18" t="s">
        <v>345</v>
      </c>
      <c r="E95" s="10">
        <v>1</v>
      </c>
      <c r="F95" s="10">
        <v>1</v>
      </c>
      <c r="G95" s="10">
        <v>0</v>
      </c>
      <c r="H95" s="17">
        <v>1200</v>
      </c>
      <c r="I95" s="24">
        <v>1</v>
      </c>
      <c r="J95" s="25">
        <f t="shared" si="5"/>
        <v>1200</v>
      </c>
      <c r="K95" s="1"/>
      <c r="L95" s="23" t="s">
        <v>346</v>
      </c>
    </row>
    <row r="96" spans="3:12" ht="34" customHeight="1">
      <c r="C96" s="29" t="s">
        <v>347</v>
      </c>
      <c r="D96" s="27" t="s">
        <v>348</v>
      </c>
      <c r="E96" s="10">
        <v>1</v>
      </c>
      <c r="F96" s="10">
        <v>1</v>
      </c>
      <c r="G96" s="10">
        <v>0</v>
      </c>
      <c r="H96" s="17">
        <v>750</v>
      </c>
      <c r="I96" s="24">
        <v>1</v>
      </c>
      <c r="J96" s="28">
        <f t="shared" si="5"/>
        <v>750</v>
      </c>
      <c r="K96" s="1"/>
      <c r="L96" s="23" t="s">
        <v>349</v>
      </c>
    </row>
    <row r="97" spans="3:12" ht="34" customHeight="1">
      <c r="C97" s="26" t="s">
        <v>350</v>
      </c>
      <c r="D97" s="18" t="s">
        <v>351</v>
      </c>
      <c r="E97" s="10">
        <v>1</v>
      </c>
      <c r="F97" s="10">
        <v>1</v>
      </c>
      <c r="G97" s="10">
        <v>0</v>
      </c>
      <c r="H97" s="17">
        <v>4000</v>
      </c>
      <c r="I97" s="24">
        <v>1</v>
      </c>
      <c r="J97" s="25">
        <f t="shared" si="5"/>
        <v>4000</v>
      </c>
      <c r="K97" s="1"/>
      <c r="L97" s="23" t="s">
        <v>352</v>
      </c>
    </row>
    <row r="98" spans="3:12" ht="34" customHeight="1">
      <c r="C98" s="29" t="s">
        <v>353</v>
      </c>
      <c r="D98" s="27" t="s">
        <v>354</v>
      </c>
      <c r="E98" s="10">
        <v>1</v>
      </c>
      <c r="F98" s="10">
        <v>1</v>
      </c>
      <c r="G98" s="10">
        <v>0</v>
      </c>
      <c r="H98" s="17">
        <v>6000</v>
      </c>
      <c r="I98" s="24">
        <v>1</v>
      </c>
      <c r="J98" s="28">
        <f t="shared" si="5"/>
        <v>6000</v>
      </c>
      <c r="K98" s="1"/>
      <c r="L98" s="23" t="s">
        <v>355</v>
      </c>
    </row>
    <row r="99" spans="3:12" ht="34" customHeight="1">
      <c r="C99" s="26" t="s">
        <v>356</v>
      </c>
      <c r="D99" s="18" t="s">
        <v>357</v>
      </c>
      <c r="E99" s="10">
        <v>1</v>
      </c>
      <c r="F99" s="10">
        <v>1</v>
      </c>
      <c r="G99" s="10">
        <v>0</v>
      </c>
      <c r="H99" s="17">
        <v>7000</v>
      </c>
      <c r="I99" s="24">
        <v>1</v>
      </c>
      <c r="J99" s="25">
        <f t="shared" si="5"/>
        <v>7000</v>
      </c>
      <c r="K99" s="1"/>
      <c r="L99" s="23" t="s">
        <v>358</v>
      </c>
    </row>
    <row r="100" spans="3:12" ht="34" customHeight="1">
      <c r="C100" s="29" t="s">
        <v>359</v>
      </c>
      <c r="D100" s="27" t="s">
        <v>360</v>
      </c>
      <c r="E100" s="10">
        <v>8</v>
      </c>
      <c r="F100" s="10">
        <v>1</v>
      </c>
      <c r="G100" s="10">
        <v>0</v>
      </c>
      <c r="H100" s="17">
        <v>100</v>
      </c>
      <c r="I100" s="24">
        <v>1</v>
      </c>
      <c r="J100" s="28">
        <f t="shared" si="5"/>
        <v>800</v>
      </c>
      <c r="K100" s="1"/>
      <c r="L100" s="23" t="s">
        <v>361</v>
      </c>
    </row>
    <row r="101" spans="3:12" ht="34" customHeight="1">
      <c r="C101" s="26" t="s">
        <v>362</v>
      </c>
      <c r="D101" s="18" t="s">
        <v>363</v>
      </c>
      <c r="E101" s="10">
        <v>1</v>
      </c>
      <c r="F101" s="10">
        <v>1</v>
      </c>
      <c r="G101" s="10">
        <v>0</v>
      </c>
      <c r="H101" s="17">
        <v>120</v>
      </c>
      <c r="I101" s="24">
        <v>1</v>
      </c>
      <c r="J101" s="25">
        <f t="shared" si="5"/>
        <v>120</v>
      </c>
      <c r="K101" s="1"/>
      <c r="L101" s="23" t="s">
        <v>364</v>
      </c>
    </row>
    <row r="102" spans="3:12" ht="34" customHeight="1">
      <c r="C102" s="29" t="s">
        <v>365</v>
      </c>
      <c r="D102" s="27" t="s">
        <v>366</v>
      </c>
      <c r="E102" s="10">
        <v>3</v>
      </c>
      <c r="F102" s="10">
        <v>1</v>
      </c>
      <c r="G102" s="10">
        <v>0</v>
      </c>
      <c r="H102" s="17">
        <v>140</v>
      </c>
      <c r="I102" s="24">
        <v>1</v>
      </c>
      <c r="J102" s="28">
        <f t="shared" si="5"/>
        <v>420</v>
      </c>
      <c r="K102" s="1"/>
      <c r="L102" s="23" t="s">
        <v>367</v>
      </c>
    </row>
    <row r="103" spans="3:12" ht="34" customHeight="1">
      <c r="C103" s="26" t="s">
        <v>368</v>
      </c>
      <c r="D103" s="18" t="s">
        <v>369</v>
      </c>
      <c r="E103" s="10">
        <v>2</v>
      </c>
      <c r="F103" s="10">
        <v>1</v>
      </c>
      <c r="G103" s="10">
        <v>0</v>
      </c>
      <c r="H103" s="17">
        <v>400</v>
      </c>
      <c r="I103" s="24">
        <v>1</v>
      </c>
      <c r="J103" s="25">
        <f t="shared" si="5"/>
        <v>800</v>
      </c>
      <c r="K103" s="1"/>
      <c r="L103" s="23" t="s">
        <v>370</v>
      </c>
    </row>
    <row r="104" spans="3:12" ht="34" customHeight="1">
      <c r="C104" s="29" t="s">
        <v>371</v>
      </c>
      <c r="D104" s="27" t="s">
        <v>372</v>
      </c>
      <c r="E104" s="10">
        <v>1</v>
      </c>
      <c r="F104" s="10">
        <v>1</v>
      </c>
      <c r="G104" s="10">
        <v>0</v>
      </c>
      <c r="H104" s="17">
        <v>1200</v>
      </c>
      <c r="I104" s="24">
        <v>1</v>
      </c>
      <c r="J104" s="28">
        <f t="shared" si="5"/>
        <v>1200</v>
      </c>
      <c r="K104" s="1"/>
      <c r="L104" s="23" t="s">
        <v>373</v>
      </c>
    </row>
    <row r="105" spans="3:12" ht="34" customHeight="1">
      <c r="C105" s="26" t="s">
        <v>374</v>
      </c>
      <c r="D105" s="18" t="s">
        <v>375</v>
      </c>
      <c r="E105" s="10">
        <v>4</v>
      </c>
      <c r="F105" s="10">
        <v>1</v>
      </c>
      <c r="G105" s="10">
        <v>0</v>
      </c>
      <c r="H105" s="17">
        <v>180</v>
      </c>
      <c r="I105" s="24">
        <v>1</v>
      </c>
      <c r="J105" s="25">
        <f t="shared" si="5"/>
        <v>720</v>
      </c>
      <c r="K105" s="1"/>
      <c r="L105" s="23" t="s">
        <v>376</v>
      </c>
    </row>
    <row r="106" spans="3:12" ht="34" customHeight="1">
      <c r="C106" s="29" t="s">
        <v>377</v>
      </c>
      <c r="D106" s="27" t="s">
        <v>378</v>
      </c>
      <c r="E106" s="10">
        <v>3</v>
      </c>
      <c r="F106" s="10">
        <v>1</v>
      </c>
      <c r="G106" s="10">
        <v>0</v>
      </c>
      <c r="H106" s="17">
        <v>350</v>
      </c>
      <c r="I106" s="24">
        <v>1</v>
      </c>
      <c r="J106" s="28">
        <f t="shared" si="5"/>
        <v>1050</v>
      </c>
      <c r="K106" s="1"/>
      <c r="L106" s="23" t="s">
        <v>379</v>
      </c>
    </row>
    <row r="107" spans="3:12" ht="34" customHeight="1">
      <c r="C107" s="26" t="s">
        <v>380</v>
      </c>
      <c r="D107" s="18" t="s">
        <v>381</v>
      </c>
      <c r="E107" s="10">
        <v>1</v>
      </c>
      <c r="F107" s="10">
        <v>1</v>
      </c>
      <c r="G107" s="10">
        <v>0</v>
      </c>
      <c r="H107" s="17">
        <v>2800</v>
      </c>
      <c r="I107" s="24">
        <v>1</v>
      </c>
      <c r="J107" s="25">
        <f t="shared" si="5"/>
        <v>2800</v>
      </c>
      <c r="K107" s="1"/>
      <c r="L107" s="23" t="s">
        <v>382</v>
      </c>
    </row>
    <row r="108" spans="3:12" ht="34" customHeight="1">
      <c r="C108" s="29" t="s">
        <v>383</v>
      </c>
      <c r="D108" s="27" t="s">
        <v>384</v>
      </c>
      <c r="E108" s="10">
        <v>1</v>
      </c>
      <c r="F108" s="10">
        <v>1</v>
      </c>
      <c r="G108" s="10">
        <v>0</v>
      </c>
      <c r="H108" s="17">
        <v>800</v>
      </c>
      <c r="I108" s="24">
        <v>1</v>
      </c>
      <c r="J108" s="28">
        <f t="shared" si="5"/>
        <v>800</v>
      </c>
      <c r="K108" s="1"/>
      <c r="L108" s="23" t="s">
        <v>385</v>
      </c>
    </row>
    <row r="109" spans="3:12" ht="34" customHeight="1">
      <c r="C109" s="26" t="s">
        <v>386</v>
      </c>
      <c r="D109" s="18" t="s">
        <v>387</v>
      </c>
      <c r="E109" s="10">
        <v>1</v>
      </c>
      <c r="F109" s="10">
        <v>1</v>
      </c>
      <c r="G109" s="10">
        <v>0</v>
      </c>
      <c r="H109" s="17">
        <v>1200</v>
      </c>
      <c r="I109" s="24">
        <v>1</v>
      </c>
      <c r="J109" s="25">
        <f t="shared" si="5"/>
        <v>1200</v>
      </c>
      <c r="K109" s="1"/>
      <c r="L109" s="23" t="s">
        <v>388</v>
      </c>
    </row>
    <row r="110" spans="3:12" ht="34" customHeight="1">
      <c r="C110" s="29" t="s">
        <v>389</v>
      </c>
      <c r="D110" s="27" t="s">
        <v>390</v>
      </c>
      <c r="E110" s="10">
        <v>1</v>
      </c>
      <c r="F110" s="10">
        <v>1</v>
      </c>
      <c r="G110" s="10">
        <v>0</v>
      </c>
      <c r="H110" s="17">
        <v>450</v>
      </c>
      <c r="I110" s="24">
        <v>1</v>
      </c>
      <c r="J110" s="28">
        <f t="shared" si="5"/>
        <v>450</v>
      </c>
      <c r="K110" s="1"/>
      <c r="L110" s="23" t="s">
        <v>391</v>
      </c>
    </row>
    <row r="111" spans="3:12" ht="34" customHeight="1">
      <c r="C111" s="26" t="s">
        <v>392</v>
      </c>
      <c r="D111" s="18" t="s">
        <v>393</v>
      </c>
      <c r="E111" s="10">
        <v>3</v>
      </c>
      <c r="F111" s="10">
        <v>1</v>
      </c>
      <c r="G111" s="10">
        <v>0</v>
      </c>
      <c r="H111" s="17">
        <v>180</v>
      </c>
      <c r="I111" s="24">
        <v>1</v>
      </c>
      <c r="J111" s="25">
        <f t="shared" si="5"/>
        <v>540</v>
      </c>
      <c r="K111" s="1"/>
      <c r="L111" s="23" t="s">
        <v>394</v>
      </c>
    </row>
    <row r="112" spans="3:12" ht="34" customHeight="1">
      <c r="C112" s="29" t="s">
        <v>395</v>
      </c>
      <c r="D112" s="27" t="s">
        <v>396</v>
      </c>
      <c r="E112" s="10">
        <v>1</v>
      </c>
      <c r="F112" s="10">
        <v>1</v>
      </c>
      <c r="G112" s="10">
        <v>0</v>
      </c>
      <c r="H112" s="17">
        <v>900</v>
      </c>
      <c r="I112" s="24">
        <v>1</v>
      </c>
      <c r="J112" s="28">
        <f t="shared" si="5"/>
        <v>900</v>
      </c>
      <c r="K112" s="1"/>
      <c r="L112" s="23" t="s">
        <v>397</v>
      </c>
    </row>
    <row r="113" spans="3:12" ht="34" customHeight="1">
      <c r="C113" s="26" t="s">
        <v>398</v>
      </c>
      <c r="D113" s="18" t="s">
        <v>399</v>
      </c>
      <c r="E113" s="10">
        <v>1</v>
      </c>
      <c r="F113" s="10">
        <v>1</v>
      </c>
      <c r="G113" s="10">
        <v>0</v>
      </c>
      <c r="H113" s="17">
        <v>1500</v>
      </c>
      <c r="I113" s="24">
        <v>1</v>
      </c>
      <c r="J113" s="25">
        <f t="shared" si="5"/>
        <v>1500</v>
      </c>
      <c r="K113" s="1"/>
      <c r="L113" s="23" t="s">
        <v>400</v>
      </c>
    </row>
    <row r="114" spans="3:12" ht="34" customHeight="1">
      <c r="C114" s="29" t="s">
        <v>401</v>
      </c>
      <c r="D114" s="27" t="s">
        <v>402</v>
      </c>
      <c r="E114" s="10">
        <v>1</v>
      </c>
      <c r="F114" s="10">
        <v>1</v>
      </c>
      <c r="G114" s="10">
        <v>0</v>
      </c>
      <c r="H114" s="17">
        <v>1400</v>
      </c>
      <c r="I114" s="24">
        <v>1</v>
      </c>
      <c r="J114" s="28">
        <f t="shared" si="5"/>
        <v>1400</v>
      </c>
      <c r="K114" s="1"/>
      <c r="L114" s="23" t="s">
        <v>403</v>
      </c>
    </row>
    <row r="115" spans="3:12" ht="34" customHeight="1">
      <c r="C115" s="26" t="s">
        <v>404</v>
      </c>
      <c r="D115" s="18" t="s">
        <v>405</v>
      </c>
      <c r="E115" s="10">
        <v>5</v>
      </c>
      <c r="F115" s="10">
        <v>1</v>
      </c>
      <c r="G115" s="10">
        <v>0</v>
      </c>
      <c r="H115" s="17">
        <v>250</v>
      </c>
      <c r="I115" s="24">
        <v>1</v>
      </c>
      <c r="J115" s="25">
        <f t="shared" si="5"/>
        <v>1250</v>
      </c>
      <c r="K115" s="1"/>
      <c r="L115" s="23" t="s">
        <v>406</v>
      </c>
    </row>
    <row r="116" spans="3:12" ht="34" customHeight="1">
      <c r="C116" s="29" t="s">
        <v>407</v>
      </c>
      <c r="D116" s="27" t="s">
        <v>408</v>
      </c>
      <c r="E116" s="10">
        <v>1</v>
      </c>
      <c r="F116" s="10">
        <v>1</v>
      </c>
      <c r="G116" s="10">
        <v>0</v>
      </c>
      <c r="H116" s="17">
        <v>6000</v>
      </c>
      <c r="I116" s="24">
        <v>1</v>
      </c>
      <c r="J116" s="28">
        <f t="shared" si="5"/>
        <v>6000</v>
      </c>
      <c r="K116" s="1"/>
      <c r="L116" s="23" t="s">
        <v>409</v>
      </c>
    </row>
    <row r="117" spans="3:12" ht="34" customHeight="1">
      <c r="C117" s="26" t="s">
        <v>410</v>
      </c>
      <c r="D117" s="18" t="s">
        <v>411</v>
      </c>
      <c r="E117" s="10">
        <v>1</v>
      </c>
      <c r="F117" s="10">
        <v>1</v>
      </c>
      <c r="G117" s="10">
        <v>0</v>
      </c>
      <c r="H117" s="17">
        <v>3500</v>
      </c>
      <c r="I117" s="24">
        <v>1</v>
      </c>
      <c r="J117" s="25">
        <f t="shared" si="5"/>
        <v>3500</v>
      </c>
      <c r="K117" s="1"/>
      <c r="L117" s="23" t="s">
        <v>412</v>
      </c>
    </row>
    <row r="118" spans="3:12" ht="34" customHeight="1">
      <c r="C118" s="29" t="s">
        <v>413</v>
      </c>
      <c r="D118" s="27" t="s">
        <v>414</v>
      </c>
      <c r="E118" s="10">
        <v>1</v>
      </c>
      <c r="F118" s="10">
        <v>1</v>
      </c>
      <c r="G118" s="10">
        <v>0</v>
      </c>
      <c r="H118" s="17">
        <v>1600</v>
      </c>
      <c r="I118" s="24">
        <v>1</v>
      </c>
      <c r="J118" s="28">
        <f t="shared" si="5"/>
        <v>1600</v>
      </c>
      <c r="K118" s="1"/>
      <c r="L118" s="23" t="s">
        <v>415</v>
      </c>
    </row>
    <row r="119" spans="3:12" ht="34" customHeight="1">
      <c r="C119" s="26" t="s">
        <v>416</v>
      </c>
      <c r="D119" s="18" t="s">
        <v>417</v>
      </c>
      <c r="E119" s="10">
        <v>1</v>
      </c>
      <c r="F119" s="10">
        <v>1</v>
      </c>
      <c r="G119" s="10">
        <v>0</v>
      </c>
      <c r="H119" s="17">
        <v>2000</v>
      </c>
      <c r="I119" s="24">
        <v>1</v>
      </c>
      <c r="J119" s="25">
        <f t="shared" si="5"/>
        <v>2000</v>
      </c>
      <c r="K119" s="1"/>
      <c r="L119" s="23" t="s">
        <v>418</v>
      </c>
    </row>
    <row r="120" spans="3:12" ht="34" customHeight="1">
      <c r="C120" s="29" t="s">
        <v>419</v>
      </c>
      <c r="D120" s="27" t="s">
        <v>420</v>
      </c>
      <c r="E120" s="10">
        <v>1</v>
      </c>
      <c r="F120" s="10">
        <v>1</v>
      </c>
      <c r="G120" s="10">
        <v>0</v>
      </c>
      <c r="H120" s="17">
        <v>1600</v>
      </c>
      <c r="I120" s="24">
        <v>1</v>
      </c>
      <c r="J120" s="28">
        <f t="shared" si="5"/>
        <v>1600</v>
      </c>
      <c r="K120" s="1"/>
      <c r="L120" s="23" t="s">
        <v>421</v>
      </c>
    </row>
    <row r="121" spans="3:12" ht="34" customHeight="1">
      <c r="C121" s="26" t="s">
        <v>422</v>
      </c>
      <c r="D121" s="18" t="s">
        <v>423</v>
      </c>
      <c r="E121" s="10">
        <v>1</v>
      </c>
      <c r="F121" s="10">
        <v>1</v>
      </c>
      <c r="G121" s="10">
        <v>0</v>
      </c>
      <c r="H121" s="17">
        <v>1600</v>
      </c>
      <c r="I121" s="24">
        <v>1</v>
      </c>
      <c r="J121" s="25">
        <f t="shared" si="5"/>
        <v>1600</v>
      </c>
      <c r="K121" s="1"/>
      <c r="L121" s="23" t="s">
        <v>424</v>
      </c>
    </row>
    <row r="122" spans="3:12" ht="34" customHeight="1">
      <c r="C122" s="29" t="s">
        <v>425</v>
      </c>
      <c r="D122" s="27" t="s">
        <v>426</v>
      </c>
      <c r="E122" s="10">
        <v>1</v>
      </c>
      <c r="F122" s="10">
        <v>1</v>
      </c>
      <c r="G122" s="10">
        <v>0</v>
      </c>
      <c r="H122" s="17">
        <v>5000</v>
      </c>
      <c r="I122" s="24">
        <v>1</v>
      </c>
      <c r="J122" s="28">
        <f t="shared" si="5"/>
        <v>5000</v>
      </c>
      <c r="K122" s="1"/>
      <c r="L122" s="23" t="s">
        <v>427</v>
      </c>
    </row>
    <row r="123" spans="3:12" ht="34" customHeight="1">
      <c r="C123" s="26" t="s">
        <v>428</v>
      </c>
      <c r="D123" s="18" t="s">
        <v>429</v>
      </c>
      <c r="E123" s="10">
        <v>1</v>
      </c>
      <c r="F123" s="10">
        <v>1</v>
      </c>
      <c r="G123" s="10">
        <v>0</v>
      </c>
      <c r="H123" s="17">
        <v>1600</v>
      </c>
      <c r="I123" s="24">
        <v>1</v>
      </c>
      <c r="J123" s="25">
        <f t="shared" si="5"/>
        <v>1600</v>
      </c>
      <c r="K123" s="1"/>
      <c r="L123" s="23" t="s">
        <v>430</v>
      </c>
    </row>
    <row r="124" spans="3:12" ht="34" customHeight="1">
      <c r="C124" s="29" t="s">
        <v>431</v>
      </c>
      <c r="D124" s="27" t="s">
        <v>432</v>
      </c>
      <c r="E124" s="10">
        <v>1</v>
      </c>
      <c r="F124" s="10">
        <v>1</v>
      </c>
      <c r="G124" s="10">
        <v>0</v>
      </c>
      <c r="H124" s="17">
        <v>1500</v>
      </c>
      <c r="I124" s="24">
        <v>1</v>
      </c>
      <c r="J124" s="28">
        <f t="shared" si="5"/>
        <v>1500</v>
      </c>
      <c r="K124" s="1"/>
      <c r="L124" s="23" t="s">
        <v>433</v>
      </c>
    </row>
    <row r="125" spans="3:12" ht="34" customHeight="1">
      <c r="C125" s="26" t="s">
        <v>434</v>
      </c>
      <c r="D125" s="18" t="s">
        <v>435</v>
      </c>
      <c r="E125" s="10">
        <v>2</v>
      </c>
      <c r="F125" s="10">
        <v>1</v>
      </c>
      <c r="G125" s="10">
        <v>0</v>
      </c>
      <c r="H125" s="17">
        <v>300</v>
      </c>
      <c r="I125" s="24">
        <v>1</v>
      </c>
      <c r="J125" s="25">
        <f t="shared" si="5"/>
        <v>600</v>
      </c>
      <c r="K125" s="1"/>
      <c r="L125" s="23" t="s">
        <v>436</v>
      </c>
    </row>
    <row r="126" spans="3:12" ht="34" customHeight="1">
      <c r="C126" s="29" t="s">
        <v>437</v>
      </c>
      <c r="D126" s="27" t="s">
        <v>438</v>
      </c>
      <c r="E126" s="10">
        <v>3</v>
      </c>
      <c r="F126" s="10">
        <v>1</v>
      </c>
      <c r="G126" s="10">
        <v>0</v>
      </c>
      <c r="H126" s="17">
        <v>1200</v>
      </c>
      <c r="I126" s="24">
        <v>1</v>
      </c>
      <c r="J126" s="28">
        <f t="shared" si="5"/>
        <v>3600</v>
      </c>
      <c r="K126" s="1"/>
      <c r="L126" s="23" t="s">
        <v>439</v>
      </c>
    </row>
    <row r="127" spans="3:12" ht="34" customHeight="1">
      <c r="C127" s="26" t="s">
        <v>440</v>
      </c>
      <c r="D127" s="18" t="s">
        <v>441</v>
      </c>
      <c r="E127" s="10">
        <v>1</v>
      </c>
      <c r="F127" s="10">
        <v>1</v>
      </c>
      <c r="G127" s="10">
        <v>0</v>
      </c>
      <c r="H127" s="17">
        <v>15000</v>
      </c>
      <c r="I127" s="24">
        <v>1</v>
      </c>
      <c r="J127" s="25">
        <f t="shared" si="5"/>
        <v>15000</v>
      </c>
      <c r="K127" s="1"/>
      <c r="L127" s="23" t="s">
        <v>442</v>
      </c>
    </row>
    <row r="128" spans="3:12" ht="34" customHeight="1">
      <c r="C128" s="29" t="s">
        <v>443</v>
      </c>
      <c r="D128" s="27" t="s">
        <v>444</v>
      </c>
      <c r="E128" s="10">
        <v>1</v>
      </c>
      <c r="F128" s="10">
        <v>1</v>
      </c>
      <c r="G128" s="10">
        <v>0</v>
      </c>
      <c r="H128" s="17">
        <v>35000</v>
      </c>
      <c r="I128" s="24">
        <v>1</v>
      </c>
      <c r="J128" s="28">
        <f t="shared" si="5"/>
        <v>35000</v>
      </c>
      <c r="K128" s="1"/>
      <c r="L128" s="23" t="s">
        <v>445</v>
      </c>
    </row>
    <row r="129" spans="3:12" ht="34" customHeight="1">
      <c r="C129" s="26" t="s">
        <v>446</v>
      </c>
      <c r="D129" s="18" t="s">
        <v>447</v>
      </c>
      <c r="E129" s="10">
        <v>1</v>
      </c>
      <c r="F129" s="10">
        <v>1</v>
      </c>
      <c r="G129" s="10">
        <v>0</v>
      </c>
      <c r="H129" s="17">
        <v>25000</v>
      </c>
      <c r="I129" s="24">
        <v>1</v>
      </c>
      <c r="J129" s="25">
        <f t="shared" si="5"/>
        <v>25000</v>
      </c>
      <c r="K129" s="1"/>
      <c r="L129" s="23" t="s">
        <v>448</v>
      </c>
    </row>
    <row r="130" spans="3:12" ht="34" customHeight="1">
      <c r="C130" s="29" t="s">
        <v>449</v>
      </c>
      <c r="D130" s="27" t="s">
        <v>450</v>
      </c>
      <c r="E130" s="10">
        <v>1</v>
      </c>
      <c r="F130" s="10">
        <v>1</v>
      </c>
      <c r="G130" s="10">
        <v>0</v>
      </c>
      <c r="H130" s="17">
        <v>6500</v>
      </c>
      <c r="I130" s="24">
        <v>1</v>
      </c>
      <c r="J130" s="28">
        <f t="shared" si="5"/>
        <v>6500</v>
      </c>
      <c r="K130" s="1"/>
      <c r="L130" s="23" t="s">
        <v>451</v>
      </c>
    </row>
    <row r="131" spans="3:12" ht="34" customHeight="1">
      <c r="C131" s="26" t="s">
        <v>452</v>
      </c>
      <c r="D131" s="18" t="s">
        <v>453</v>
      </c>
      <c r="E131" s="10">
        <v>1</v>
      </c>
      <c r="F131" s="10">
        <v>1</v>
      </c>
      <c r="G131" s="10">
        <v>0</v>
      </c>
      <c r="H131" s="17">
        <v>2000</v>
      </c>
      <c r="I131" s="24">
        <v>1</v>
      </c>
      <c r="J131" s="25">
        <f t="shared" si="5"/>
        <v>2000</v>
      </c>
      <c r="K131" s="1"/>
      <c r="L131" s="23" t="s">
        <v>454</v>
      </c>
    </row>
    <row r="132" spans="3:12" ht="34" customHeight="1">
      <c r="C132" s="29" t="s">
        <v>455</v>
      </c>
      <c r="D132" s="27" t="s">
        <v>456</v>
      </c>
      <c r="E132" s="10">
        <v>1</v>
      </c>
      <c r="F132" s="10">
        <v>1</v>
      </c>
      <c r="G132" s="10">
        <v>0</v>
      </c>
      <c r="H132" s="17">
        <v>2500</v>
      </c>
      <c r="I132" s="24">
        <v>1</v>
      </c>
      <c r="J132" s="28">
        <f t="shared" si="5"/>
        <v>2500</v>
      </c>
      <c r="K132" s="1"/>
      <c r="L132" s="23" t="s">
        <v>457</v>
      </c>
    </row>
    <row r="133" spans="3:12" ht="34" customHeight="1">
      <c r="C133" s="26" t="s">
        <v>458</v>
      </c>
      <c r="D133" s="18" t="s">
        <v>459</v>
      </c>
      <c r="E133" s="10">
        <v>1</v>
      </c>
      <c r="F133" s="10">
        <v>1</v>
      </c>
      <c r="G133" s="10">
        <v>0</v>
      </c>
      <c r="H133" s="17">
        <v>900</v>
      </c>
      <c r="I133" s="24">
        <v>1</v>
      </c>
      <c r="J133" s="25">
        <f t="shared" si="5"/>
        <v>900</v>
      </c>
      <c r="K133" s="1"/>
      <c r="L133" s="23" t="s">
        <v>460</v>
      </c>
    </row>
    <row r="134" spans="3:12" ht="34" customHeight="1">
      <c r="C134" s="29" t="s">
        <v>461</v>
      </c>
      <c r="D134" s="27" t="s">
        <v>462</v>
      </c>
      <c r="E134" s="10">
        <v>1</v>
      </c>
      <c r="F134" s="10">
        <v>1</v>
      </c>
      <c r="G134" s="10">
        <v>0</v>
      </c>
      <c r="H134" s="17">
        <v>5000</v>
      </c>
      <c r="I134" s="24">
        <v>1</v>
      </c>
      <c r="J134" s="28">
        <f t="shared" si="5"/>
        <v>5000</v>
      </c>
      <c r="K134" s="1"/>
      <c r="L134" s="23" t="s">
        <v>463</v>
      </c>
    </row>
    <row r="135" spans="3:12" ht="34" customHeight="1">
      <c r="C135" s="26" t="s">
        <v>464</v>
      </c>
      <c r="D135" s="18" t="s">
        <v>465</v>
      </c>
      <c r="E135" s="10">
        <v>1</v>
      </c>
      <c r="F135" s="10">
        <v>1</v>
      </c>
      <c r="G135" s="10">
        <v>0</v>
      </c>
      <c r="H135" s="17">
        <v>6000</v>
      </c>
      <c r="I135" s="24">
        <v>1</v>
      </c>
      <c r="J135" s="25">
        <f t="shared" si="5"/>
        <v>6000</v>
      </c>
      <c r="K135" s="1"/>
      <c r="L135" s="23" t="s">
        <v>466</v>
      </c>
    </row>
    <row r="136" spans="3:12" ht="29" customHeight="1">
      <c r="C136" s="31"/>
      <c r="D136" s="31" t="s">
        <v>467</v>
      </c>
      <c r="E136" s="31"/>
      <c r="F136" s="31"/>
      <c r="G136" s="31"/>
      <c r="H136" s="31"/>
      <c r="I136" s="31"/>
      <c r="J136" s="32">
        <f>SUM(J93:J135)</f>
        <v>166600</v>
      </c>
      <c r="K136" s="1"/>
      <c r="L136" s="1"/>
    </row>
    <row r="137" spans="3:12" ht="24" customHeight="1"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3:12" ht="27" customHeight="1">
      <c r="C138" s="5" t="s">
        <v>468</v>
      </c>
      <c r="D138" s="5"/>
      <c r="E138" s="5"/>
      <c r="F138" s="5"/>
      <c r="G138" s="5"/>
      <c r="H138" s="5"/>
      <c r="I138" s="5"/>
      <c r="J138" s="5"/>
      <c r="K138" s="1"/>
      <c r="L138" s="1"/>
    </row>
    <row r="139" spans="3:12" ht="34" customHeight="1">
      <c r="C139" s="26" t="s">
        <v>469</v>
      </c>
      <c r="D139" s="18" t="s">
        <v>470</v>
      </c>
      <c r="E139" s="10">
        <v>1</v>
      </c>
      <c r="F139" s="10">
        <v>30</v>
      </c>
      <c r="G139" s="10">
        <v>0</v>
      </c>
      <c r="H139" s="17">
        <v>500</v>
      </c>
      <c r="I139" s="24">
        <v>1</v>
      </c>
      <c r="J139" s="25">
        <f t="shared" ref="J139:J144" si="6">ROUND(E139*(F139+G139)*H139*I139,2)</f>
        <v>15000</v>
      </c>
      <c r="K139" s="1"/>
      <c r="L139" s="23" t="s">
        <v>471</v>
      </c>
    </row>
    <row r="140" spans="3:12" ht="34" customHeight="1">
      <c r="C140" s="29" t="s">
        <v>472</v>
      </c>
      <c r="D140" s="27" t="s">
        <v>473</v>
      </c>
      <c r="E140" s="10">
        <v>1</v>
      </c>
      <c r="F140" s="10">
        <v>1</v>
      </c>
      <c r="G140" s="10">
        <v>0</v>
      </c>
      <c r="H140" s="17">
        <v>5000</v>
      </c>
      <c r="I140" s="24">
        <v>1</v>
      </c>
      <c r="J140" s="28">
        <f t="shared" si="6"/>
        <v>5000</v>
      </c>
      <c r="K140" s="1"/>
      <c r="L140" s="23" t="s">
        <v>474</v>
      </c>
    </row>
    <row r="141" spans="3:12" ht="34" customHeight="1">
      <c r="C141" s="26" t="s">
        <v>475</v>
      </c>
      <c r="D141" s="18" t="s">
        <v>476</v>
      </c>
      <c r="E141" s="10">
        <v>1</v>
      </c>
      <c r="F141" s="10">
        <v>16</v>
      </c>
      <c r="G141" s="10">
        <v>0</v>
      </c>
      <c r="H141" s="17">
        <v>400</v>
      </c>
      <c r="I141" s="24">
        <v>1</v>
      </c>
      <c r="J141" s="25">
        <f t="shared" si="6"/>
        <v>6400</v>
      </c>
      <c r="K141" s="1"/>
      <c r="L141" s="23" t="s">
        <v>477</v>
      </c>
    </row>
    <row r="142" spans="3:12" ht="34" customHeight="1">
      <c r="C142" s="29" t="s">
        <v>478</v>
      </c>
      <c r="D142" s="27" t="s">
        <v>479</v>
      </c>
      <c r="E142" s="10">
        <v>1</v>
      </c>
      <c r="F142" s="10">
        <v>140</v>
      </c>
      <c r="G142" s="10">
        <v>0</v>
      </c>
      <c r="H142" s="17">
        <v>35</v>
      </c>
      <c r="I142" s="24">
        <v>1</v>
      </c>
      <c r="J142" s="28">
        <f t="shared" si="6"/>
        <v>4900</v>
      </c>
      <c r="K142" s="1"/>
      <c r="L142" s="23" t="s">
        <v>480</v>
      </c>
    </row>
    <row r="143" spans="3:12" ht="34" customHeight="1">
      <c r="C143" s="26" t="s">
        <v>481</v>
      </c>
      <c r="D143" s="18" t="s">
        <v>482</v>
      </c>
      <c r="E143" s="10">
        <v>1</v>
      </c>
      <c r="F143" s="10">
        <v>1</v>
      </c>
      <c r="G143" s="10">
        <v>0</v>
      </c>
      <c r="H143" s="17">
        <v>4000</v>
      </c>
      <c r="I143" s="24">
        <v>1</v>
      </c>
      <c r="J143" s="25">
        <f t="shared" si="6"/>
        <v>4000</v>
      </c>
      <c r="K143" s="1"/>
      <c r="L143" s="23" t="s">
        <v>483</v>
      </c>
    </row>
    <row r="144" spans="3:12" ht="34" customHeight="1">
      <c r="C144" s="29" t="s">
        <v>484</v>
      </c>
      <c r="D144" s="27" t="s">
        <v>485</v>
      </c>
      <c r="E144" s="10">
        <v>1</v>
      </c>
      <c r="F144" s="10">
        <v>1</v>
      </c>
      <c r="G144" s="10">
        <v>0</v>
      </c>
      <c r="H144" s="17">
        <v>3000</v>
      </c>
      <c r="I144" s="24">
        <v>1</v>
      </c>
      <c r="J144" s="28">
        <f t="shared" si="6"/>
        <v>3000</v>
      </c>
      <c r="K144" s="1"/>
      <c r="L144" s="23" t="s">
        <v>486</v>
      </c>
    </row>
    <row r="145" spans="3:12" ht="29" customHeight="1">
      <c r="C145" s="31"/>
      <c r="D145" s="31" t="s">
        <v>487</v>
      </c>
      <c r="E145" s="31"/>
      <c r="F145" s="31"/>
      <c r="G145" s="31"/>
      <c r="H145" s="31"/>
      <c r="I145" s="31"/>
      <c r="J145" s="32">
        <f>SUM(J139:J144)</f>
        <v>38300</v>
      </c>
      <c r="K145" s="1"/>
      <c r="L145" s="1"/>
    </row>
    <row r="146" spans="3:12" ht="24" customHeight="1"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3:12" ht="27" customHeight="1">
      <c r="C147" s="5" t="s">
        <v>488</v>
      </c>
      <c r="D147" s="5"/>
      <c r="E147" s="5"/>
      <c r="F147" s="5"/>
      <c r="G147" s="5"/>
      <c r="H147" s="5"/>
      <c r="I147" s="5"/>
      <c r="J147" s="5"/>
      <c r="K147" s="1"/>
      <c r="L147" s="1"/>
    </row>
    <row r="148" spans="3:12" ht="47" customHeight="1">
      <c r="C148" s="26" t="s">
        <v>489</v>
      </c>
      <c r="D148" s="18" t="s">
        <v>490</v>
      </c>
      <c r="E148" s="10">
        <v>4</v>
      </c>
      <c r="F148" s="10">
        <v>9</v>
      </c>
      <c r="G148" s="10">
        <v>0</v>
      </c>
      <c r="H148" s="17">
        <v>400</v>
      </c>
      <c r="I148" s="24">
        <v>1</v>
      </c>
      <c r="J148" s="25">
        <f t="shared" ref="J148:J162" si="7">ROUND(E148*(F148+G148)*H148*I148,2)</f>
        <v>14400</v>
      </c>
      <c r="K148" s="1"/>
      <c r="L148" s="23" t="s">
        <v>491</v>
      </c>
    </row>
    <row r="149" spans="3:12" ht="34" customHeight="1">
      <c r="C149" s="29" t="s">
        <v>492</v>
      </c>
      <c r="D149" s="27" t="s">
        <v>493</v>
      </c>
      <c r="E149" s="10">
        <v>1</v>
      </c>
      <c r="F149" s="10">
        <v>1</v>
      </c>
      <c r="G149" s="10">
        <v>0</v>
      </c>
      <c r="H149" s="17">
        <v>6000</v>
      </c>
      <c r="I149" s="24">
        <v>1</v>
      </c>
      <c r="J149" s="28">
        <f t="shared" si="7"/>
        <v>6000</v>
      </c>
      <c r="K149" s="1"/>
      <c r="L149" s="23" t="s">
        <v>494</v>
      </c>
    </row>
    <row r="150" spans="3:12" ht="34" customHeight="1">
      <c r="C150" s="26" t="s">
        <v>495</v>
      </c>
      <c r="D150" s="18" t="s">
        <v>496</v>
      </c>
      <c r="E150" s="10">
        <v>2</v>
      </c>
      <c r="F150" s="10">
        <v>9</v>
      </c>
      <c r="G150" s="10">
        <v>0</v>
      </c>
      <c r="H150" s="17">
        <v>75</v>
      </c>
      <c r="I150" s="24">
        <v>1</v>
      </c>
      <c r="J150" s="25">
        <f t="shared" si="7"/>
        <v>1350</v>
      </c>
      <c r="K150" s="1"/>
      <c r="L150" s="23" t="s">
        <v>497</v>
      </c>
    </row>
    <row r="151" spans="3:12" ht="34" customHeight="1">
      <c r="C151" s="29" t="s">
        <v>498</v>
      </c>
      <c r="D151" s="27" t="s">
        <v>499</v>
      </c>
      <c r="E151" s="10">
        <v>1</v>
      </c>
      <c r="F151" s="10">
        <v>8</v>
      </c>
      <c r="G151" s="10">
        <v>0</v>
      </c>
      <c r="H151" s="17">
        <v>600</v>
      </c>
      <c r="I151" s="24">
        <v>1</v>
      </c>
      <c r="J151" s="28">
        <f t="shared" si="7"/>
        <v>4800</v>
      </c>
      <c r="K151" s="1"/>
      <c r="L151" s="23" t="s">
        <v>500</v>
      </c>
    </row>
    <row r="152" spans="3:12" ht="34" customHeight="1">
      <c r="C152" s="26" t="s">
        <v>501</v>
      </c>
      <c r="D152" s="18" t="s">
        <v>502</v>
      </c>
      <c r="E152" s="10">
        <v>1</v>
      </c>
      <c r="F152" s="10">
        <v>6</v>
      </c>
      <c r="G152" s="10">
        <v>0</v>
      </c>
      <c r="H152" s="17">
        <v>2000</v>
      </c>
      <c r="I152" s="24">
        <v>1</v>
      </c>
      <c r="J152" s="25">
        <f t="shared" si="7"/>
        <v>12000</v>
      </c>
      <c r="K152" s="1"/>
      <c r="L152" s="23" t="s">
        <v>503</v>
      </c>
    </row>
    <row r="153" spans="3:12" ht="47" customHeight="1">
      <c r="C153" s="29" t="s">
        <v>504</v>
      </c>
      <c r="D153" s="27" t="s">
        <v>505</v>
      </c>
      <c r="E153" s="10">
        <v>1</v>
      </c>
      <c r="F153" s="10">
        <v>18</v>
      </c>
      <c r="G153" s="10">
        <v>0</v>
      </c>
      <c r="H153" s="17">
        <v>1300</v>
      </c>
      <c r="I153" s="24">
        <v>1</v>
      </c>
      <c r="J153" s="28">
        <f t="shared" si="7"/>
        <v>23400</v>
      </c>
      <c r="K153" s="1"/>
      <c r="L153" s="23" t="s">
        <v>506</v>
      </c>
    </row>
    <row r="154" spans="3:12" ht="34" customHeight="1">
      <c r="C154" s="26" t="s">
        <v>507</v>
      </c>
      <c r="D154" s="18" t="s">
        <v>508</v>
      </c>
      <c r="E154" s="10">
        <v>1</v>
      </c>
      <c r="F154" s="10">
        <v>6</v>
      </c>
      <c r="G154" s="10">
        <v>0</v>
      </c>
      <c r="H154" s="17">
        <v>2000</v>
      </c>
      <c r="I154" s="24">
        <v>1</v>
      </c>
      <c r="J154" s="25">
        <f t="shared" si="7"/>
        <v>12000</v>
      </c>
      <c r="K154" s="1"/>
      <c r="L154" s="23" t="s">
        <v>509</v>
      </c>
    </row>
    <row r="155" spans="3:12" ht="34" customHeight="1">
      <c r="C155" s="29" t="s">
        <v>510</v>
      </c>
      <c r="D155" s="27" t="s">
        <v>511</v>
      </c>
      <c r="E155" s="10">
        <v>1</v>
      </c>
      <c r="F155" s="10">
        <v>1</v>
      </c>
      <c r="G155" s="10">
        <v>0</v>
      </c>
      <c r="H155" s="17">
        <v>5000</v>
      </c>
      <c r="I155" s="24">
        <v>1</v>
      </c>
      <c r="J155" s="28">
        <f t="shared" si="7"/>
        <v>5000</v>
      </c>
      <c r="K155" s="1"/>
      <c r="L155" s="23" t="s">
        <v>512</v>
      </c>
    </row>
    <row r="156" spans="3:12" ht="47" customHeight="1">
      <c r="C156" s="26" t="s">
        <v>513</v>
      </c>
      <c r="D156" s="18" t="s">
        <v>514</v>
      </c>
      <c r="E156" s="10">
        <v>1</v>
      </c>
      <c r="F156" s="10">
        <v>12</v>
      </c>
      <c r="G156" s="10">
        <v>0</v>
      </c>
      <c r="H156" s="17">
        <v>2200</v>
      </c>
      <c r="I156" s="33">
        <f>Assumptions!H15</f>
        <v>1.375</v>
      </c>
      <c r="J156" s="25">
        <f t="shared" si="7"/>
        <v>36300</v>
      </c>
      <c r="K156" s="1"/>
      <c r="L156" s="23" t="s">
        <v>515</v>
      </c>
    </row>
    <row r="157" spans="3:12" ht="34" customHeight="1">
      <c r="C157" s="29" t="s">
        <v>516</v>
      </c>
      <c r="D157" s="27" t="s">
        <v>517</v>
      </c>
      <c r="E157" s="10">
        <v>2</v>
      </c>
      <c r="F157" s="10">
        <v>8</v>
      </c>
      <c r="G157" s="10">
        <v>0</v>
      </c>
      <c r="H157" s="17">
        <v>1400</v>
      </c>
      <c r="I157" s="33">
        <f>Assumptions!H15</f>
        <v>1.375</v>
      </c>
      <c r="J157" s="28">
        <f t="shared" si="7"/>
        <v>30800</v>
      </c>
      <c r="K157" s="1"/>
      <c r="L157" s="23" t="s">
        <v>518</v>
      </c>
    </row>
    <row r="158" spans="3:12" ht="34" customHeight="1">
      <c r="C158" s="26" t="s">
        <v>519</v>
      </c>
      <c r="D158" s="18" t="s">
        <v>520</v>
      </c>
      <c r="E158" s="10">
        <v>1</v>
      </c>
      <c r="F158" s="10">
        <v>18</v>
      </c>
      <c r="G158" s="10">
        <v>0</v>
      </c>
      <c r="H158" s="17">
        <v>900</v>
      </c>
      <c r="I158" s="33">
        <f>Assumptions!H15</f>
        <v>1.375</v>
      </c>
      <c r="J158" s="25">
        <f t="shared" si="7"/>
        <v>22275</v>
      </c>
      <c r="K158" s="1"/>
      <c r="L158" s="23" t="s">
        <v>521</v>
      </c>
    </row>
    <row r="159" spans="3:12" ht="34" customHeight="1">
      <c r="C159" s="29" t="s">
        <v>522</v>
      </c>
      <c r="D159" s="27" t="s">
        <v>523</v>
      </c>
      <c r="E159" s="10">
        <v>1</v>
      </c>
      <c r="F159" s="10">
        <v>1</v>
      </c>
      <c r="G159" s="10">
        <v>0</v>
      </c>
      <c r="H159" s="17">
        <v>35000</v>
      </c>
      <c r="I159" s="24">
        <v>1</v>
      </c>
      <c r="J159" s="28">
        <f t="shared" si="7"/>
        <v>35000</v>
      </c>
      <c r="K159" s="1"/>
      <c r="L159" s="23" t="s">
        <v>524</v>
      </c>
    </row>
    <row r="160" spans="3:12" ht="34" customHeight="1">
      <c r="C160" s="26" t="s">
        <v>525</v>
      </c>
      <c r="D160" s="18" t="s">
        <v>526</v>
      </c>
      <c r="E160" s="10">
        <v>1</v>
      </c>
      <c r="F160" s="10">
        <v>12</v>
      </c>
      <c r="G160" s="10">
        <v>0</v>
      </c>
      <c r="H160" s="17">
        <v>2200</v>
      </c>
      <c r="I160" s="33">
        <f>Assumptions!H15</f>
        <v>1.375</v>
      </c>
      <c r="J160" s="25">
        <f t="shared" si="7"/>
        <v>36300</v>
      </c>
      <c r="K160" s="1"/>
      <c r="L160" s="23" t="s">
        <v>527</v>
      </c>
    </row>
    <row r="161" spans="3:12" ht="34" customHeight="1">
      <c r="C161" s="29" t="s">
        <v>528</v>
      </c>
      <c r="D161" s="27" t="s">
        <v>529</v>
      </c>
      <c r="E161" s="10">
        <v>1</v>
      </c>
      <c r="F161" s="10">
        <v>1</v>
      </c>
      <c r="G161" s="10">
        <v>0</v>
      </c>
      <c r="H161" s="17">
        <v>18000</v>
      </c>
      <c r="I161" s="24">
        <v>1</v>
      </c>
      <c r="J161" s="28">
        <f t="shared" si="7"/>
        <v>18000</v>
      </c>
      <c r="K161" s="1"/>
      <c r="L161" s="23" t="s">
        <v>530</v>
      </c>
    </row>
    <row r="162" spans="3:12" ht="34" customHeight="1">
      <c r="C162" s="26" t="s">
        <v>531</v>
      </c>
      <c r="D162" s="18" t="s">
        <v>532</v>
      </c>
      <c r="E162" s="10">
        <v>1</v>
      </c>
      <c r="F162" s="10">
        <v>1</v>
      </c>
      <c r="G162" s="10">
        <v>0</v>
      </c>
      <c r="H162" s="17">
        <v>10000</v>
      </c>
      <c r="I162" s="24">
        <v>1</v>
      </c>
      <c r="J162" s="25">
        <f t="shared" si="7"/>
        <v>10000</v>
      </c>
      <c r="K162" s="1"/>
      <c r="L162" s="23" t="s">
        <v>533</v>
      </c>
    </row>
    <row r="163" spans="3:12" ht="29" customHeight="1">
      <c r="C163" s="31"/>
      <c r="D163" s="31" t="s">
        <v>534</v>
      </c>
      <c r="E163" s="31"/>
      <c r="F163" s="31"/>
      <c r="G163" s="31"/>
      <c r="H163" s="31"/>
      <c r="I163" s="31"/>
      <c r="J163" s="32">
        <f>SUM(J148:J162)</f>
        <v>267625</v>
      </c>
      <c r="K163" s="1"/>
      <c r="L163" s="1"/>
    </row>
    <row r="164" spans="3:12" ht="24" customHeight="1"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3:12" ht="27" customHeight="1">
      <c r="C165" s="5" t="s">
        <v>535</v>
      </c>
      <c r="D165" s="5"/>
      <c r="E165" s="5"/>
      <c r="F165" s="5"/>
      <c r="G165" s="5"/>
      <c r="H165" s="5"/>
      <c r="I165" s="5"/>
      <c r="J165" s="5"/>
      <c r="K165" s="1"/>
      <c r="L165" s="1"/>
    </row>
    <row r="166" spans="3:12" ht="34" customHeight="1">
      <c r="C166" s="26" t="s">
        <v>536</v>
      </c>
      <c r="D166" s="18" t="s">
        <v>537</v>
      </c>
      <c r="E166" s="10">
        <v>3</v>
      </c>
      <c r="F166" s="34">
        <f>Assumptions!H7</f>
        <v>32</v>
      </c>
      <c r="G166" s="10">
        <v>15</v>
      </c>
      <c r="H166" s="17">
        <v>400</v>
      </c>
      <c r="I166" s="24">
        <v>1</v>
      </c>
      <c r="J166" s="25">
        <f t="shared" ref="J166:J179" si="8">ROUND(E166*(F166+G166)*H166*I166,2)</f>
        <v>56400</v>
      </c>
      <c r="K166" s="1"/>
      <c r="L166" s="23" t="s">
        <v>538</v>
      </c>
    </row>
    <row r="167" spans="3:12" ht="34" customHeight="1">
      <c r="C167" s="29" t="s">
        <v>539</v>
      </c>
      <c r="D167" s="27" t="s">
        <v>540</v>
      </c>
      <c r="E167" s="10">
        <v>1</v>
      </c>
      <c r="F167" s="10">
        <v>1</v>
      </c>
      <c r="G167" s="10">
        <v>0</v>
      </c>
      <c r="H167" s="17">
        <v>8000</v>
      </c>
      <c r="I167" s="24">
        <v>1</v>
      </c>
      <c r="J167" s="28">
        <f t="shared" si="8"/>
        <v>8000</v>
      </c>
      <c r="K167" s="1"/>
      <c r="L167" s="23" t="s">
        <v>541</v>
      </c>
    </row>
    <row r="168" spans="3:12" ht="34" customHeight="1">
      <c r="C168" s="26" t="s">
        <v>542</v>
      </c>
      <c r="D168" s="18" t="s">
        <v>543</v>
      </c>
      <c r="E168" s="10">
        <v>1</v>
      </c>
      <c r="F168" s="10">
        <v>24</v>
      </c>
      <c r="G168" s="10">
        <v>0</v>
      </c>
      <c r="H168" s="17">
        <v>1200</v>
      </c>
      <c r="I168" s="24">
        <v>1</v>
      </c>
      <c r="J168" s="25">
        <f t="shared" si="8"/>
        <v>28800</v>
      </c>
      <c r="K168" s="1"/>
      <c r="L168" s="23" t="s">
        <v>544</v>
      </c>
    </row>
    <row r="169" spans="3:12" ht="34" customHeight="1">
      <c r="C169" s="29" t="s">
        <v>545</v>
      </c>
      <c r="D169" s="27" t="s">
        <v>546</v>
      </c>
      <c r="E169" s="10">
        <v>1</v>
      </c>
      <c r="F169" s="10">
        <v>1</v>
      </c>
      <c r="G169" s="10">
        <v>0</v>
      </c>
      <c r="H169" s="17">
        <v>10000</v>
      </c>
      <c r="I169" s="24">
        <v>1</v>
      </c>
      <c r="J169" s="28">
        <f t="shared" si="8"/>
        <v>10000</v>
      </c>
      <c r="K169" s="1"/>
      <c r="L169" s="23" t="s">
        <v>547</v>
      </c>
    </row>
    <row r="170" spans="3:12" ht="34" customHeight="1">
      <c r="C170" s="26" t="s">
        <v>548</v>
      </c>
      <c r="D170" s="18" t="s">
        <v>549</v>
      </c>
      <c r="E170" s="10">
        <v>1</v>
      </c>
      <c r="F170" s="10">
        <v>700</v>
      </c>
      <c r="G170" s="10">
        <v>0</v>
      </c>
      <c r="H170" s="17">
        <v>220</v>
      </c>
      <c r="I170" s="24">
        <v>1</v>
      </c>
      <c r="J170" s="25">
        <f t="shared" si="8"/>
        <v>154000</v>
      </c>
      <c r="K170" s="1"/>
      <c r="L170" s="23" t="s">
        <v>550</v>
      </c>
    </row>
    <row r="171" spans="3:12" ht="34" customHeight="1">
      <c r="C171" s="29" t="s">
        <v>551</v>
      </c>
      <c r="D171" s="27" t="s">
        <v>552</v>
      </c>
      <c r="E171" s="34">
        <f>Assumptions!H11</f>
        <v>62</v>
      </c>
      <c r="F171" s="34">
        <f>Assumptions!H7</f>
        <v>32</v>
      </c>
      <c r="G171" s="10">
        <v>0</v>
      </c>
      <c r="H171" s="17">
        <v>55</v>
      </c>
      <c r="I171" s="24">
        <v>1</v>
      </c>
      <c r="J171" s="28">
        <f t="shared" si="8"/>
        <v>109120</v>
      </c>
      <c r="K171" s="1"/>
      <c r="L171" s="23" t="s">
        <v>553</v>
      </c>
    </row>
    <row r="172" spans="3:12" ht="34" customHeight="1">
      <c r="C172" s="26" t="s">
        <v>554</v>
      </c>
      <c r="D172" s="18" t="s">
        <v>555</v>
      </c>
      <c r="E172" s="10">
        <v>1</v>
      </c>
      <c r="F172" s="10">
        <v>404</v>
      </c>
      <c r="G172" s="10">
        <v>0</v>
      </c>
      <c r="H172" s="17">
        <v>35</v>
      </c>
      <c r="I172" s="24">
        <v>1</v>
      </c>
      <c r="J172" s="25">
        <f t="shared" si="8"/>
        <v>14140</v>
      </c>
      <c r="K172" s="1"/>
      <c r="L172" s="23" t="s">
        <v>556</v>
      </c>
    </row>
    <row r="173" spans="3:12" ht="34" customHeight="1">
      <c r="C173" s="29" t="s">
        <v>557</v>
      </c>
      <c r="D173" s="27" t="s">
        <v>558</v>
      </c>
      <c r="E173" s="34">
        <f>Assumptions!H11</f>
        <v>62</v>
      </c>
      <c r="F173" s="34">
        <f>Assumptions!H7</f>
        <v>32</v>
      </c>
      <c r="G173" s="10">
        <v>0</v>
      </c>
      <c r="H173" s="17">
        <v>12</v>
      </c>
      <c r="I173" s="24">
        <v>1</v>
      </c>
      <c r="J173" s="28">
        <f t="shared" si="8"/>
        <v>23808</v>
      </c>
      <c r="K173" s="1"/>
      <c r="L173" s="23" t="s">
        <v>559</v>
      </c>
    </row>
    <row r="174" spans="3:12" ht="34" customHeight="1">
      <c r="C174" s="26" t="s">
        <v>560</v>
      </c>
      <c r="D174" s="18" t="s">
        <v>561</v>
      </c>
      <c r="E174" s="10">
        <v>1</v>
      </c>
      <c r="F174" s="10">
        <v>150</v>
      </c>
      <c r="G174" s="10">
        <v>0</v>
      </c>
      <c r="H174" s="17">
        <v>75</v>
      </c>
      <c r="I174" s="24">
        <v>1</v>
      </c>
      <c r="J174" s="25">
        <f t="shared" si="8"/>
        <v>11250</v>
      </c>
      <c r="K174" s="1"/>
      <c r="L174" s="23" t="s">
        <v>562</v>
      </c>
    </row>
    <row r="175" spans="3:12" ht="34" customHeight="1">
      <c r="C175" s="29" t="s">
        <v>563</v>
      </c>
      <c r="D175" s="27" t="s">
        <v>564</v>
      </c>
      <c r="E175" s="10">
        <v>1</v>
      </c>
      <c r="F175" s="34">
        <f>Assumptions!H8</f>
        <v>5</v>
      </c>
      <c r="G175" s="10">
        <v>0</v>
      </c>
      <c r="H175" s="17">
        <v>1200</v>
      </c>
      <c r="I175" s="24">
        <v>1</v>
      </c>
      <c r="J175" s="28">
        <f t="shared" si="8"/>
        <v>6000</v>
      </c>
      <c r="K175" s="1"/>
      <c r="L175" s="23" t="s">
        <v>565</v>
      </c>
    </row>
    <row r="176" spans="3:12" ht="34" customHeight="1">
      <c r="C176" s="26" t="s">
        <v>566</v>
      </c>
      <c r="D176" s="18" t="s">
        <v>567</v>
      </c>
      <c r="E176" s="10">
        <v>1</v>
      </c>
      <c r="F176" s="10">
        <v>14</v>
      </c>
      <c r="G176" s="10">
        <v>0</v>
      </c>
      <c r="H176" s="17">
        <v>1400</v>
      </c>
      <c r="I176" s="24">
        <v>1</v>
      </c>
      <c r="J176" s="25">
        <f t="shared" si="8"/>
        <v>19600</v>
      </c>
      <c r="K176" s="1"/>
      <c r="L176" s="23" t="s">
        <v>568</v>
      </c>
    </row>
    <row r="177" spans="3:12" ht="34" customHeight="1">
      <c r="C177" s="29" t="s">
        <v>569</v>
      </c>
      <c r="D177" s="27" t="s">
        <v>570</v>
      </c>
      <c r="E177" s="10">
        <v>1</v>
      </c>
      <c r="F177" s="10">
        <v>1</v>
      </c>
      <c r="G177" s="10">
        <v>0</v>
      </c>
      <c r="H177" s="17">
        <v>4500</v>
      </c>
      <c r="I177" s="24">
        <v>1</v>
      </c>
      <c r="J177" s="28">
        <f t="shared" si="8"/>
        <v>4500</v>
      </c>
      <c r="K177" s="1"/>
      <c r="L177" s="23" t="s">
        <v>571</v>
      </c>
    </row>
    <row r="178" spans="3:12" ht="34" customHeight="1">
      <c r="C178" s="26" t="s">
        <v>572</v>
      </c>
      <c r="D178" s="18" t="s">
        <v>573</v>
      </c>
      <c r="E178" s="10">
        <v>1</v>
      </c>
      <c r="F178" s="10">
        <v>1</v>
      </c>
      <c r="G178" s="10">
        <v>0</v>
      </c>
      <c r="H178" s="17">
        <v>12000</v>
      </c>
      <c r="I178" s="24">
        <v>1</v>
      </c>
      <c r="J178" s="25">
        <f t="shared" si="8"/>
        <v>12000</v>
      </c>
      <c r="K178" s="1"/>
      <c r="L178" s="23" t="s">
        <v>574</v>
      </c>
    </row>
    <row r="179" spans="3:12" ht="34" customHeight="1">
      <c r="C179" s="29" t="s">
        <v>575</v>
      </c>
      <c r="D179" s="27" t="s">
        <v>576</v>
      </c>
      <c r="E179" s="10">
        <v>1</v>
      </c>
      <c r="F179" s="10">
        <v>1</v>
      </c>
      <c r="G179" s="10">
        <v>0</v>
      </c>
      <c r="H179" s="17">
        <v>35000</v>
      </c>
      <c r="I179" s="24">
        <v>1</v>
      </c>
      <c r="J179" s="28">
        <f t="shared" si="8"/>
        <v>35000</v>
      </c>
      <c r="K179" s="1"/>
      <c r="L179" s="23" t="s">
        <v>577</v>
      </c>
    </row>
    <row r="180" spans="3:12" ht="29" customHeight="1">
      <c r="C180" s="31"/>
      <c r="D180" s="31" t="s">
        <v>578</v>
      </c>
      <c r="E180" s="31"/>
      <c r="F180" s="31"/>
      <c r="G180" s="31"/>
      <c r="H180" s="31"/>
      <c r="I180" s="31"/>
      <c r="J180" s="32">
        <f>SUM(J166:J179)</f>
        <v>492618</v>
      </c>
      <c r="K180" s="1"/>
      <c r="L180" s="1"/>
    </row>
    <row r="181" spans="3:12" ht="24" customHeight="1"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3:12" ht="27" customHeight="1">
      <c r="C182" s="5" t="s">
        <v>579</v>
      </c>
      <c r="D182" s="5"/>
      <c r="E182" s="5"/>
      <c r="F182" s="5"/>
      <c r="G182" s="5"/>
      <c r="H182" s="5"/>
      <c r="I182" s="5"/>
      <c r="J182" s="5"/>
      <c r="K182" s="1"/>
      <c r="L182" s="1"/>
    </row>
    <row r="183" spans="3:12" ht="34" customHeight="1">
      <c r="C183" s="26" t="s">
        <v>580</v>
      </c>
      <c r="D183" s="18" t="s">
        <v>581</v>
      </c>
      <c r="E183" s="10">
        <v>1</v>
      </c>
      <c r="F183" s="10">
        <v>90</v>
      </c>
      <c r="G183" s="10">
        <v>0</v>
      </c>
      <c r="H183" s="17">
        <v>850</v>
      </c>
      <c r="I183" s="24">
        <v>1</v>
      </c>
      <c r="J183" s="25">
        <f t="shared" ref="J183:J195" si="9">ROUND(E183*(F183+G183)*H183*I183,2)</f>
        <v>76500</v>
      </c>
      <c r="K183" s="1"/>
      <c r="L183" s="23" t="s">
        <v>582</v>
      </c>
    </row>
    <row r="184" spans="3:12" ht="34" customHeight="1">
      <c r="C184" s="29" t="s">
        <v>583</v>
      </c>
      <c r="D184" s="27" t="s">
        <v>584</v>
      </c>
      <c r="E184" s="10">
        <v>1</v>
      </c>
      <c r="F184" s="10">
        <v>45</v>
      </c>
      <c r="G184" s="10">
        <v>0</v>
      </c>
      <c r="H184" s="17">
        <v>500</v>
      </c>
      <c r="I184" s="24">
        <v>1</v>
      </c>
      <c r="J184" s="28">
        <f t="shared" si="9"/>
        <v>22500</v>
      </c>
      <c r="K184" s="1"/>
      <c r="L184" s="23" t="s">
        <v>585</v>
      </c>
    </row>
    <row r="185" spans="3:12" ht="34" customHeight="1">
      <c r="C185" s="26" t="s">
        <v>586</v>
      </c>
      <c r="D185" s="18" t="s">
        <v>587</v>
      </c>
      <c r="E185" s="10">
        <v>1</v>
      </c>
      <c r="F185" s="10">
        <v>35</v>
      </c>
      <c r="G185" s="10">
        <v>0</v>
      </c>
      <c r="H185" s="17">
        <v>900</v>
      </c>
      <c r="I185" s="24">
        <v>1</v>
      </c>
      <c r="J185" s="25">
        <f t="shared" si="9"/>
        <v>31500</v>
      </c>
      <c r="K185" s="1"/>
      <c r="L185" s="23" t="s">
        <v>588</v>
      </c>
    </row>
    <row r="186" spans="3:12" ht="34" customHeight="1">
      <c r="C186" s="29" t="s">
        <v>589</v>
      </c>
      <c r="D186" s="27" t="s">
        <v>590</v>
      </c>
      <c r="E186" s="10">
        <v>1</v>
      </c>
      <c r="F186" s="10">
        <v>6</v>
      </c>
      <c r="G186" s="10">
        <v>0</v>
      </c>
      <c r="H186" s="17">
        <v>1500</v>
      </c>
      <c r="I186" s="24">
        <v>1</v>
      </c>
      <c r="J186" s="28">
        <f t="shared" si="9"/>
        <v>9000</v>
      </c>
      <c r="K186" s="1"/>
      <c r="L186" s="23" t="s">
        <v>591</v>
      </c>
    </row>
    <row r="187" spans="3:12" ht="34" customHeight="1">
      <c r="C187" s="26" t="s">
        <v>592</v>
      </c>
      <c r="D187" s="18" t="s">
        <v>593</v>
      </c>
      <c r="E187" s="10">
        <v>1</v>
      </c>
      <c r="F187" s="10">
        <v>24</v>
      </c>
      <c r="G187" s="10">
        <v>0</v>
      </c>
      <c r="H187" s="17">
        <v>1300</v>
      </c>
      <c r="I187" s="24">
        <v>1</v>
      </c>
      <c r="J187" s="25">
        <f t="shared" si="9"/>
        <v>31200</v>
      </c>
      <c r="K187" s="1"/>
      <c r="L187" s="23" t="s">
        <v>594</v>
      </c>
    </row>
    <row r="188" spans="3:12" ht="34" customHeight="1">
      <c r="C188" s="29" t="s">
        <v>595</v>
      </c>
      <c r="D188" s="27" t="s">
        <v>596</v>
      </c>
      <c r="E188" s="10">
        <v>1</v>
      </c>
      <c r="F188" s="10">
        <v>15</v>
      </c>
      <c r="G188" s="10">
        <v>0</v>
      </c>
      <c r="H188" s="17">
        <v>2000</v>
      </c>
      <c r="I188" s="24">
        <v>1</v>
      </c>
      <c r="J188" s="28">
        <f t="shared" si="9"/>
        <v>30000</v>
      </c>
      <c r="K188" s="1"/>
      <c r="L188" s="23" t="s">
        <v>597</v>
      </c>
    </row>
    <row r="189" spans="3:12" ht="34" customHeight="1">
      <c r="C189" s="26" t="s">
        <v>598</v>
      </c>
      <c r="D189" s="18" t="s">
        <v>599</v>
      </c>
      <c r="E189" s="10">
        <v>1</v>
      </c>
      <c r="F189" s="10">
        <v>14</v>
      </c>
      <c r="G189" s="10">
        <v>0</v>
      </c>
      <c r="H189" s="17">
        <v>2200</v>
      </c>
      <c r="I189" s="24">
        <v>1</v>
      </c>
      <c r="J189" s="25">
        <f t="shared" si="9"/>
        <v>30800</v>
      </c>
      <c r="K189" s="1"/>
      <c r="L189" s="23" t="s">
        <v>600</v>
      </c>
    </row>
    <row r="190" spans="3:12" ht="47" customHeight="1">
      <c r="C190" s="29" t="s">
        <v>601</v>
      </c>
      <c r="D190" s="27" t="s">
        <v>602</v>
      </c>
      <c r="E190" s="10">
        <v>1</v>
      </c>
      <c r="F190" s="10">
        <v>90</v>
      </c>
      <c r="G190" s="10">
        <v>0</v>
      </c>
      <c r="H190" s="17">
        <v>1000</v>
      </c>
      <c r="I190" s="24">
        <v>1</v>
      </c>
      <c r="J190" s="28">
        <f t="shared" si="9"/>
        <v>90000</v>
      </c>
      <c r="K190" s="1"/>
      <c r="L190" s="23" t="s">
        <v>603</v>
      </c>
    </row>
    <row r="191" spans="3:12" ht="34" customHeight="1">
      <c r="C191" s="26" t="s">
        <v>604</v>
      </c>
      <c r="D191" s="18" t="s">
        <v>605</v>
      </c>
      <c r="E191" s="10">
        <v>1</v>
      </c>
      <c r="F191" s="10">
        <v>1</v>
      </c>
      <c r="G191" s="10">
        <v>0</v>
      </c>
      <c r="H191" s="17">
        <v>30000</v>
      </c>
      <c r="I191" s="24">
        <v>1</v>
      </c>
      <c r="J191" s="25">
        <f t="shared" si="9"/>
        <v>30000</v>
      </c>
      <c r="K191" s="1"/>
      <c r="L191" s="23" t="s">
        <v>606</v>
      </c>
    </row>
    <row r="192" spans="3:12" ht="34" customHeight="1">
      <c r="C192" s="29" t="s">
        <v>607</v>
      </c>
      <c r="D192" s="27" t="s">
        <v>608</v>
      </c>
      <c r="E192" s="10">
        <v>1</v>
      </c>
      <c r="F192" s="10">
        <v>1</v>
      </c>
      <c r="G192" s="10">
        <v>0</v>
      </c>
      <c r="H192" s="17">
        <v>30000</v>
      </c>
      <c r="I192" s="24">
        <v>1</v>
      </c>
      <c r="J192" s="28">
        <f t="shared" si="9"/>
        <v>30000</v>
      </c>
      <c r="K192" s="1"/>
      <c r="L192" s="23" t="s">
        <v>609</v>
      </c>
    </row>
    <row r="193" spans="3:12" ht="34" customHeight="1">
      <c r="C193" s="26" t="s">
        <v>610</v>
      </c>
      <c r="D193" s="18" t="s">
        <v>611</v>
      </c>
      <c r="E193" s="10">
        <v>1</v>
      </c>
      <c r="F193" s="10">
        <v>1</v>
      </c>
      <c r="G193" s="10">
        <v>0</v>
      </c>
      <c r="H193" s="17">
        <v>9000</v>
      </c>
      <c r="I193" s="24">
        <v>1</v>
      </c>
      <c r="J193" s="25">
        <f t="shared" si="9"/>
        <v>9000</v>
      </c>
      <c r="K193" s="1"/>
      <c r="L193" s="23" t="s">
        <v>612</v>
      </c>
    </row>
    <row r="194" spans="3:12" ht="34" customHeight="1">
      <c r="C194" s="29" t="s">
        <v>613</v>
      </c>
      <c r="D194" s="27" t="s">
        <v>614</v>
      </c>
      <c r="E194" s="10">
        <v>1</v>
      </c>
      <c r="F194" s="10">
        <v>1</v>
      </c>
      <c r="G194" s="10">
        <v>0</v>
      </c>
      <c r="H194" s="17">
        <v>6000</v>
      </c>
      <c r="I194" s="24">
        <v>1</v>
      </c>
      <c r="J194" s="28">
        <f t="shared" si="9"/>
        <v>6000</v>
      </c>
      <c r="K194" s="1"/>
      <c r="L194" s="23" t="s">
        <v>615</v>
      </c>
    </row>
    <row r="195" spans="3:12" ht="34" customHeight="1">
      <c r="C195" s="26" t="s">
        <v>616</v>
      </c>
      <c r="D195" s="18" t="s">
        <v>617</v>
      </c>
      <c r="E195" s="10">
        <v>1</v>
      </c>
      <c r="F195" s="10">
        <v>1</v>
      </c>
      <c r="G195" s="10">
        <v>0</v>
      </c>
      <c r="H195" s="17">
        <v>3500</v>
      </c>
      <c r="I195" s="24">
        <v>1</v>
      </c>
      <c r="J195" s="25">
        <f t="shared" si="9"/>
        <v>3500</v>
      </c>
      <c r="K195" s="1"/>
      <c r="L195" s="23" t="s">
        <v>618</v>
      </c>
    </row>
    <row r="196" spans="3:12" ht="29" customHeight="1">
      <c r="C196" s="31"/>
      <c r="D196" s="31" t="s">
        <v>619</v>
      </c>
      <c r="E196" s="31"/>
      <c r="F196" s="31"/>
      <c r="G196" s="31"/>
      <c r="H196" s="31"/>
      <c r="I196" s="31"/>
      <c r="J196" s="32">
        <f>SUM(J183:J195)</f>
        <v>400000</v>
      </c>
      <c r="K196" s="1"/>
      <c r="L196" s="1"/>
    </row>
    <row r="197" spans="3:12" ht="24" customHeight="1"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3:12" ht="27" customHeight="1">
      <c r="C198" s="5" t="s">
        <v>620</v>
      </c>
      <c r="D198" s="5"/>
      <c r="E198" s="5"/>
      <c r="F198" s="5"/>
      <c r="G198" s="5"/>
      <c r="H198" s="5"/>
      <c r="I198" s="5"/>
      <c r="J198" s="5"/>
      <c r="K198" s="1"/>
      <c r="L198" s="1"/>
    </row>
    <row r="199" spans="3:12" ht="34" customHeight="1">
      <c r="C199" s="26" t="s">
        <v>621</v>
      </c>
      <c r="D199" s="18" t="s">
        <v>622</v>
      </c>
      <c r="E199" s="10">
        <v>1</v>
      </c>
      <c r="F199" s="10">
        <v>1</v>
      </c>
      <c r="G199" s="10">
        <v>0</v>
      </c>
      <c r="H199" s="17">
        <v>30000</v>
      </c>
      <c r="I199" s="24">
        <v>1</v>
      </c>
      <c r="J199" s="25">
        <f>ROUND(E199*(F199+G199)*H199*I199,2)</f>
        <v>30000</v>
      </c>
      <c r="K199" s="1"/>
      <c r="L199" s="23" t="s">
        <v>623</v>
      </c>
    </row>
    <row r="200" spans="3:12" ht="34" customHeight="1">
      <c r="C200" s="29" t="s">
        <v>624</v>
      </c>
      <c r="D200" s="27" t="s">
        <v>625</v>
      </c>
      <c r="E200" s="10">
        <v>1</v>
      </c>
      <c r="F200" s="10">
        <v>1</v>
      </c>
      <c r="G200" s="10">
        <v>0</v>
      </c>
      <c r="H200" s="17">
        <v>45000</v>
      </c>
      <c r="I200" s="24">
        <v>1</v>
      </c>
      <c r="J200" s="28">
        <f>ROUND(E200*(F200+G200)*H200*I200,2)</f>
        <v>45000</v>
      </c>
      <c r="K200" s="1"/>
      <c r="L200" s="23" t="s">
        <v>626</v>
      </c>
    </row>
    <row r="201" spans="3:12" ht="34" customHeight="1">
      <c r="C201" s="26" t="s">
        <v>627</v>
      </c>
      <c r="D201" s="18" t="s">
        <v>628</v>
      </c>
      <c r="E201" s="10">
        <v>1</v>
      </c>
      <c r="F201" s="10">
        <v>1</v>
      </c>
      <c r="G201" s="10">
        <v>0</v>
      </c>
      <c r="H201" s="17">
        <v>15000</v>
      </c>
      <c r="I201" s="24">
        <v>1</v>
      </c>
      <c r="J201" s="25">
        <f>ROUND(E201*(F201+G201)*H201*I201,2)</f>
        <v>15000</v>
      </c>
      <c r="K201" s="1"/>
      <c r="L201" s="23" t="s">
        <v>629</v>
      </c>
    </row>
    <row r="202" spans="3:12" ht="34" customHeight="1">
      <c r="C202" s="29" t="s">
        <v>630</v>
      </c>
      <c r="D202" s="27" t="s">
        <v>631</v>
      </c>
      <c r="E202" s="10">
        <v>1</v>
      </c>
      <c r="F202" s="10">
        <v>1</v>
      </c>
      <c r="G202" s="10">
        <v>0</v>
      </c>
      <c r="H202" s="17">
        <v>8000</v>
      </c>
      <c r="I202" s="24">
        <v>1</v>
      </c>
      <c r="J202" s="28">
        <f>ROUND(E202*(F202+G202)*H202*I202,2)</f>
        <v>8000</v>
      </c>
      <c r="K202" s="1"/>
      <c r="L202" s="23" t="s">
        <v>632</v>
      </c>
    </row>
    <row r="203" spans="3:12" ht="34" customHeight="1">
      <c r="C203" s="26" t="s">
        <v>633</v>
      </c>
      <c r="D203" s="18" t="s">
        <v>634</v>
      </c>
      <c r="E203" s="10">
        <v>1</v>
      </c>
      <c r="F203" s="10">
        <v>1</v>
      </c>
      <c r="G203" s="10">
        <v>0</v>
      </c>
      <c r="H203" s="17">
        <v>60000</v>
      </c>
      <c r="I203" s="24">
        <v>1</v>
      </c>
      <c r="J203" s="25">
        <f>ROUND(E203*(F203+G203)*H203*I203,2)</f>
        <v>60000</v>
      </c>
      <c r="K203" s="1"/>
      <c r="L203" s="23" t="s">
        <v>635</v>
      </c>
    </row>
    <row r="204" spans="3:12" ht="29" customHeight="1">
      <c r="C204" s="31"/>
      <c r="D204" s="31" t="s">
        <v>636</v>
      </c>
      <c r="E204" s="31"/>
      <c r="F204" s="31"/>
      <c r="G204" s="31"/>
      <c r="H204" s="31"/>
      <c r="I204" s="31"/>
      <c r="J204" s="32">
        <f>SUM(J199:J203)</f>
        <v>158000</v>
      </c>
      <c r="K204" s="1"/>
      <c r="L204" s="1"/>
    </row>
    <row r="205" spans="3:12" ht="24" customHeight="1"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3:12" ht="27" customHeight="1">
      <c r="C206" s="5" t="s">
        <v>637</v>
      </c>
      <c r="D206" s="5"/>
      <c r="E206" s="5"/>
      <c r="F206" s="5"/>
      <c r="G206" s="5"/>
      <c r="H206" s="5"/>
      <c r="I206" s="5"/>
      <c r="J206" s="5"/>
      <c r="K206" s="1"/>
      <c r="L206" s="1"/>
    </row>
    <row r="207" spans="3:12" ht="24" customHeight="1">
      <c r="C207" s="1"/>
      <c r="D207" s="1" t="s">
        <v>638</v>
      </c>
      <c r="E207" s="1"/>
      <c r="F207" s="1"/>
      <c r="G207" s="1"/>
      <c r="H207" s="1"/>
      <c r="I207" s="1"/>
      <c r="J207" s="36">
        <f>SUM(J22,J23,J24,J25,J26,J27,J28,J29,J30,J31,J32,J33,J34,J35,J36,J37,J38,J39,J42,J156,J157,J187)</f>
        <v>719687.5</v>
      </c>
      <c r="K207" s="1"/>
      <c r="L207" s="26" t="s">
        <v>639</v>
      </c>
    </row>
    <row r="208" spans="3:12" ht="24" customHeight="1">
      <c r="C208" s="1"/>
      <c r="D208" s="1" t="s">
        <v>640</v>
      </c>
      <c r="E208" s="1"/>
      <c r="F208" s="1"/>
      <c r="G208" s="1"/>
      <c r="H208" s="1"/>
      <c r="I208" s="1"/>
      <c r="J208" s="36">
        <f>SUM(J40,J41)</f>
        <v>96960</v>
      </c>
      <c r="K208" s="1"/>
      <c r="L208" s="26" t="s">
        <v>639</v>
      </c>
    </row>
    <row r="209" spans="3:12" ht="24" customHeight="1">
      <c r="C209" s="1"/>
      <c r="D209" s="1" t="s">
        <v>641</v>
      </c>
      <c r="E209" s="1"/>
      <c r="F209" s="1"/>
      <c r="G209" s="1"/>
      <c r="H209" s="1"/>
      <c r="I209" s="1"/>
      <c r="J209" s="36">
        <f>SUM(J14,J15,J16,J17,J18,J46,J47,J48,J49,J50,J51,J52,J53,J54,J55,J56,J57,J58,J59,J60,J61,J62,J63,J64,J65,J66,J67,J154,J158,J160)</f>
        <v>1270081.25</v>
      </c>
      <c r="K209" s="1"/>
      <c r="L209" s="26" t="s">
        <v>639</v>
      </c>
    </row>
    <row r="210" spans="3:12" ht="38" customHeight="1">
      <c r="C210" s="1"/>
      <c r="D210" s="18" t="s">
        <v>56</v>
      </c>
      <c r="E210" s="1"/>
      <c r="F210" s="1"/>
      <c r="G210" s="1"/>
      <c r="H210" s="1"/>
      <c r="I210" s="1"/>
      <c r="J210" s="37">
        <f>ROUND(J207*Assumptions!H17,2)</f>
        <v>158331.25</v>
      </c>
      <c r="K210" s="1"/>
      <c r="L210" s="18" t="s">
        <v>642</v>
      </c>
    </row>
    <row r="211" spans="3:12" ht="38" customHeight="1">
      <c r="C211" s="1"/>
      <c r="D211" s="18" t="s">
        <v>57</v>
      </c>
      <c r="E211" s="1"/>
      <c r="F211" s="1"/>
      <c r="G211" s="1"/>
      <c r="H211" s="1"/>
      <c r="I211" s="1"/>
      <c r="J211" s="37">
        <f>ROUND(J208*Assumptions!H18,2)</f>
        <v>20846.400000000001</v>
      </c>
      <c r="K211" s="1"/>
      <c r="L211" s="18" t="s">
        <v>643</v>
      </c>
    </row>
    <row r="212" spans="3:12" ht="38" customHeight="1">
      <c r="C212" s="1"/>
      <c r="D212" s="18" t="s">
        <v>644</v>
      </c>
      <c r="E212" s="1"/>
      <c r="F212" s="1"/>
      <c r="G212" s="1"/>
      <c r="H212" s="1"/>
      <c r="I212" s="1"/>
      <c r="J212" s="37">
        <f>ROUND(J209*Assumptions!H19,2)</f>
        <v>254016.25</v>
      </c>
      <c r="K212" s="1"/>
      <c r="L212" s="18" t="s">
        <v>645</v>
      </c>
    </row>
    <row r="213" spans="3:12" ht="38" customHeight="1">
      <c r="C213" s="1"/>
      <c r="D213" s="18" t="s">
        <v>646</v>
      </c>
      <c r="E213" s="1"/>
      <c r="F213" s="1"/>
      <c r="G213" s="1"/>
      <c r="H213" s="1"/>
      <c r="I213" s="1"/>
      <c r="J213" s="37">
        <f>ROUND(SUM(J207:J209)*Assumptions!H20,2)</f>
        <v>354743.89</v>
      </c>
      <c r="K213" s="1"/>
      <c r="L213" s="18" t="s">
        <v>647</v>
      </c>
    </row>
    <row r="214" spans="3:12" ht="29" customHeight="1">
      <c r="C214" s="31"/>
      <c r="D214" s="31" t="s">
        <v>648</v>
      </c>
      <c r="E214" s="31"/>
      <c r="F214" s="31"/>
      <c r="G214" s="31"/>
      <c r="H214" s="31"/>
      <c r="I214" s="31"/>
      <c r="J214" s="32">
        <f>SUM(J210:J213)</f>
        <v>787937.79</v>
      </c>
      <c r="K214" s="1"/>
      <c r="L214" s="1"/>
    </row>
    <row r="215" spans="3:12" ht="24" customHeight="1"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3:12" ht="29" customHeight="1">
      <c r="C216" s="31"/>
      <c r="D216" s="31" t="s">
        <v>649</v>
      </c>
      <c r="E216" s="31"/>
      <c r="F216" s="31"/>
      <c r="G216" s="31"/>
      <c r="H216" s="31"/>
      <c r="I216" s="31"/>
      <c r="J216" s="32">
        <f>SUM(J19,J43,J68,J77,J90,J136,J145,J163,J180,J196,J204)</f>
        <v>3751496.75</v>
      </c>
      <c r="K216" s="1"/>
      <c r="L216" s="1"/>
    </row>
    <row r="217" spans="3:12" ht="29" customHeight="1">
      <c r="C217" s="31"/>
      <c r="D217" s="31" t="s">
        <v>650</v>
      </c>
      <c r="E217" s="31"/>
      <c r="F217" s="31"/>
      <c r="G217" s="31"/>
      <c r="H217" s="31"/>
      <c r="I217" s="31"/>
      <c r="J217" s="32">
        <f>SUM(J216,J214)</f>
        <v>4539434.54</v>
      </c>
      <c r="K217" s="1"/>
      <c r="L217" s="1"/>
    </row>
    <row r="218" spans="3:12" ht="29" customHeight="1">
      <c r="C218" s="31"/>
      <c r="D218" s="31" t="s">
        <v>33</v>
      </c>
      <c r="E218" s="31"/>
      <c r="F218" s="31"/>
      <c r="G218" s="31"/>
      <c r="H218" s="31"/>
      <c r="I218" s="31"/>
      <c r="J218" s="32">
        <f>ROUND(J217*Assumptions!H21,2)</f>
        <v>272366.07</v>
      </c>
      <c r="K218" s="1"/>
      <c r="L218" s="1"/>
    </row>
    <row r="219" spans="3:12" ht="29" customHeight="1">
      <c r="C219" s="31"/>
      <c r="D219" s="31" t="s">
        <v>34</v>
      </c>
      <c r="E219" s="31"/>
      <c r="F219" s="31"/>
      <c r="G219" s="31"/>
      <c r="H219" s="31"/>
      <c r="I219" s="31"/>
      <c r="J219" s="32">
        <f>ROUND(SUM(J217,J218)*Assumptions!H22,2)</f>
        <v>120295.02</v>
      </c>
      <c r="K219" s="1"/>
      <c r="L219" s="1"/>
    </row>
    <row r="220" spans="3:12" ht="29" customHeight="1">
      <c r="C220" s="31"/>
      <c r="D220" s="31" t="s">
        <v>6</v>
      </c>
      <c r="E220" s="31"/>
      <c r="F220" s="31"/>
      <c r="G220" s="31"/>
      <c r="H220" s="31"/>
      <c r="I220" s="31"/>
      <c r="J220" s="32">
        <f>ROUND(SUM(J217,J218,J219)*Assumptions!H23,2)</f>
        <v>739814.34</v>
      </c>
      <c r="K220" s="1"/>
      <c r="L220" s="1"/>
    </row>
    <row r="221" spans="3:12" ht="29" customHeight="1">
      <c r="C221" s="38"/>
      <c r="D221" s="38" t="s">
        <v>35</v>
      </c>
      <c r="E221" s="38"/>
      <c r="F221" s="38"/>
      <c r="G221" s="38"/>
      <c r="H221" s="38"/>
      <c r="I221" s="38"/>
      <c r="J221" s="39">
        <f>SUM(J217,J218,J219,J220)</f>
        <v>5671909.9699999997</v>
      </c>
      <c r="K221" s="1"/>
      <c r="L221" s="1"/>
    </row>
    <row r="222" spans="3:12" ht="24" customHeight="1"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3:12" ht="29" customHeight="1">
      <c r="C223" s="31"/>
      <c r="D223" s="31" t="s">
        <v>651</v>
      </c>
      <c r="E223" s="31"/>
      <c r="F223" s="31"/>
      <c r="G223" s="31"/>
      <c r="H223" s="31"/>
      <c r="I223" s="31"/>
      <c r="J223" s="32">
        <f>SUM(Assumptions!H24:H25)</f>
        <v>80000</v>
      </c>
      <c r="K223" s="1"/>
      <c r="L223" s="1"/>
    </row>
    <row r="224" spans="3:12" ht="29" customHeight="1">
      <c r="C224" s="31"/>
      <c r="D224" s="31" t="s">
        <v>37</v>
      </c>
      <c r="E224" s="31"/>
      <c r="F224" s="31"/>
      <c r="G224" s="31"/>
      <c r="H224" s="31"/>
      <c r="I224" s="31"/>
      <c r="J224" s="32">
        <f>SUM(J221,J223)</f>
        <v>5751909.9699999997</v>
      </c>
      <c r="K224" s="1"/>
      <c r="L224" s="1"/>
    </row>
    <row r="225" spans="3:12" ht="24" customHeight="1"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3:12" ht="40" customHeight="1">
      <c r="C226" s="1"/>
      <c r="D226" s="1" t="s">
        <v>652</v>
      </c>
      <c r="E226" s="1"/>
      <c r="F226" s="1"/>
      <c r="G226" s="1"/>
      <c r="H226" s="1"/>
      <c r="I226" s="1"/>
      <c r="J226" s="14">
        <f>SUM(E46,E47,E48,E49,E50,E51,E52,E53,E54,E55,E56,E57,E58,E59,E60,E61,E62,E63,E64,E65)</f>
        <v>32</v>
      </c>
      <c r="K226" s="1"/>
      <c r="L226" s="18" t="s">
        <v>653</v>
      </c>
    </row>
    <row r="227" spans="3:12" ht="24" customHeight="1"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3:12" ht="24" customHeight="1"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3:12" ht="24" customHeight="1"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3:12" ht="24" customHeight="1"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3:12" ht="24" customHeight="1"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3:12" ht="24" customHeight="1"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3:12" ht="24" customHeight="1"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3:12" ht="24" customHeight="1"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3:12" ht="24" customHeight="1"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3:12" ht="24" customHeight="1"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3:12" ht="24" customHeight="1"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3:12" ht="24" customHeight="1"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3:12" ht="24" customHeight="1"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3:12" ht="24" customHeight="1"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3:12" ht="24" customHeight="1"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3:12" ht="24" customHeight="1">
      <c r="C242" s="1"/>
      <c r="D242" s="1"/>
      <c r="E242" s="1"/>
      <c r="F242" s="1"/>
      <c r="G242" s="1"/>
      <c r="H242" s="1"/>
      <c r="I242" s="1"/>
      <c r="J242" s="1"/>
      <c r="K242" s="1"/>
      <c r="L242" s="1"/>
    </row>
  </sheetData>
  <mergeCells count="1">
    <mergeCell ref="L5:L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2:H205"/>
  <sheetViews>
    <sheetView showGridLines="0" workbookViewId="0">
      <pane xSplit="4" ySplit="7" topLeftCell="E8" activePane="bottomRight" state="frozen"/>
      <selection pane="topRight"/>
      <selection pane="bottomLeft"/>
      <selection pane="bottomRight" activeCell="E8" sqref="E8"/>
    </sheetView>
  </sheetViews>
  <sheetFormatPr defaultRowHeight="14"/>
  <cols>
    <col min="1" max="2" width="2" customWidth="1"/>
    <col min="3" max="3" width="9" customWidth="1"/>
    <col min="4" max="4" width="47" customWidth="1"/>
    <col min="5" max="5" width="26" customWidth="1"/>
    <col min="6" max="6" width="15" customWidth="1"/>
    <col min="7" max="7" width="17" customWidth="1"/>
    <col min="8" max="8" width="56" customWidth="1"/>
  </cols>
  <sheetData>
    <row r="2" spans="3:8" ht="28" customHeight="1">
      <c r="C2" s="2" t="s">
        <v>0</v>
      </c>
      <c r="D2" s="2"/>
      <c r="E2" s="2"/>
      <c r="F2" s="2"/>
      <c r="G2" s="2"/>
      <c r="H2" s="2"/>
    </row>
    <row r="3" spans="3:8" ht="24" customHeight="1">
      <c r="C3" s="3"/>
      <c r="D3" s="3"/>
      <c r="E3" s="3"/>
      <c r="F3" s="3"/>
      <c r="G3" s="3"/>
      <c r="H3" s="3"/>
    </row>
    <row r="4" spans="3:8" ht="24" customHeight="1">
      <c r="C4" s="1" t="s">
        <v>671</v>
      </c>
      <c r="D4" s="1"/>
      <c r="E4" s="1"/>
      <c r="F4" s="1"/>
      <c r="G4" s="1"/>
      <c r="H4" s="1"/>
    </row>
    <row r="5" spans="3:8" ht="24" customHeight="1">
      <c r="C5" s="59" t="s">
        <v>672</v>
      </c>
      <c r="D5" s="59"/>
      <c r="E5" s="59"/>
      <c r="F5" s="59"/>
      <c r="G5" s="59"/>
      <c r="H5" s="59"/>
    </row>
    <row r="6" spans="3:8" ht="24" customHeight="1">
      <c r="C6" s="1"/>
      <c r="D6" s="1"/>
      <c r="E6" s="1"/>
      <c r="F6" s="1"/>
      <c r="G6" s="1"/>
      <c r="H6" s="1"/>
    </row>
    <row r="7" spans="3:8" ht="30" customHeight="1">
      <c r="C7" s="6" t="s">
        <v>673</v>
      </c>
      <c r="D7" s="7" t="s">
        <v>674</v>
      </c>
      <c r="E7" s="7" t="s">
        <v>675</v>
      </c>
      <c r="F7" s="7" t="s">
        <v>676</v>
      </c>
      <c r="G7" s="7" t="s">
        <v>677</v>
      </c>
      <c r="H7" s="8" t="s">
        <v>678</v>
      </c>
    </row>
    <row r="8" spans="3:8" ht="65" customHeight="1">
      <c r="C8" s="18" t="s">
        <v>679</v>
      </c>
      <c r="D8" s="18" t="s">
        <v>680</v>
      </c>
      <c r="E8" s="18" t="s">
        <v>681</v>
      </c>
      <c r="F8" s="18" t="s">
        <v>682</v>
      </c>
      <c r="G8" s="18" t="s">
        <v>683</v>
      </c>
      <c r="H8" s="18" t="s">
        <v>684</v>
      </c>
    </row>
    <row r="9" spans="3:8" ht="65" customHeight="1">
      <c r="C9" s="18" t="s">
        <v>685</v>
      </c>
      <c r="D9" s="18" t="s">
        <v>686</v>
      </c>
      <c r="E9" s="18" t="s">
        <v>687</v>
      </c>
      <c r="F9" s="18" t="s">
        <v>688</v>
      </c>
      <c r="G9" s="18" t="s">
        <v>689</v>
      </c>
      <c r="H9" s="18" t="s">
        <v>690</v>
      </c>
    </row>
    <row r="10" spans="3:8" ht="65" customHeight="1">
      <c r="C10" s="18" t="s">
        <v>691</v>
      </c>
      <c r="D10" s="18" t="s">
        <v>692</v>
      </c>
      <c r="E10" s="18" t="s">
        <v>693</v>
      </c>
      <c r="F10" s="18" t="s">
        <v>694</v>
      </c>
      <c r="G10" s="18" t="s">
        <v>695</v>
      </c>
      <c r="H10" s="18" t="s">
        <v>696</v>
      </c>
    </row>
    <row r="11" spans="3:8" ht="65" customHeight="1">
      <c r="C11" s="18" t="s">
        <v>697</v>
      </c>
      <c r="D11" s="18" t="s">
        <v>698</v>
      </c>
      <c r="E11" s="18" t="s">
        <v>699</v>
      </c>
      <c r="F11" s="18" t="s">
        <v>700</v>
      </c>
      <c r="G11" s="18" t="s">
        <v>701</v>
      </c>
      <c r="H11" s="18" t="s">
        <v>702</v>
      </c>
    </row>
    <row r="12" spans="3:8" ht="65" customHeight="1">
      <c r="C12" s="18" t="s">
        <v>703</v>
      </c>
      <c r="D12" s="18" t="s">
        <v>704</v>
      </c>
      <c r="E12" s="18" t="s">
        <v>705</v>
      </c>
      <c r="F12" s="18" t="s">
        <v>706</v>
      </c>
      <c r="G12" s="18" t="s">
        <v>707</v>
      </c>
      <c r="H12" s="18" t="s">
        <v>708</v>
      </c>
    </row>
    <row r="13" spans="3:8" ht="65" customHeight="1">
      <c r="C13" s="18" t="s">
        <v>709</v>
      </c>
      <c r="D13" s="18" t="s">
        <v>316</v>
      </c>
      <c r="E13" s="18" t="s">
        <v>710</v>
      </c>
      <c r="F13" s="18" t="s">
        <v>711</v>
      </c>
      <c r="G13" s="18" t="s">
        <v>712</v>
      </c>
      <c r="H13" s="18" t="s">
        <v>713</v>
      </c>
    </row>
    <row r="14" spans="3:8" ht="65" customHeight="1">
      <c r="C14" s="18" t="s">
        <v>714</v>
      </c>
      <c r="D14" s="18" t="s">
        <v>715</v>
      </c>
      <c r="E14" s="18" t="s">
        <v>716</v>
      </c>
      <c r="F14" s="18" t="s">
        <v>717</v>
      </c>
      <c r="G14" s="18" t="s">
        <v>718</v>
      </c>
      <c r="H14" s="18" t="s">
        <v>719</v>
      </c>
    </row>
    <row r="15" spans="3:8" ht="65" customHeight="1">
      <c r="C15" s="18" t="s">
        <v>720</v>
      </c>
      <c r="D15" s="18" t="s">
        <v>721</v>
      </c>
      <c r="E15" s="18" t="s">
        <v>722</v>
      </c>
      <c r="F15" s="18" t="s">
        <v>723</v>
      </c>
      <c r="G15" s="18" t="s">
        <v>724</v>
      </c>
      <c r="H15" s="18" t="s">
        <v>725</v>
      </c>
    </row>
    <row r="16" spans="3:8" ht="65" customHeight="1">
      <c r="C16" s="18" t="s">
        <v>726</v>
      </c>
      <c r="D16" s="18" t="s">
        <v>727</v>
      </c>
      <c r="E16" s="18" t="s">
        <v>728</v>
      </c>
      <c r="F16" s="18" t="s">
        <v>729</v>
      </c>
      <c r="G16" s="18" t="s">
        <v>730</v>
      </c>
      <c r="H16" s="18" t="s">
        <v>731</v>
      </c>
    </row>
    <row r="17" spans="3:8" ht="65" customHeight="1">
      <c r="C17" s="18" t="s">
        <v>732</v>
      </c>
      <c r="D17" s="18" t="s">
        <v>733</v>
      </c>
      <c r="E17" s="18" t="s">
        <v>734</v>
      </c>
      <c r="F17" s="18" t="s">
        <v>735</v>
      </c>
      <c r="G17" s="18" t="s">
        <v>736</v>
      </c>
      <c r="H17" s="18" t="s">
        <v>737</v>
      </c>
    </row>
    <row r="18" spans="3:8" ht="65" customHeight="1">
      <c r="C18" s="18" t="s">
        <v>738</v>
      </c>
      <c r="D18" s="18" t="s">
        <v>739</v>
      </c>
      <c r="E18" s="18" t="s">
        <v>740</v>
      </c>
      <c r="F18" s="18" t="s">
        <v>741</v>
      </c>
      <c r="G18" s="18" t="s">
        <v>742</v>
      </c>
      <c r="H18" s="18" t="s">
        <v>743</v>
      </c>
    </row>
    <row r="19" spans="3:8" ht="65" customHeight="1">
      <c r="C19" s="18" t="s">
        <v>744</v>
      </c>
      <c r="D19" s="18" t="s">
        <v>745</v>
      </c>
      <c r="E19" s="18" t="s">
        <v>746</v>
      </c>
      <c r="F19" s="18" t="s">
        <v>747</v>
      </c>
      <c r="G19" s="18" t="s">
        <v>748</v>
      </c>
      <c r="H19" s="18" t="s">
        <v>749</v>
      </c>
    </row>
    <row r="20" spans="3:8" ht="24" customHeight="1">
      <c r="C20" s="1"/>
      <c r="D20" s="1"/>
      <c r="E20" s="1"/>
      <c r="F20" s="1"/>
      <c r="G20" s="1"/>
      <c r="H20" s="1"/>
    </row>
    <row r="21" spans="3:8" ht="27" customHeight="1">
      <c r="C21" s="5" t="s">
        <v>750</v>
      </c>
      <c r="D21" s="5"/>
      <c r="E21" s="5"/>
      <c r="F21" s="5"/>
      <c r="G21" s="5"/>
      <c r="H21" s="5"/>
    </row>
    <row r="22" spans="3:8" ht="30" customHeight="1">
      <c r="C22" s="6" t="s">
        <v>673</v>
      </c>
      <c r="D22" s="7" t="s">
        <v>751</v>
      </c>
      <c r="E22" s="7" t="s">
        <v>752</v>
      </c>
      <c r="F22" s="7" t="s">
        <v>753</v>
      </c>
      <c r="G22" s="7" t="s">
        <v>754</v>
      </c>
      <c r="H22" s="8" t="s">
        <v>678</v>
      </c>
    </row>
    <row r="23" spans="3:8" ht="48" customHeight="1">
      <c r="C23" s="18" t="s">
        <v>755</v>
      </c>
      <c r="D23" s="18" t="s">
        <v>756</v>
      </c>
      <c r="E23" s="18" t="s">
        <v>757</v>
      </c>
      <c r="F23" s="18">
        <v>3</v>
      </c>
      <c r="G23" s="18" t="s">
        <v>758</v>
      </c>
      <c r="H23" s="18" t="s">
        <v>759</v>
      </c>
    </row>
    <row r="24" spans="3:8" ht="48" customHeight="1">
      <c r="C24" s="18" t="s">
        <v>760</v>
      </c>
      <c r="D24" s="18" t="s">
        <v>761</v>
      </c>
      <c r="E24" s="18" t="s">
        <v>762</v>
      </c>
      <c r="F24" s="18">
        <v>4</v>
      </c>
      <c r="G24" s="18" t="s">
        <v>758</v>
      </c>
      <c r="H24" s="18" t="s">
        <v>763</v>
      </c>
    </row>
    <row r="25" spans="3:8" ht="48" customHeight="1">
      <c r="C25" s="18" t="s">
        <v>764</v>
      </c>
      <c r="D25" s="18" t="s">
        <v>765</v>
      </c>
      <c r="E25" s="18" t="s">
        <v>766</v>
      </c>
      <c r="F25" s="18">
        <v>3</v>
      </c>
      <c r="G25" s="18" t="s">
        <v>758</v>
      </c>
      <c r="H25" s="18" t="s">
        <v>767</v>
      </c>
    </row>
    <row r="26" spans="3:8" ht="48" customHeight="1">
      <c r="C26" s="18" t="s">
        <v>768</v>
      </c>
      <c r="D26" s="18" t="s">
        <v>769</v>
      </c>
      <c r="E26" s="18" t="s">
        <v>770</v>
      </c>
      <c r="F26" s="18">
        <v>4</v>
      </c>
      <c r="G26" s="18" t="s">
        <v>771</v>
      </c>
      <c r="H26" s="18" t="s">
        <v>772</v>
      </c>
    </row>
    <row r="27" spans="3:8" ht="48" customHeight="1">
      <c r="C27" s="18" t="s">
        <v>773</v>
      </c>
      <c r="D27" s="18" t="s">
        <v>197</v>
      </c>
      <c r="E27" s="18" t="s">
        <v>774</v>
      </c>
      <c r="F27" s="18">
        <v>2</v>
      </c>
      <c r="G27" s="18" t="s">
        <v>775</v>
      </c>
      <c r="H27" s="18" t="s">
        <v>196</v>
      </c>
    </row>
    <row r="28" spans="3:8" ht="48" customHeight="1">
      <c r="C28" s="18" t="s">
        <v>776</v>
      </c>
      <c r="D28" s="18" t="s">
        <v>777</v>
      </c>
      <c r="E28" s="18" t="s">
        <v>778</v>
      </c>
      <c r="F28" s="18">
        <v>5</v>
      </c>
      <c r="G28" s="18" t="s">
        <v>779</v>
      </c>
      <c r="H28" s="18" t="s">
        <v>780</v>
      </c>
    </row>
    <row r="29" spans="3:8" ht="48" customHeight="1">
      <c r="C29" s="18" t="s">
        <v>781</v>
      </c>
      <c r="D29" s="18" t="s">
        <v>782</v>
      </c>
      <c r="E29" s="18" t="s">
        <v>783</v>
      </c>
      <c r="F29" s="18">
        <v>6</v>
      </c>
      <c r="G29" s="18" t="s">
        <v>784</v>
      </c>
      <c r="H29" s="18" t="s">
        <v>201</v>
      </c>
    </row>
    <row r="30" spans="3:8" ht="48" customHeight="1">
      <c r="C30" s="18" t="s">
        <v>785</v>
      </c>
      <c r="D30" s="18" t="s">
        <v>786</v>
      </c>
      <c r="E30" s="18" t="s">
        <v>787</v>
      </c>
      <c r="F30" s="18" t="s">
        <v>788</v>
      </c>
      <c r="G30" s="18" t="s">
        <v>789</v>
      </c>
      <c r="H30" s="18" t="s">
        <v>790</v>
      </c>
    </row>
    <row r="31" spans="3:8" ht="48" customHeight="1">
      <c r="C31" s="18" t="s">
        <v>791</v>
      </c>
      <c r="D31" s="18" t="s">
        <v>792</v>
      </c>
      <c r="E31" s="18" t="s">
        <v>793</v>
      </c>
      <c r="F31" s="18" t="s">
        <v>788</v>
      </c>
      <c r="G31" s="18" t="s">
        <v>794</v>
      </c>
      <c r="H31" s="18" t="s">
        <v>795</v>
      </c>
    </row>
    <row r="32" spans="3:8" ht="24" customHeight="1">
      <c r="C32" s="1"/>
      <c r="D32" s="1"/>
      <c r="E32" s="1"/>
      <c r="F32" s="1"/>
      <c r="G32" s="1"/>
      <c r="H32" s="1"/>
    </row>
    <row r="33" spans="3:8" ht="27" customHeight="1">
      <c r="C33" s="5" t="s">
        <v>796</v>
      </c>
      <c r="D33" s="5"/>
      <c r="E33" s="5"/>
      <c r="F33" s="5"/>
      <c r="G33" s="5"/>
      <c r="H33" s="5"/>
    </row>
    <row r="34" spans="3:8" ht="24" customHeight="1">
      <c r="C34" s="54" t="s">
        <v>797</v>
      </c>
      <c r="D34" s="54"/>
      <c r="E34" s="54"/>
      <c r="F34" s="54"/>
      <c r="G34" s="54"/>
      <c r="H34" s="54"/>
    </row>
    <row r="35" spans="3:8" ht="24" customHeight="1">
      <c r="C35" s="1"/>
      <c r="D35" s="1"/>
      <c r="E35" s="1"/>
      <c r="F35" s="1"/>
      <c r="G35" s="1"/>
      <c r="H35" s="1"/>
    </row>
    <row r="36" spans="3:8" ht="30" customHeight="1">
      <c r="C36" s="6" t="s">
        <v>798</v>
      </c>
      <c r="D36" s="7" t="s">
        <v>799</v>
      </c>
      <c r="E36" s="7" t="s">
        <v>800</v>
      </c>
      <c r="F36" s="7" t="s">
        <v>801</v>
      </c>
      <c r="G36" s="7" t="s">
        <v>802</v>
      </c>
      <c r="H36" s="8" t="s">
        <v>803</v>
      </c>
    </row>
    <row r="37" spans="3:8" ht="43" customHeight="1">
      <c r="C37" s="18">
        <v>1</v>
      </c>
      <c r="D37" s="18" t="s">
        <v>804</v>
      </c>
      <c r="E37" s="18" t="s">
        <v>805</v>
      </c>
      <c r="F37" s="18" t="s">
        <v>806</v>
      </c>
      <c r="G37" s="18" t="s">
        <v>807</v>
      </c>
      <c r="H37" s="18" t="s">
        <v>808</v>
      </c>
    </row>
    <row r="38" spans="3:8" ht="43" customHeight="1">
      <c r="C38" s="27">
        <v>2</v>
      </c>
      <c r="D38" s="27" t="s">
        <v>809</v>
      </c>
      <c r="E38" s="27" t="s">
        <v>805</v>
      </c>
      <c r="F38" s="27" t="s">
        <v>810</v>
      </c>
      <c r="G38" s="27" t="s">
        <v>807</v>
      </c>
      <c r="H38" s="27" t="s">
        <v>808</v>
      </c>
    </row>
    <row r="39" spans="3:8" ht="43" customHeight="1">
      <c r="C39" s="18">
        <v>3</v>
      </c>
      <c r="D39" s="18" t="s">
        <v>811</v>
      </c>
      <c r="E39" s="18" t="s">
        <v>805</v>
      </c>
      <c r="F39" s="18" t="s">
        <v>810</v>
      </c>
      <c r="G39" s="18" t="s">
        <v>807</v>
      </c>
      <c r="H39" s="18" t="s">
        <v>808</v>
      </c>
    </row>
    <row r="40" spans="3:8" ht="43" customHeight="1">
      <c r="C40" s="27">
        <v>4</v>
      </c>
      <c r="D40" s="27" t="s">
        <v>812</v>
      </c>
      <c r="E40" s="27" t="s">
        <v>813</v>
      </c>
      <c r="F40" s="27" t="s">
        <v>810</v>
      </c>
      <c r="G40" s="27" t="s">
        <v>807</v>
      </c>
      <c r="H40" s="27" t="s">
        <v>814</v>
      </c>
    </row>
    <row r="41" spans="3:8" ht="43" customHeight="1">
      <c r="C41" s="18">
        <v>5</v>
      </c>
      <c r="D41" s="18" t="s">
        <v>815</v>
      </c>
      <c r="E41" s="18" t="s">
        <v>816</v>
      </c>
      <c r="F41" s="18" t="s">
        <v>806</v>
      </c>
      <c r="G41" s="18" t="s">
        <v>807</v>
      </c>
      <c r="H41" s="18" t="s">
        <v>817</v>
      </c>
    </row>
    <row r="42" spans="3:8" ht="43" customHeight="1">
      <c r="C42" s="27">
        <v>6</v>
      </c>
      <c r="D42" s="27" t="s">
        <v>818</v>
      </c>
      <c r="E42" s="27" t="s">
        <v>816</v>
      </c>
      <c r="F42" s="27" t="s">
        <v>810</v>
      </c>
      <c r="G42" s="27" t="s">
        <v>807</v>
      </c>
      <c r="H42" s="27" t="s">
        <v>817</v>
      </c>
    </row>
    <row r="43" spans="3:8" ht="43" customHeight="1">
      <c r="C43" s="18">
        <v>7</v>
      </c>
      <c r="D43" s="18" t="s">
        <v>819</v>
      </c>
      <c r="E43" s="18" t="s">
        <v>820</v>
      </c>
      <c r="F43" s="18" t="s">
        <v>810</v>
      </c>
      <c r="G43" s="18" t="s">
        <v>807</v>
      </c>
      <c r="H43" s="18" t="s">
        <v>821</v>
      </c>
    </row>
    <row r="44" spans="3:8" ht="43" customHeight="1">
      <c r="C44" s="27">
        <v>8</v>
      </c>
      <c r="D44" s="27" t="s">
        <v>822</v>
      </c>
      <c r="E44" s="27" t="s">
        <v>823</v>
      </c>
      <c r="F44" s="27" t="s">
        <v>810</v>
      </c>
      <c r="G44" s="27" t="s">
        <v>807</v>
      </c>
      <c r="H44" s="27" t="s">
        <v>824</v>
      </c>
    </row>
    <row r="45" spans="3:8" ht="43" customHeight="1">
      <c r="C45" s="18">
        <v>9</v>
      </c>
      <c r="D45" s="18" t="s">
        <v>825</v>
      </c>
      <c r="E45" s="18" t="s">
        <v>826</v>
      </c>
      <c r="F45" s="18" t="s">
        <v>806</v>
      </c>
      <c r="G45" s="18" t="s">
        <v>807</v>
      </c>
      <c r="H45" s="18" t="s">
        <v>827</v>
      </c>
    </row>
    <row r="46" spans="3:8" ht="43" customHeight="1">
      <c r="C46" s="27">
        <v>10</v>
      </c>
      <c r="D46" s="27" t="s">
        <v>828</v>
      </c>
      <c r="E46" s="27" t="s">
        <v>826</v>
      </c>
      <c r="F46" s="27" t="s">
        <v>810</v>
      </c>
      <c r="G46" s="27" t="s">
        <v>807</v>
      </c>
      <c r="H46" s="27" t="s">
        <v>827</v>
      </c>
    </row>
    <row r="47" spans="3:8" ht="43" customHeight="1">
      <c r="C47" s="18">
        <v>11</v>
      </c>
      <c r="D47" s="18" t="s">
        <v>829</v>
      </c>
      <c r="E47" s="18" t="s">
        <v>826</v>
      </c>
      <c r="F47" s="18" t="s">
        <v>806</v>
      </c>
      <c r="G47" s="18" t="s">
        <v>807</v>
      </c>
      <c r="H47" s="18" t="s">
        <v>827</v>
      </c>
    </row>
    <row r="48" spans="3:8" ht="43" customHeight="1">
      <c r="C48" s="27">
        <v>12</v>
      </c>
      <c r="D48" s="27" t="s">
        <v>830</v>
      </c>
      <c r="E48" s="27" t="s">
        <v>831</v>
      </c>
      <c r="F48" s="27" t="s">
        <v>810</v>
      </c>
      <c r="G48" s="27" t="s">
        <v>807</v>
      </c>
      <c r="H48" s="27" t="s">
        <v>832</v>
      </c>
    </row>
    <row r="49" spans="3:8" ht="43" customHeight="1">
      <c r="C49" s="18">
        <v>13</v>
      </c>
      <c r="D49" s="18" t="s">
        <v>833</v>
      </c>
      <c r="E49" s="18" t="s">
        <v>834</v>
      </c>
      <c r="F49" s="18" t="s">
        <v>806</v>
      </c>
      <c r="G49" s="18" t="s">
        <v>807</v>
      </c>
      <c r="H49" s="18" t="s">
        <v>835</v>
      </c>
    </row>
    <row r="50" spans="3:8" ht="43" customHeight="1">
      <c r="C50" s="27">
        <v>14</v>
      </c>
      <c r="D50" s="27" t="s">
        <v>836</v>
      </c>
      <c r="E50" s="27" t="s">
        <v>834</v>
      </c>
      <c r="F50" s="27" t="s">
        <v>810</v>
      </c>
      <c r="G50" s="27" t="s">
        <v>807</v>
      </c>
      <c r="H50" s="27" t="s">
        <v>835</v>
      </c>
    </row>
    <row r="51" spans="3:8" ht="43" customHeight="1">
      <c r="C51" s="18">
        <v>15</v>
      </c>
      <c r="D51" s="18" t="s">
        <v>837</v>
      </c>
      <c r="E51" s="18" t="s">
        <v>834</v>
      </c>
      <c r="F51" s="18" t="s">
        <v>810</v>
      </c>
      <c r="G51" s="18" t="s">
        <v>807</v>
      </c>
      <c r="H51" s="18" t="s">
        <v>835</v>
      </c>
    </row>
    <row r="52" spans="3:8" ht="43" customHeight="1">
      <c r="C52" s="27">
        <v>16</v>
      </c>
      <c r="D52" s="27" t="s">
        <v>838</v>
      </c>
      <c r="E52" s="27" t="s">
        <v>834</v>
      </c>
      <c r="F52" s="27" t="s">
        <v>810</v>
      </c>
      <c r="G52" s="27" t="s">
        <v>807</v>
      </c>
      <c r="H52" s="27" t="s">
        <v>835</v>
      </c>
    </row>
    <row r="53" spans="3:8" ht="43" customHeight="1">
      <c r="C53" s="18">
        <v>17</v>
      </c>
      <c r="D53" s="18" t="s">
        <v>839</v>
      </c>
      <c r="E53" s="18" t="s">
        <v>834</v>
      </c>
      <c r="F53" s="18" t="s">
        <v>806</v>
      </c>
      <c r="G53" s="18" t="s">
        <v>807</v>
      </c>
      <c r="H53" s="18" t="s">
        <v>835</v>
      </c>
    </row>
    <row r="54" spans="3:8" ht="43" customHeight="1">
      <c r="C54" s="27">
        <v>18</v>
      </c>
      <c r="D54" s="27" t="s">
        <v>840</v>
      </c>
      <c r="E54" s="27" t="s">
        <v>841</v>
      </c>
      <c r="F54" s="27" t="s">
        <v>806</v>
      </c>
      <c r="G54" s="27" t="s">
        <v>807</v>
      </c>
      <c r="H54" s="27" t="s">
        <v>842</v>
      </c>
    </row>
    <row r="55" spans="3:8" ht="43" customHeight="1">
      <c r="C55" s="18">
        <v>19</v>
      </c>
      <c r="D55" s="18" t="s">
        <v>843</v>
      </c>
      <c r="E55" s="18" t="s">
        <v>844</v>
      </c>
      <c r="F55" s="18" t="s">
        <v>810</v>
      </c>
      <c r="G55" s="18" t="s">
        <v>807</v>
      </c>
      <c r="H55" s="18" t="s">
        <v>845</v>
      </c>
    </row>
    <row r="56" spans="3:8" ht="43" customHeight="1">
      <c r="C56" s="27">
        <v>20</v>
      </c>
      <c r="D56" s="27" t="s">
        <v>829</v>
      </c>
      <c r="E56" s="27" t="s">
        <v>826</v>
      </c>
      <c r="F56" s="27" t="s">
        <v>806</v>
      </c>
      <c r="G56" s="27" t="s">
        <v>807</v>
      </c>
      <c r="H56" s="27" t="s">
        <v>827</v>
      </c>
    </row>
    <row r="57" spans="3:8" ht="43" customHeight="1">
      <c r="C57" s="18">
        <v>21</v>
      </c>
      <c r="D57" s="18" t="s">
        <v>837</v>
      </c>
      <c r="E57" s="18" t="s">
        <v>834</v>
      </c>
      <c r="F57" s="18" t="s">
        <v>810</v>
      </c>
      <c r="G57" s="18" t="s">
        <v>807</v>
      </c>
      <c r="H57" s="18" t="s">
        <v>835</v>
      </c>
    </row>
    <row r="58" spans="3:8" ht="43" customHeight="1">
      <c r="C58" s="27">
        <v>22</v>
      </c>
      <c r="D58" s="27" t="s">
        <v>846</v>
      </c>
      <c r="E58" s="27" t="s">
        <v>847</v>
      </c>
      <c r="F58" s="27" t="s">
        <v>806</v>
      </c>
      <c r="G58" s="27" t="s">
        <v>807</v>
      </c>
      <c r="H58" s="27" t="s">
        <v>848</v>
      </c>
    </row>
    <row r="59" spans="3:8" ht="43" customHeight="1">
      <c r="C59" s="18">
        <v>23</v>
      </c>
      <c r="D59" s="18" t="s">
        <v>849</v>
      </c>
      <c r="E59" s="18" t="s">
        <v>847</v>
      </c>
      <c r="F59" s="18" t="s">
        <v>810</v>
      </c>
      <c r="G59" s="18" t="s">
        <v>807</v>
      </c>
      <c r="H59" s="18" t="s">
        <v>848</v>
      </c>
    </row>
    <row r="60" spans="3:8" ht="43" customHeight="1">
      <c r="C60" s="27">
        <v>24</v>
      </c>
      <c r="D60" s="27" t="s">
        <v>837</v>
      </c>
      <c r="E60" s="27" t="s">
        <v>834</v>
      </c>
      <c r="F60" s="27" t="s">
        <v>810</v>
      </c>
      <c r="G60" s="27" t="s">
        <v>807</v>
      </c>
      <c r="H60" s="27" t="s">
        <v>835</v>
      </c>
    </row>
    <row r="61" spans="3:8" ht="43" customHeight="1">
      <c r="C61" s="18">
        <v>25</v>
      </c>
      <c r="D61" s="18" t="s">
        <v>838</v>
      </c>
      <c r="E61" s="18" t="s">
        <v>834</v>
      </c>
      <c r="F61" s="18" t="s">
        <v>810</v>
      </c>
      <c r="G61" s="18" t="s">
        <v>807</v>
      </c>
      <c r="H61" s="18" t="s">
        <v>835</v>
      </c>
    </row>
    <row r="62" spans="3:8" ht="43" customHeight="1">
      <c r="C62" s="27">
        <v>26</v>
      </c>
      <c r="D62" s="27" t="s">
        <v>837</v>
      </c>
      <c r="E62" s="27" t="s">
        <v>834</v>
      </c>
      <c r="F62" s="27" t="s">
        <v>810</v>
      </c>
      <c r="G62" s="27" t="s">
        <v>807</v>
      </c>
      <c r="H62" s="27" t="s">
        <v>835</v>
      </c>
    </row>
    <row r="63" spans="3:8" ht="43" customHeight="1">
      <c r="C63" s="18">
        <v>27</v>
      </c>
      <c r="D63" s="18" t="s">
        <v>838</v>
      </c>
      <c r="E63" s="18" t="s">
        <v>834</v>
      </c>
      <c r="F63" s="18" t="s">
        <v>810</v>
      </c>
      <c r="G63" s="18" t="s">
        <v>807</v>
      </c>
      <c r="H63" s="18" t="s">
        <v>835</v>
      </c>
    </row>
    <row r="64" spans="3:8" ht="43" customHeight="1">
      <c r="C64" s="27">
        <v>28</v>
      </c>
      <c r="D64" s="27" t="s">
        <v>850</v>
      </c>
      <c r="E64" s="27" t="s">
        <v>834</v>
      </c>
      <c r="F64" s="27" t="s">
        <v>810</v>
      </c>
      <c r="G64" s="27" t="s">
        <v>807</v>
      </c>
      <c r="H64" s="27" t="s">
        <v>835</v>
      </c>
    </row>
    <row r="65" spans="3:8" ht="43" customHeight="1">
      <c r="C65" s="18">
        <v>29</v>
      </c>
      <c r="D65" s="18" t="s">
        <v>851</v>
      </c>
      <c r="E65" s="18" t="s">
        <v>852</v>
      </c>
      <c r="F65" s="18" t="s">
        <v>806</v>
      </c>
      <c r="G65" s="18" t="s">
        <v>807</v>
      </c>
      <c r="H65" s="18" t="s">
        <v>853</v>
      </c>
    </row>
    <row r="66" spans="3:8" ht="43" customHeight="1">
      <c r="C66" s="27">
        <v>30</v>
      </c>
      <c r="D66" s="27" t="s">
        <v>854</v>
      </c>
      <c r="E66" s="27" t="s">
        <v>852</v>
      </c>
      <c r="F66" s="27" t="s">
        <v>810</v>
      </c>
      <c r="G66" s="27" t="s">
        <v>807</v>
      </c>
      <c r="H66" s="27" t="s">
        <v>853</v>
      </c>
    </row>
    <row r="67" spans="3:8" ht="43" customHeight="1">
      <c r="C67" s="18">
        <v>31</v>
      </c>
      <c r="D67" s="18" t="s">
        <v>855</v>
      </c>
      <c r="E67" s="18" t="s">
        <v>852</v>
      </c>
      <c r="F67" s="18" t="s">
        <v>810</v>
      </c>
      <c r="G67" s="18" t="s">
        <v>807</v>
      </c>
      <c r="H67" s="18" t="s">
        <v>853</v>
      </c>
    </row>
    <row r="68" spans="3:8" ht="43" customHeight="1">
      <c r="C68" s="27">
        <v>32</v>
      </c>
      <c r="D68" s="27" t="s">
        <v>836</v>
      </c>
      <c r="E68" s="27" t="s">
        <v>834</v>
      </c>
      <c r="F68" s="27" t="s">
        <v>810</v>
      </c>
      <c r="G68" s="27" t="s">
        <v>807</v>
      </c>
      <c r="H68" s="27" t="s">
        <v>835</v>
      </c>
    </row>
    <row r="69" spans="3:8" ht="43" customHeight="1">
      <c r="C69" s="18">
        <v>33</v>
      </c>
      <c r="D69" s="18" t="s">
        <v>837</v>
      </c>
      <c r="E69" s="18" t="s">
        <v>834</v>
      </c>
      <c r="F69" s="18" t="s">
        <v>810</v>
      </c>
      <c r="G69" s="18" t="s">
        <v>807</v>
      </c>
      <c r="H69" s="18" t="s">
        <v>835</v>
      </c>
    </row>
    <row r="70" spans="3:8" ht="43" customHeight="1">
      <c r="C70" s="27">
        <v>34</v>
      </c>
      <c r="D70" s="27" t="s">
        <v>838</v>
      </c>
      <c r="E70" s="27" t="s">
        <v>834</v>
      </c>
      <c r="F70" s="27" t="s">
        <v>810</v>
      </c>
      <c r="G70" s="27" t="s">
        <v>807</v>
      </c>
      <c r="H70" s="27" t="s">
        <v>835</v>
      </c>
    </row>
    <row r="71" spans="3:8" ht="43" customHeight="1">
      <c r="C71" s="18">
        <v>35</v>
      </c>
      <c r="D71" s="18" t="s">
        <v>856</v>
      </c>
      <c r="E71" s="18" t="s">
        <v>813</v>
      </c>
      <c r="F71" s="18" t="s">
        <v>810</v>
      </c>
      <c r="G71" s="18" t="s">
        <v>807</v>
      </c>
      <c r="H71" s="18" t="s">
        <v>814</v>
      </c>
    </row>
    <row r="72" spans="3:8" ht="43" customHeight="1">
      <c r="C72" s="27">
        <v>36</v>
      </c>
      <c r="D72" s="27" t="s">
        <v>843</v>
      </c>
      <c r="E72" s="27" t="s">
        <v>844</v>
      </c>
      <c r="F72" s="27" t="s">
        <v>810</v>
      </c>
      <c r="G72" s="27" t="s">
        <v>807</v>
      </c>
      <c r="H72" s="27" t="s">
        <v>845</v>
      </c>
    </row>
    <row r="73" spans="3:8" ht="43" customHeight="1">
      <c r="C73" s="18">
        <v>37</v>
      </c>
      <c r="D73" s="18" t="s">
        <v>857</v>
      </c>
      <c r="E73" s="18" t="s">
        <v>823</v>
      </c>
      <c r="F73" s="18" t="s">
        <v>810</v>
      </c>
      <c r="G73" s="18" t="s">
        <v>807</v>
      </c>
      <c r="H73" s="18" t="s">
        <v>824</v>
      </c>
    </row>
    <row r="74" spans="3:8" ht="43" customHeight="1">
      <c r="C74" s="27">
        <v>38</v>
      </c>
      <c r="D74" s="27" t="s">
        <v>858</v>
      </c>
      <c r="E74" s="27" t="s">
        <v>823</v>
      </c>
      <c r="F74" s="27" t="s">
        <v>810</v>
      </c>
      <c r="G74" s="27" t="s">
        <v>807</v>
      </c>
      <c r="H74" s="27" t="s">
        <v>824</v>
      </c>
    </row>
    <row r="75" spans="3:8" ht="43" customHeight="1">
      <c r="C75" s="18">
        <v>39</v>
      </c>
      <c r="D75" s="18" t="s">
        <v>837</v>
      </c>
      <c r="E75" s="18" t="s">
        <v>834</v>
      </c>
      <c r="F75" s="18" t="s">
        <v>810</v>
      </c>
      <c r="G75" s="18" t="s">
        <v>807</v>
      </c>
      <c r="H75" s="18" t="s">
        <v>835</v>
      </c>
    </row>
    <row r="76" spans="3:8" ht="43" customHeight="1">
      <c r="C76" s="27">
        <v>40</v>
      </c>
      <c r="D76" s="27" t="s">
        <v>859</v>
      </c>
      <c r="E76" s="27" t="s">
        <v>834</v>
      </c>
      <c r="F76" s="27" t="s">
        <v>810</v>
      </c>
      <c r="G76" s="27" t="s">
        <v>807</v>
      </c>
      <c r="H76" s="27" t="s">
        <v>835</v>
      </c>
    </row>
    <row r="77" spans="3:8" ht="43" customHeight="1">
      <c r="C77" s="18">
        <v>41</v>
      </c>
      <c r="D77" s="18" t="s">
        <v>837</v>
      </c>
      <c r="E77" s="18" t="s">
        <v>834</v>
      </c>
      <c r="F77" s="18" t="s">
        <v>810</v>
      </c>
      <c r="G77" s="18" t="s">
        <v>807</v>
      </c>
      <c r="H77" s="18" t="s">
        <v>835</v>
      </c>
    </row>
    <row r="78" spans="3:8" ht="43" customHeight="1">
      <c r="C78" s="27">
        <v>42</v>
      </c>
      <c r="D78" s="27" t="s">
        <v>838</v>
      </c>
      <c r="E78" s="27" t="s">
        <v>834</v>
      </c>
      <c r="F78" s="27" t="s">
        <v>810</v>
      </c>
      <c r="G78" s="27" t="s">
        <v>807</v>
      </c>
      <c r="H78" s="27" t="s">
        <v>835</v>
      </c>
    </row>
    <row r="79" spans="3:8" ht="43" customHeight="1">
      <c r="C79" s="18">
        <v>43</v>
      </c>
      <c r="D79" s="18" t="s">
        <v>843</v>
      </c>
      <c r="E79" s="18" t="s">
        <v>844</v>
      </c>
      <c r="F79" s="18" t="s">
        <v>810</v>
      </c>
      <c r="G79" s="18" t="s">
        <v>807</v>
      </c>
      <c r="H79" s="18" t="s">
        <v>845</v>
      </c>
    </row>
    <row r="80" spans="3:8" ht="43" customHeight="1">
      <c r="C80" s="27">
        <v>44</v>
      </c>
      <c r="D80" s="27" t="s">
        <v>837</v>
      </c>
      <c r="E80" s="27" t="s">
        <v>834</v>
      </c>
      <c r="F80" s="27" t="s">
        <v>810</v>
      </c>
      <c r="G80" s="27" t="s">
        <v>807</v>
      </c>
      <c r="H80" s="27" t="s">
        <v>835</v>
      </c>
    </row>
    <row r="81" spans="3:8" ht="43" customHeight="1">
      <c r="C81" s="18">
        <v>45</v>
      </c>
      <c r="D81" s="18" t="s">
        <v>837</v>
      </c>
      <c r="E81" s="18" t="s">
        <v>834</v>
      </c>
      <c r="F81" s="18" t="s">
        <v>810</v>
      </c>
      <c r="G81" s="18" t="s">
        <v>807</v>
      </c>
      <c r="H81" s="18" t="s">
        <v>835</v>
      </c>
    </row>
    <row r="82" spans="3:8" ht="43" customHeight="1">
      <c r="C82" s="27">
        <v>46</v>
      </c>
      <c r="D82" s="27" t="s">
        <v>838</v>
      </c>
      <c r="E82" s="27" t="s">
        <v>834</v>
      </c>
      <c r="F82" s="27" t="s">
        <v>810</v>
      </c>
      <c r="G82" s="27" t="s">
        <v>807</v>
      </c>
      <c r="H82" s="27" t="s">
        <v>835</v>
      </c>
    </row>
    <row r="83" spans="3:8" ht="43" customHeight="1">
      <c r="C83" s="18">
        <v>47</v>
      </c>
      <c r="D83" s="18" t="s">
        <v>860</v>
      </c>
      <c r="E83" s="18" t="s">
        <v>816</v>
      </c>
      <c r="F83" s="18" t="s">
        <v>810</v>
      </c>
      <c r="G83" s="18" t="s">
        <v>807</v>
      </c>
      <c r="H83" s="18" t="s">
        <v>817</v>
      </c>
    </row>
    <row r="84" spans="3:8" ht="43" customHeight="1">
      <c r="C84" s="27">
        <v>48</v>
      </c>
      <c r="D84" s="27" t="s">
        <v>837</v>
      </c>
      <c r="E84" s="27" t="s">
        <v>834</v>
      </c>
      <c r="F84" s="27" t="s">
        <v>810</v>
      </c>
      <c r="G84" s="27" t="s">
        <v>807</v>
      </c>
      <c r="H84" s="27" t="s">
        <v>835</v>
      </c>
    </row>
    <row r="85" spans="3:8" ht="43" customHeight="1">
      <c r="C85" s="18">
        <v>49</v>
      </c>
      <c r="D85" s="18" t="s">
        <v>837</v>
      </c>
      <c r="E85" s="18" t="s">
        <v>834</v>
      </c>
      <c r="F85" s="18" t="s">
        <v>810</v>
      </c>
      <c r="G85" s="18" t="s">
        <v>807</v>
      </c>
      <c r="H85" s="18" t="s">
        <v>835</v>
      </c>
    </row>
    <row r="86" spans="3:8" ht="43" customHeight="1">
      <c r="C86" s="27">
        <v>50</v>
      </c>
      <c r="D86" s="27" t="s">
        <v>837</v>
      </c>
      <c r="E86" s="27" t="s">
        <v>834</v>
      </c>
      <c r="F86" s="27" t="s">
        <v>810</v>
      </c>
      <c r="G86" s="27" t="s">
        <v>807</v>
      </c>
      <c r="H86" s="27" t="s">
        <v>835</v>
      </c>
    </row>
    <row r="87" spans="3:8" ht="43" customHeight="1">
      <c r="C87" s="18">
        <v>51</v>
      </c>
      <c r="D87" s="18" t="s">
        <v>838</v>
      </c>
      <c r="E87" s="18" t="s">
        <v>834</v>
      </c>
      <c r="F87" s="18" t="s">
        <v>810</v>
      </c>
      <c r="G87" s="18" t="s">
        <v>807</v>
      </c>
      <c r="H87" s="18" t="s">
        <v>835</v>
      </c>
    </row>
    <row r="88" spans="3:8" ht="43" customHeight="1">
      <c r="C88" s="27">
        <v>52</v>
      </c>
      <c r="D88" s="27" t="s">
        <v>861</v>
      </c>
      <c r="E88" s="27" t="s">
        <v>826</v>
      </c>
      <c r="F88" s="27" t="s">
        <v>810</v>
      </c>
      <c r="G88" s="27" t="s">
        <v>807</v>
      </c>
      <c r="H88" s="27" t="s">
        <v>827</v>
      </c>
    </row>
    <row r="89" spans="3:8" ht="43" customHeight="1">
      <c r="C89" s="18">
        <v>53</v>
      </c>
      <c r="D89" s="18" t="s">
        <v>851</v>
      </c>
      <c r="E89" s="18" t="s">
        <v>852</v>
      </c>
      <c r="F89" s="18" t="s">
        <v>806</v>
      </c>
      <c r="G89" s="18" t="s">
        <v>807</v>
      </c>
      <c r="H89" s="18" t="s">
        <v>853</v>
      </c>
    </row>
    <row r="90" spans="3:8" ht="43" customHeight="1">
      <c r="C90" s="27">
        <v>54</v>
      </c>
      <c r="D90" s="27" t="s">
        <v>854</v>
      </c>
      <c r="E90" s="27" t="s">
        <v>852</v>
      </c>
      <c r="F90" s="27" t="s">
        <v>810</v>
      </c>
      <c r="G90" s="27" t="s">
        <v>807</v>
      </c>
      <c r="H90" s="27" t="s">
        <v>853</v>
      </c>
    </row>
    <row r="91" spans="3:8" ht="43" customHeight="1">
      <c r="C91" s="18">
        <v>55</v>
      </c>
      <c r="D91" s="18" t="s">
        <v>837</v>
      </c>
      <c r="E91" s="18" t="s">
        <v>834</v>
      </c>
      <c r="F91" s="18" t="s">
        <v>810</v>
      </c>
      <c r="G91" s="18" t="s">
        <v>807</v>
      </c>
      <c r="H91" s="18" t="s">
        <v>835</v>
      </c>
    </row>
    <row r="92" spans="3:8" ht="43" customHeight="1">
      <c r="C92" s="27">
        <v>56</v>
      </c>
      <c r="D92" s="27" t="s">
        <v>838</v>
      </c>
      <c r="E92" s="27" t="s">
        <v>834</v>
      </c>
      <c r="F92" s="27" t="s">
        <v>810</v>
      </c>
      <c r="G92" s="27" t="s">
        <v>807</v>
      </c>
      <c r="H92" s="27" t="s">
        <v>835</v>
      </c>
    </row>
    <row r="93" spans="3:8" ht="43" customHeight="1">
      <c r="C93" s="18">
        <v>57</v>
      </c>
      <c r="D93" s="18" t="s">
        <v>862</v>
      </c>
      <c r="E93" s="18" t="s">
        <v>844</v>
      </c>
      <c r="F93" s="18" t="s">
        <v>810</v>
      </c>
      <c r="G93" s="18" t="s">
        <v>807</v>
      </c>
      <c r="H93" s="18" t="s">
        <v>845</v>
      </c>
    </row>
    <row r="94" spans="3:8" ht="43" customHeight="1">
      <c r="C94" s="27">
        <v>58</v>
      </c>
      <c r="D94" s="27" t="s">
        <v>863</v>
      </c>
      <c r="E94" s="27" t="s">
        <v>864</v>
      </c>
      <c r="F94" s="27" t="s">
        <v>810</v>
      </c>
      <c r="G94" s="27" t="s">
        <v>807</v>
      </c>
      <c r="H94" s="27" t="s">
        <v>865</v>
      </c>
    </row>
    <row r="95" spans="3:8" ht="43" customHeight="1">
      <c r="C95" s="18">
        <v>59</v>
      </c>
      <c r="D95" s="18" t="s">
        <v>866</v>
      </c>
      <c r="E95" s="18" t="s">
        <v>816</v>
      </c>
      <c r="F95" s="18" t="s">
        <v>810</v>
      </c>
      <c r="G95" s="18" t="s">
        <v>807</v>
      </c>
      <c r="H95" s="18" t="s">
        <v>817</v>
      </c>
    </row>
    <row r="96" spans="3:8" ht="43" customHeight="1">
      <c r="C96" s="27">
        <v>60</v>
      </c>
      <c r="D96" s="27" t="s">
        <v>867</v>
      </c>
      <c r="E96" s="27" t="s">
        <v>834</v>
      </c>
      <c r="F96" s="27" t="s">
        <v>810</v>
      </c>
      <c r="G96" s="27" t="s">
        <v>807</v>
      </c>
      <c r="H96" s="27" t="s">
        <v>835</v>
      </c>
    </row>
    <row r="97" spans="3:8" ht="43" customHeight="1">
      <c r="C97" s="18">
        <v>61</v>
      </c>
      <c r="D97" s="18" t="s">
        <v>840</v>
      </c>
      <c r="E97" s="18" t="s">
        <v>841</v>
      </c>
      <c r="F97" s="18" t="s">
        <v>806</v>
      </c>
      <c r="G97" s="18" t="s">
        <v>807</v>
      </c>
      <c r="H97" s="18" t="s">
        <v>842</v>
      </c>
    </row>
    <row r="98" spans="3:8" ht="43" customHeight="1">
      <c r="C98" s="27">
        <v>62</v>
      </c>
      <c r="D98" s="27" t="s">
        <v>836</v>
      </c>
      <c r="E98" s="27" t="s">
        <v>834</v>
      </c>
      <c r="F98" s="27" t="s">
        <v>810</v>
      </c>
      <c r="G98" s="27" t="s">
        <v>807</v>
      </c>
      <c r="H98" s="27" t="s">
        <v>835</v>
      </c>
    </row>
    <row r="99" spans="3:8" ht="43" customHeight="1">
      <c r="C99" s="18">
        <v>63</v>
      </c>
      <c r="D99" s="18" t="s">
        <v>868</v>
      </c>
      <c r="E99" s="18" t="s">
        <v>834</v>
      </c>
      <c r="F99" s="18" t="s">
        <v>806</v>
      </c>
      <c r="G99" s="18" t="s">
        <v>807</v>
      </c>
      <c r="H99" s="18" t="s">
        <v>835</v>
      </c>
    </row>
    <row r="100" spans="3:8" ht="43" customHeight="1">
      <c r="C100" s="27">
        <v>64</v>
      </c>
      <c r="D100" s="27" t="s">
        <v>869</v>
      </c>
      <c r="E100" s="27" t="s">
        <v>834</v>
      </c>
      <c r="F100" s="27" t="s">
        <v>810</v>
      </c>
      <c r="G100" s="27" t="s">
        <v>807</v>
      </c>
      <c r="H100" s="27" t="s">
        <v>835</v>
      </c>
    </row>
    <row r="101" spans="3:8" ht="43" customHeight="1">
      <c r="C101" s="18">
        <v>65</v>
      </c>
      <c r="D101" s="18" t="s">
        <v>838</v>
      </c>
      <c r="E101" s="18" t="s">
        <v>834</v>
      </c>
      <c r="F101" s="18" t="s">
        <v>810</v>
      </c>
      <c r="G101" s="18" t="s">
        <v>807</v>
      </c>
      <c r="H101" s="18" t="s">
        <v>835</v>
      </c>
    </row>
    <row r="102" spans="3:8" ht="43" customHeight="1">
      <c r="C102" s="27">
        <v>66</v>
      </c>
      <c r="D102" s="27" t="s">
        <v>838</v>
      </c>
      <c r="E102" s="27" t="s">
        <v>834</v>
      </c>
      <c r="F102" s="27" t="s">
        <v>810</v>
      </c>
      <c r="G102" s="27" t="s">
        <v>807</v>
      </c>
      <c r="H102" s="27" t="s">
        <v>835</v>
      </c>
    </row>
    <row r="103" spans="3:8" ht="43" customHeight="1">
      <c r="C103" s="18">
        <v>67</v>
      </c>
      <c r="D103" s="18" t="s">
        <v>838</v>
      </c>
      <c r="E103" s="18" t="s">
        <v>834</v>
      </c>
      <c r="F103" s="18" t="s">
        <v>810</v>
      </c>
      <c r="G103" s="18" t="s">
        <v>807</v>
      </c>
      <c r="H103" s="18" t="s">
        <v>835</v>
      </c>
    </row>
    <row r="104" spans="3:8" ht="43" customHeight="1">
      <c r="C104" s="27">
        <v>68</v>
      </c>
      <c r="D104" s="27" t="s">
        <v>837</v>
      </c>
      <c r="E104" s="27" t="s">
        <v>834</v>
      </c>
      <c r="F104" s="27" t="s">
        <v>810</v>
      </c>
      <c r="G104" s="27" t="s">
        <v>807</v>
      </c>
      <c r="H104" s="27" t="s">
        <v>835</v>
      </c>
    </row>
    <row r="105" spans="3:8" ht="43" customHeight="1">
      <c r="C105" s="18">
        <v>69</v>
      </c>
      <c r="D105" s="18" t="s">
        <v>843</v>
      </c>
      <c r="E105" s="18" t="s">
        <v>844</v>
      </c>
      <c r="F105" s="18" t="s">
        <v>810</v>
      </c>
      <c r="G105" s="18" t="s">
        <v>807</v>
      </c>
      <c r="H105" s="18" t="s">
        <v>845</v>
      </c>
    </row>
    <row r="106" spans="3:8" ht="43" customHeight="1">
      <c r="C106" s="27">
        <v>70</v>
      </c>
      <c r="D106" s="27" t="s">
        <v>837</v>
      </c>
      <c r="E106" s="27" t="s">
        <v>834</v>
      </c>
      <c r="F106" s="27" t="s">
        <v>810</v>
      </c>
      <c r="G106" s="27" t="s">
        <v>807</v>
      </c>
      <c r="H106" s="27" t="s">
        <v>835</v>
      </c>
    </row>
    <row r="107" spans="3:8" ht="43" customHeight="1">
      <c r="C107" s="18">
        <v>71</v>
      </c>
      <c r="D107" s="18" t="s">
        <v>870</v>
      </c>
      <c r="E107" s="18" t="s">
        <v>844</v>
      </c>
      <c r="F107" s="18" t="s">
        <v>810</v>
      </c>
      <c r="G107" s="18" t="s">
        <v>807</v>
      </c>
      <c r="H107" s="18" t="s">
        <v>845</v>
      </c>
    </row>
    <row r="108" spans="3:8" ht="43" customHeight="1">
      <c r="C108" s="27">
        <v>72</v>
      </c>
      <c r="D108" s="27" t="s">
        <v>871</v>
      </c>
      <c r="E108" s="27" t="s">
        <v>816</v>
      </c>
      <c r="F108" s="27" t="s">
        <v>806</v>
      </c>
      <c r="G108" s="27" t="s">
        <v>807</v>
      </c>
      <c r="H108" s="27" t="s">
        <v>817</v>
      </c>
    </row>
    <row r="109" spans="3:8" ht="43" customHeight="1">
      <c r="C109" s="18">
        <v>73</v>
      </c>
      <c r="D109" s="18" t="s">
        <v>872</v>
      </c>
      <c r="E109" s="18" t="s">
        <v>816</v>
      </c>
      <c r="F109" s="18" t="s">
        <v>810</v>
      </c>
      <c r="G109" s="18" t="s">
        <v>807</v>
      </c>
      <c r="H109" s="18" t="s">
        <v>817</v>
      </c>
    </row>
    <row r="110" spans="3:8" ht="43" customHeight="1">
      <c r="C110" s="27">
        <v>74</v>
      </c>
      <c r="D110" s="27" t="s">
        <v>857</v>
      </c>
      <c r="E110" s="27" t="s">
        <v>823</v>
      </c>
      <c r="F110" s="27" t="s">
        <v>810</v>
      </c>
      <c r="G110" s="27" t="s">
        <v>807</v>
      </c>
      <c r="H110" s="27" t="s">
        <v>824</v>
      </c>
    </row>
    <row r="111" spans="3:8" ht="43" customHeight="1">
      <c r="C111" s="18">
        <v>75</v>
      </c>
      <c r="D111" s="18" t="s">
        <v>836</v>
      </c>
      <c r="E111" s="18" t="s">
        <v>834</v>
      </c>
      <c r="F111" s="18" t="s">
        <v>810</v>
      </c>
      <c r="G111" s="18" t="s">
        <v>807</v>
      </c>
      <c r="H111" s="18" t="s">
        <v>835</v>
      </c>
    </row>
    <row r="112" spans="3:8" ht="43" customHeight="1">
      <c r="C112" s="27">
        <v>76</v>
      </c>
      <c r="D112" s="27" t="s">
        <v>873</v>
      </c>
      <c r="E112" s="27" t="s">
        <v>834</v>
      </c>
      <c r="F112" s="27" t="s">
        <v>806</v>
      </c>
      <c r="G112" s="27" t="s">
        <v>807</v>
      </c>
      <c r="H112" s="27" t="s">
        <v>835</v>
      </c>
    </row>
    <row r="113" spans="3:8" ht="43" customHeight="1">
      <c r="C113" s="18">
        <v>77</v>
      </c>
      <c r="D113" s="18" t="s">
        <v>843</v>
      </c>
      <c r="E113" s="18" t="s">
        <v>844</v>
      </c>
      <c r="F113" s="18" t="s">
        <v>810</v>
      </c>
      <c r="G113" s="18" t="s">
        <v>807</v>
      </c>
      <c r="H113" s="18" t="s">
        <v>845</v>
      </c>
    </row>
    <row r="114" spans="3:8" ht="43" customHeight="1">
      <c r="C114" s="27">
        <v>78</v>
      </c>
      <c r="D114" s="27" t="s">
        <v>857</v>
      </c>
      <c r="E114" s="27" t="s">
        <v>823</v>
      </c>
      <c r="F114" s="27" t="s">
        <v>810</v>
      </c>
      <c r="G114" s="27" t="s">
        <v>807</v>
      </c>
      <c r="H114" s="27" t="s">
        <v>824</v>
      </c>
    </row>
    <row r="115" spans="3:8" ht="43" customHeight="1">
      <c r="C115" s="18">
        <v>79</v>
      </c>
      <c r="D115" s="18" t="s">
        <v>837</v>
      </c>
      <c r="E115" s="18" t="s">
        <v>834</v>
      </c>
      <c r="F115" s="18" t="s">
        <v>810</v>
      </c>
      <c r="G115" s="18" t="s">
        <v>807</v>
      </c>
      <c r="H115" s="18" t="s">
        <v>835</v>
      </c>
    </row>
    <row r="116" spans="3:8" ht="43" customHeight="1">
      <c r="C116" s="27">
        <v>80</v>
      </c>
      <c r="D116" s="27" t="s">
        <v>860</v>
      </c>
      <c r="E116" s="27" t="s">
        <v>816</v>
      </c>
      <c r="F116" s="27" t="s">
        <v>810</v>
      </c>
      <c r="G116" s="27" t="s">
        <v>807</v>
      </c>
      <c r="H116" s="27" t="s">
        <v>817</v>
      </c>
    </row>
    <row r="117" spans="3:8" ht="43" customHeight="1">
      <c r="C117" s="18">
        <v>81</v>
      </c>
      <c r="D117" s="18" t="s">
        <v>874</v>
      </c>
      <c r="E117" s="18" t="s">
        <v>864</v>
      </c>
      <c r="F117" s="18" t="s">
        <v>806</v>
      </c>
      <c r="G117" s="18" t="s">
        <v>807</v>
      </c>
      <c r="H117" s="18" t="s">
        <v>865</v>
      </c>
    </row>
    <row r="118" spans="3:8" ht="43" customHeight="1">
      <c r="C118" s="27">
        <v>82</v>
      </c>
      <c r="D118" s="27" t="s">
        <v>858</v>
      </c>
      <c r="E118" s="27" t="s">
        <v>823</v>
      </c>
      <c r="F118" s="27" t="s">
        <v>810</v>
      </c>
      <c r="G118" s="27" t="s">
        <v>807</v>
      </c>
      <c r="H118" s="27" t="s">
        <v>824</v>
      </c>
    </row>
    <row r="119" spans="3:8" ht="43" customHeight="1">
      <c r="C119" s="18">
        <v>83</v>
      </c>
      <c r="D119" s="18" t="s">
        <v>875</v>
      </c>
      <c r="E119" s="18" t="s">
        <v>805</v>
      </c>
      <c r="F119" s="18" t="s">
        <v>806</v>
      </c>
      <c r="G119" s="18" t="s">
        <v>807</v>
      </c>
      <c r="H119" s="18" t="s">
        <v>808</v>
      </c>
    </row>
    <row r="120" spans="3:8" ht="43" customHeight="1">
      <c r="C120" s="27">
        <v>84</v>
      </c>
      <c r="D120" s="27" t="s">
        <v>836</v>
      </c>
      <c r="E120" s="27" t="s">
        <v>834</v>
      </c>
      <c r="F120" s="27" t="s">
        <v>810</v>
      </c>
      <c r="G120" s="27" t="s">
        <v>807</v>
      </c>
      <c r="H120" s="27" t="s">
        <v>835</v>
      </c>
    </row>
    <row r="121" spans="3:8" ht="43" customHeight="1">
      <c r="C121" s="18">
        <v>85</v>
      </c>
      <c r="D121" s="18" t="s">
        <v>876</v>
      </c>
      <c r="E121" s="18" t="s">
        <v>823</v>
      </c>
      <c r="F121" s="18" t="s">
        <v>806</v>
      </c>
      <c r="G121" s="18" t="s">
        <v>807</v>
      </c>
      <c r="H121" s="18" t="s">
        <v>824</v>
      </c>
    </row>
    <row r="122" spans="3:8" ht="43" customHeight="1">
      <c r="C122" s="27">
        <v>86</v>
      </c>
      <c r="D122" s="27" t="s">
        <v>877</v>
      </c>
      <c r="E122" s="27" t="s">
        <v>852</v>
      </c>
      <c r="F122" s="27" t="s">
        <v>806</v>
      </c>
      <c r="G122" s="27" t="s">
        <v>807</v>
      </c>
      <c r="H122" s="27" t="s">
        <v>853</v>
      </c>
    </row>
    <row r="123" spans="3:8" ht="43" customHeight="1">
      <c r="C123" s="18">
        <v>87</v>
      </c>
      <c r="D123" s="18" t="s">
        <v>838</v>
      </c>
      <c r="E123" s="18" t="s">
        <v>834</v>
      </c>
      <c r="F123" s="18" t="s">
        <v>810</v>
      </c>
      <c r="G123" s="18" t="s">
        <v>807</v>
      </c>
      <c r="H123" s="18" t="s">
        <v>835</v>
      </c>
    </row>
    <row r="124" spans="3:8" ht="43" customHeight="1">
      <c r="C124" s="27">
        <v>88</v>
      </c>
      <c r="D124" s="27" t="s">
        <v>878</v>
      </c>
      <c r="E124" s="27" t="s">
        <v>879</v>
      </c>
      <c r="F124" s="27" t="s">
        <v>806</v>
      </c>
      <c r="G124" s="27" t="s">
        <v>807</v>
      </c>
      <c r="H124" s="27" t="s">
        <v>880</v>
      </c>
    </row>
    <row r="125" spans="3:8" ht="43" customHeight="1">
      <c r="C125" s="18">
        <v>89</v>
      </c>
      <c r="D125" s="18" t="s">
        <v>881</v>
      </c>
      <c r="E125" s="18" t="s">
        <v>879</v>
      </c>
      <c r="F125" s="18" t="s">
        <v>810</v>
      </c>
      <c r="G125" s="18" t="s">
        <v>807</v>
      </c>
      <c r="H125" s="18" t="s">
        <v>880</v>
      </c>
    </row>
    <row r="126" spans="3:8" ht="43" customHeight="1">
      <c r="C126" s="27">
        <v>90</v>
      </c>
      <c r="D126" s="27" t="s">
        <v>837</v>
      </c>
      <c r="E126" s="27" t="s">
        <v>834</v>
      </c>
      <c r="F126" s="27" t="s">
        <v>810</v>
      </c>
      <c r="G126" s="27" t="s">
        <v>807</v>
      </c>
      <c r="H126" s="27" t="s">
        <v>835</v>
      </c>
    </row>
    <row r="127" spans="3:8" ht="43" customHeight="1">
      <c r="C127" s="18">
        <v>91</v>
      </c>
      <c r="D127" s="18" t="s">
        <v>882</v>
      </c>
      <c r="E127" s="18" t="s">
        <v>879</v>
      </c>
      <c r="F127" s="18" t="s">
        <v>810</v>
      </c>
      <c r="G127" s="18" t="s">
        <v>807</v>
      </c>
      <c r="H127" s="18" t="s">
        <v>880</v>
      </c>
    </row>
    <row r="128" spans="3:8" ht="43" customHeight="1">
      <c r="C128" s="27">
        <v>92</v>
      </c>
      <c r="D128" s="27" t="s">
        <v>883</v>
      </c>
      <c r="E128" s="27" t="s">
        <v>805</v>
      </c>
      <c r="F128" s="27" t="s">
        <v>810</v>
      </c>
      <c r="G128" s="27" t="s">
        <v>807</v>
      </c>
      <c r="H128" s="27" t="s">
        <v>808</v>
      </c>
    </row>
    <row r="129" spans="3:8" ht="43" customHeight="1">
      <c r="C129" s="18">
        <v>93</v>
      </c>
      <c r="D129" s="18" t="s">
        <v>837</v>
      </c>
      <c r="E129" s="18" t="s">
        <v>834</v>
      </c>
      <c r="F129" s="18" t="s">
        <v>810</v>
      </c>
      <c r="G129" s="18" t="s">
        <v>807</v>
      </c>
      <c r="H129" s="18" t="s">
        <v>835</v>
      </c>
    </row>
    <row r="130" spans="3:8" ht="43" customHeight="1">
      <c r="C130" s="27">
        <v>94</v>
      </c>
      <c r="D130" s="27" t="s">
        <v>838</v>
      </c>
      <c r="E130" s="27" t="s">
        <v>834</v>
      </c>
      <c r="F130" s="27" t="s">
        <v>810</v>
      </c>
      <c r="G130" s="27" t="s">
        <v>807</v>
      </c>
      <c r="H130" s="27" t="s">
        <v>835</v>
      </c>
    </row>
    <row r="131" spans="3:8" ht="43" customHeight="1">
      <c r="C131" s="18">
        <v>95</v>
      </c>
      <c r="D131" s="18" t="s">
        <v>881</v>
      </c>
      <c r="E131" s="18" t="s">
        <v>879</v>
      </c>
      <c r="F131" s="18" t="s">
        <v>810</v>
      </c>
      <c r="G131" s="18" t="s">
        <v>807</v>
      </c>
      <c r="H131" s="18" t="s">
        <v>880</v>
      </c>
    </row>
    <row r="132" spans="3:8" ht="43" customHeight="1">
      <c r="C132" s="27">
        <v>96</v>
      </c>
      <c r="D132" s="27" t="s">
        <v>884</v>
      </c>
      <c r="E132" s="27" t="s">
        <v>847</v>
      </c>
      <c r="F132" s="27" t="s">
        <v>806</v>
      </c>
      <c r="G132" s="27" t="s">
        <v>807</v>
      </c>
      <c r="H132" s="27" t="s">
        <v>848</v>
      </c>
    </row>
    <row r="133" spans="3:8" ht="43" customHeight="1">
      <c r="C133" s="18">
        <v>97</v>
      </c>
      <c r="D133" s="18" t="s">
        <v>867</v>
      </c>
      <c r="E133" s="18" t="s">
        <v>834</v>
      </c>
      <c r="F133" s="18" t="s">
        <v>810</v>
      </c>
      <c r="G133" s="18" t="s">
        <v>807</v>
      </c>
      <c r="H133" s="18" t="s">
        <v>835</v>
      </c>
    </row>
    <row r="134" spans="3:8" ht="43" customHeight="1">
      <c r="C134" s="27">
        <v>98</v>
      </c>
      <c r="D134" s="27" t="s">
        <v>881</v>
      </c>
      <c r="E134" s="27" t="s">
        <v>879</v>
      </c>
      <c r="F134" s="27" t="s">
        <v>810</v>
      </c>
      <c r="G134" s="27" t="s">
        <v>807</v>
      </c>
      <c r="H134" s="27" t="s">
        <v>880</v>
      </c>
    </row>
    <row r="135" spans="3:8" ht="43" customHeight="1">
      <c r="C135" s="18">
        <v>99</v>
      </c>
      <c r="D135" s="18" t="s">
        <v>867</v>
      </c>
      <c r="E135" s="18" t="s">
        <v>834</v>
      </c>
      <c r="F135" s="18" t="s">
        <v>810</v>
      </c>
      <c r="G135" s="18" t="s">
        <v>807</v>
      </c>
      <c r="H135" s="18" t="s">
        <v>835</v>
      </c>
    </row>
    <row r="136" spans="3:8" ht="43" customHeight="1">
      <c r="C136" s="27">
        <v>100</v>
      </c>
      <c r="D136" s="27" t="s">
        <v>884</v>
      </c>
      <c r="E136" s="27" t="s">
        <v>847</v>
      </c>
      <c r="F136" s="27" t="s">
        <v>806</v>
      </c>
      <c r="G136" s="27" t="s">
        <v>807</v>
      </c>
      <c r="H136" s="27" t="s">
        <v>848</v>
      </c>
    </row>
    <row r="137" spans="3:8" ht="43" customHeight="1">
      <c r="C137" s="18">
        <v>101</v>
      </c>
      <c r="D137" s="18" t="s">
        <v>838</v>
      </c>
      <c r="E137" s="18" t="s">
        <v>834</v>
      </c>
      <c r="F137" s="18" t="s">
        <v>810</v>
      </c>
      <c r="G137" s="18" t="s">
        <v>807</v>
      </c>
      <c r="H137" s="18" t="s">
        <v>835</v>
      </c>
    </row>
    <row r="138" spans="3:8" ht="43" customHeight="1">
      <c r="C138" s="27">
        <v>102</v>
      </c>
      <c r="D138" s="27" t="s">
        <v>860</v>
      </c>
      <c r="E138" s="27" t="s">
        <v>816</v>
      </c>
      <c r="F138" s="27" t="s">
        <v>810</v>
      </c>
      <c r="G138" s="27" t="s">
        <v>807</v>
      </c>
      <c r="H138" s="27" t="s">
        <v>817</v>
      </c>
    </row>
    <row r="139" spans="3:8" ht="43" customHeight="1">
      <c r="C139" s="18">
        <v>103</v>
      </c>
      <c r="D139" s="18" t="s">
        <v>867</v>
      </c>
      <c r="E139" s="18" t="s">
        <v>834</v>
      </c>
      <c r="F139" s="18" t="s">
        <v>810</v>
      </c>
      <c r="G139" s="18" t="s">
        <v>807</v>
      </c>
      <c r="H139" s="18" t="s">
        <v>835</v>
      </c>
    </row>
    <row r="140" spans="3:8" ht="43" customHeight="1">
      <c r="C140" s="27">
        <v>104</v>
      </c>
      <c r="D140" s="27" t="s">
        <v>818</v>
      </c>
      <c r="E140" s="27" t="s">
        <v>816</v>
      </c>
      <c r="F140" s="27" t="s">
        <v>810</v>
      </c>
      <c r="G140" s="27" t="s">
        <v>807</v>
      </c>
      <c r="H140" s="27" t="s">
        <v>817</v>
      </c>
    </row>
    <row r="141" spans="3:8" ht="43" customHeight="1">
      <c r="C141" s="18">
        <v>105</v>
      </c>
      <c r="D141" s="18" t="s">
        <v>885</v>
      </c>
      <c r="E141" s="18" t="s">
        <v>816</v>
      </c>
      <c r="F141" s="18" t="s">
        <v>806</v>
      </c>
      <c r="G141" s="18" t="s">
        <v>807</v>
      </c>
      <c r="H141" s="18" t="s">
        <v>817</v>
      </c>
    </row>
    <row r="142" spans="3:8" ht="43" customHeight="1">
      <c r="C142" s="27">
        <v>106</v>
      </c>
      <c r="D142" s="27" t="s">
        <v>837</v>
      </c>
      <c r="E142" s="27" t="s">
        <v>834</v>
      </c>
      <c r="F142" s="27" t="s">
        <v>810</v>
      </c>
      <c r="G142" s="27" t="s">
        <v>807</v>
      </c>
      <c r="H142" s="27" t="s">
        <v>835</v>
      </c>
    </row>
    <row r="143" spans="3:8" ht="43" customHeight="1">
      <c r="C143" s="18">
        <v>107</v>
      </c>
      <c r="D143" s="18" t="s">
        <v>886</v>
      </c>
      <c r="E143" s="18" t="s">
        <v>879</v>
      </c>
      <c r="F143" s="18" t="s">
        <v>806</v>
      </c>
      <c r="G143" s="18" t="s">
        <v>807</v>
      </c>
      <c r="H143" s="18" t="s">
        <v>880</v>
      </c>
    </row>
    <row r="144" spans="3:8" ht="43" customHeight="1">
      <c r="C144" s="27">
        <v>108</v>
      </c>
      <c r="D144" s="27" t="s">
        <v>887</v>
      </c>
      <c r="E144" s="27" t="s">
        <v>879</v>
      </c>
      <c r="F144" s="27" t="s">
        <v>806</v>
      </c>
      <c r="G144" s="27" t="s">
        <v>807</v>
      </c>
      <c r="H144" s="27" t="s">
        <v>880</v>
      </c>
    </row>
    <row r="145" spans="3:8" ht="43" customHeight="1">
      <c r="C145" s="18">
        <v>109</v>
      </c>
      <c r="D145" s="18" t="s">
        <v>882</v>
      </c>
      <c r="E145" s="18" t="s">
        <v>879</v>
      </c>
      <c r="F145" s="18" t="s">
        <v>810</v>
      </c>
      <c r="G145" s="18" t="s">
        <v>807</v>
      </c>
      <c r="H145" s="18" t="s">
        <v>880</v>
      </c>
    </row>
    <row r="146" spans="3:8" ht="43" customHeight="1">
      <c r="C146" s="27">
        <v>110</v>
      </c>
      <c r="D146" s="27" t="s">
        <v>878</v>
      </c>
      <c r="E146" s="27" t="s">
        <v>879</v>
      </c>
      <c r="F146" s="27" t="s">
        <v>806</v>
      </c>
      <c r="G146" s="27" t="s">
        <v>807</v>
      </c>
      <c r="H146" s="27" t="s">
        <v>880</v>
      </c>
    </row>
    <row r="147" spans="3:8" ht="43" customHeight="1">
      <c r="C147" s="18">
        <v>111</v>
      </c>
      <c r="D147" s="18" t="s">
        <v>888</v>
      </c>
      <c r="E147" s="18" t="s">
        <v>879</v>
      </c>
      <c r="F147" s="18" t="s">
        <v>810</v>
      </c>
      <c r="G147" s="18" t="s">
        <v>807</v>
      </c>
      <c r="H147" s="18" t="s">
        <v>880</v>
      </c>
    </row>
    <row r="148" spans="3:8" ht="43" customHeight="1">
      <c r="C148" s="27">
        <v>112</v>
      </c>
      <c r="D148" s="27" t="s">
        <v>889</v>
      </c>
      <c r="E148" s="27" t="s">
        <v>834</v>
      </c>
      <c r="F148" s="27" t="s">
        <v>810</v>
      </c>
      <c r="G148" s="27" t="s">
        <v>807</v>
      </c>
      <c r="H148" s="27" t="s">
        <v>835</v>
      </c>
    </row>
    <row r="149" spans="3:8" ht="43" customHeight="1">
      <c r="C149" s="18">
        <v>113</v>
      </c>
      <c r="D149" s="18" t="s">
        <v>890</v>
      </c>
      <c r="E149" s="18" t="s">
        <v>879</v>
      </c>
      <c r="F149" s="18" t="s">
        <v>806</v>
      </c>
      <c r="G149" s="18" t="s">
        <v>807</v>
      </c>
      <c r="H149" s="18" t="s">
        <v>880</v>
      </c>
    </row>
    <row r="150" spans="3:8" ht="43" customHeight="1">
      <c r="C150" s="27">
        <v>114</v>
      </c>
      <c r="D150" s="27" t="s">
        <v>891</v>
      </c>
      <c r="E150" s="27" t="s">
        <v>879</v>
      </c>
      <c r="F150" s="27" t="s">
        <v>806</v>
      </c>
      <c r="G150" s="27" t="s">
        <v>807</v>
      </c>
      <c r="H150" s="27" t="s">
        <v>880</v>
      </c>
    </row>
    <row r="151" spans="3:8" ht="43" customHeight="1">
      <c r="C151" s="18">
        <v>115</v>
      </c>
      <c r="D151" s="18" t="s">
        <v>829</v>
      </c>
      <c r="E151" s="18" t="s">
        <v>826</v>
      </c>
      <c r="F151" s="18" t="s">
        <v>806</v>
      </c>
      <c r="G151" s="18" t="s">
        <v>807</v>
      </c>
      <c r="H151" s="18" t="s">
        <v>827</v>
      </c>
    </row>
    <row r="152" spans="3:8" ht="43" customHeight="1">
      <c r="C152" s="27">
        <v>116</v>
      </c>
      <c r="D152" s="27" t="s">
        <v>892</v>
      </c>
      <c r="E152" s="27" t="s">
        <v>852</v>
      </c>
      <c r="F152" s="27" t="s">
        <v>810</v>
      </c>
      <c r="G152" s="27" t="s">
        <v>807</v>
      </c>
      <c r="H152" s="27" t="s">
        <v>853</v>
      </c>
    </row>
    <row r="153" spans="3:8" ht="43" customHeight="1">
      <c r="C153" s="18">
        <v>117</v>
      </c>
      <c r="D153" s="18" t="s">
        <v>857</v>
      </c>
      <c r="E153" s="18" t="s">
        <v>823</v>
      </c>
      <c r="F153" s="18" t="s">
        <v>810</v>
      </c>
      <c r="G153" s="18" t="s">
        <v>807</v>
      </c>
      <c r="H153" s="18" t="s">
        <v>824</v>
      </c>
    </row>
    <row r="154" spans="3:8" ht="43" customHeight="1">
      <c r="C154" s="27">
        <v>118</v>
      </c>
      <c r="D154" s="27" t="s">
        <v>858</v>
      </c>
      <c r="E154" s="27" t="s">
        <v>823</v>
      </c>
      <c r="F154" s="27" t="s">
        <v>810</v>
      </c>
      <c r="G154" s="27" t="s">
        <v>807</v>
      </c>
      <c r="H154" s="27" t="s">
        <v>824</v>
      </c>
    </row>
    <row r="155" spans="3:8" ht="43" customHeight="1">
      <c r="C155" s="18">
        <v>119</v>
      </c>
      <c r="D155" s="18" t="s">
        <v>843</v>
      </c>
      <c r="E155" s="18" t="s">
        <v>844</v>
      </c>
      <c r="F155" s="18" t="s">
        <v>810</v>
      </c>
      <c r="G155" s="18" t="s">
        <v>807</v>
      </c>
      <c r="H155" s="18" t="s">
        <v>845</v>
      </c>
    </row>
    <row r="156" spans="3:8" ht="43" customHeight="1">
      <c r="C156" s="27">
        <v>120</v>
      </c>
      <c r="D156" s="27" t="s">
        <v>837</v>
      </c>
      <c r="E156" s="27" t="s">
        <v>834</v>
      </c>
      <c r="F156" s="27" t="s">
        <v>810</v>
      </c>
      <c r="G156" s="27" t="s">
        <v>807</v>
      </c>
      <c r="H156" s="27" t="s">
        <v>835</v>
      </c>
    </row>
    <row r="157" spans="3:8" ht="43" customHeight="1">
      <c r="C157" s="18">
        <v>121</v>
      </c>
      <c r="D157" s="18" t="s">
        <v>836</v>
      </c>
      <c r="E157" s="18" t="s">
        <v>834</v>
      </c>
      <c r="F157" s="18" t="s">
        <v>810</v>
      </c>
      <c r="G157" s="18" t="s">
        <v>807</v>
      </c>
      <c r="H157" s="18" t="s">
        <v>835</v>
      </c>
    </row>
    <row r="158" spans="3:8" ht="43" customHeight="1">
      <c r="C158" s="27">
        <v>122</v>
      </c>
      <c r="D158" s="27" t="s">
        <v>837</v>
      </c>
      <c r="E158" s="27" t="s">
        <v>834</v>
      </c>
      <c r="F158" s="27" t="s">
        <v>810</v>
      </c>
      <c r="G158" s="27" t="s">
        <v>807</v>
      </c>
      <c r="H158" s="27" t="s">
        <v>835</v>
      </c>
    </row>
    <row r="159" spans="3:8" ht="43" customHeight="1">
      <c r="C159" s="18">
        <v>123</v>
      </c>
      <c r="D159" s="18" t="s">
        <v>838</v>
      </c>
      <c r="E159" s="18" t="s">
        <v>834</v>
      </c>
      <c r="F159" s="18" t="s">
        <v>810</v>
      </c>
      <c r="G159" s="18" t="s">
        <v>807</v>
      </c>
      <c r="H159" s="18" t="s">
        <v>835</v>
      </c>
    </row>
    <row r="160" spans="3:8" ht="43" customHeight="1">
      <c r="C160" s="27">
        <v>124</v>
      </c>
      <c r="D160" s="27" t="s">
        <v>893</v>
      </c>
      <c r="E160" s="27" t="s">
        <v>852</v>
      </c>
      <c r="F160" s="27" t="s">
        <v>806</v>
      </c>
      <c r="G160" s="27" t="s">
        <v>807</v>
      </c>
      <c r="H160" s="27" t="s">
        <v>853</v>
      </c>
    </row>
    <row r="161" spans="3:8" ht="43" customHeight="1">
      <c r="C161" s="18">
        <v>125</v>
      </c>
      <c r="D161" s="18" t="s">
        <v>854</v>
      </c>
      <c r="E161" s="18" t="s">
        <v>852</v>
      </c>
      <c r="F161" s="18" t="s">
        <v>810</v>
      </c>
      <c r="G161" s="18" t="s">
        <v>807</v>
      </c>
      <c r="H161" s="18" t="s">
        <v>853</v>
      </c>
    </row>
    <row r="162" spans="3:8" ht="43" customHeight="1">
      <c r="C162" s="27">
        <v>126</v>
      </c>
      <c r="D162" s="27" t="s">
        <v>804</v>
      </c>
      <c r="E162" s="27" t="s">
        <v>805</v>
      </c>
      <c r="F162" s="27" t="s">
        <v>806</v>
      </c>
      <c r="G162" s="27" t="s">
        <v>807</v>
      </c>
      <c r="H162" s="27" t="s">
        <v>808</v>
      </c>
    </row>
    <row r="163" spans="3:8" ht="24" customHeight="1">
      <c r="C163" s="1"/>
      <c r="D163" s="1"/>
      <c r="E163" s="1"/>
      <c r="F163" s="1"/>
      <c r="G163" s="1"/>
      <c r="H163" s="1"/>
    </row>
    <row r="164" spans="3:8" ht="24" customHeight="1">
      <c r="C164" s="1"/>
      <c r="D164" s="1"/>
      <c r="E164" s="1"/>
      <c r="F164" s="1"/>
      <c r="G164" s="1"/>
      <c r="H164" s="1"/>
    </row>
    <row r="165" spans="3:8" ht="24" customHeight="1">
      <c r="C165" s="1"/>
      <c r="D165" s="1"/>
      <c r="E165" s="1"/>
      <c r="F165" s="1"/>
      <c r="G165" s="1"/>
      <c r="H165" s="1"/>
    </row>
    <row r="166" spans="3:8" ht="24" customHeight="1">
      <c r="C166" s="1"/>
      <c r="D166" s="1"/>
      <c r="E166" s="1"/>
      <c r="F166" s="1"/>
      <c r="G166" s="1"/>
      <c r="H166" s="1"/>
    </row>
    <row r="167" spans="3:8" ht="24" customHeight="1">
      <c r="C167" s="1"/>
      <c r="D167" s="1"/>
      <c r="E167" s="1"/>
      <c r="F167" s="1"/>
      <c r="G167" s="1"/>
      <c r="H167" s="1"/>
    </row>
    <row r="168" spans="3:8" ht="24" customHeight="1">
      <c r="C168" s="1"/>
      <c r="D168" s="1"/>
      <c r="E168" s="1"/>
      <c r="F168" s="1"/>
      <c r="G168" s="1"/>
      <c r="H168" s="1"/>
    </row>
    <row r="169" spans="3:8" ht="24" customHeight="1">
      <c r="C169" s="1"/>
      <c r="D169" s="1"/>
      <c r="E169" s="1"/>
      <c r="F169" s="1"/>
      <c r="G169" s="1"/>
      <c r="H169" s="1"/>
    </row>
    <row r="170" spans="3:8" ht="24" customHeight="1">
      <c r="C170" s="1"/>
      <c r="D170" s="1"/>
      <c r="E170" s="1"/>
      <c r="F170" s="1"/>
      <c r="G170" s="1"/>
      <c r="H170" s="1"/>
    </row>
    <row r="171" spans="3:8" ht="24" customHeight="1">
      <c r="C171" s="1"/>
      <c r="D171" s="1"/>
      <c r="E171" s="1"/>
      <c r="F171" s="1"/>
      <c r="G171" s="1"/>
      <c r="H171" s="1"/>
    </row>
    <row r="172" spans="3:8" ht="24" customHeight="1">
      <c r="C172" s="1"/>
      <c r="D172" s="1"/>
      <c r="E172" s="1"/>
      <c r="F172" s="1"/>
      <c r="G172" s="1"/>
      <c r="H172" s="1"/>
    </row>
    <row r="173" spans="3:8" ht="24" customHeight="1">
      <c r="C173" s="1"/>
      <c r="D173" s="1"/>
      <c r="E173" s="1"/>
      <c r="F173" s="1"/>
      <c r="G173" s="1"/>
      <c r="H173" s="1"/>
    </row>
    <row r="174" spans="3:8" ht="24" customHeight="1">
      <c r="C174" s="1"/>
      <c r="D174" s="1"/>
      <c r="E174" s="1"/>
      <c r="F174" s="1"/>
      <c r="G174" s="1"/>
      <c r="H174" s="1"/>
    </row>
    <row r="175" spans="3:8" ht="24" customHeight="1">
      <c r="C175" s="1"/>
      <c r="D175" s="1"/>
      <c r="E175" s="1"/>
      <c r="F175" s="1"/>
      <c r="G175" s="1"/>
      <c r="H175" s="1"/>
    </row>
    <row r="176" spans="3:8" ht="24" customHeight="1">
      <c r="C176" s="1"/>
      <c r="D176" s="1"/>
      <c r="E176" s="1"/>
      <c r="F176" s="1"/>
      <c r="G176" s="1"/>
      <c r="H176" s="1"/>
    </row>
    <row r="177" spans="3:8" ht="24" customHeight="1">
      <c r="C177" s="1"/>
      <c r="D177" s="1"/>
      <c r="E177" s="1"/>
      <c r="F177" s="1"/>
      <c r="G177" s="1"/>
      <c r="H177" s="1"/>
    </row>
    <row r="178" spans="3:8" ht="24" customHeight="1">
      <c r="C178" s="1"/>
      <c r="D178" s="1"/>
      <c r="E178" s="1"/>
      <c r="F178" s="1"/>
      <c r="G178" s="1"/>
      <c r="H178" s="1"/>
    </row>
    <row r="179" spans="3:8" ht="24" customHeight="1">
      <c r="C179" s="1"/>
      <c r="D179" s="1"/>
      <c r="E179" s="1"/>
      <c r="F179" s="1"/>
      <c r="G179" s="1"/>
      <c r="H179" s="1"/>
    </row>
    <row r="180" spans="3:8" ht="24" customHeight="1">
      <c r="C180" s="1"/>
      <c r="D180" s="1"/>
      <c r="E180" s="1"/>
      <c r="F180" s="1"/>
      <c r="G180" s="1"/>
      <c r="H180" s="1"/>
    </row>
    <row r="181" spans="3:8" ht="24" customHeight="1">
      <c r="C181" s="1"/>
      <c r="D181" s="1"/>
      <c r="E181" s="1"/>
      <c r="F181" s="1"/>
      <c r="G181" s="1"/>
      <c r="H181" s="1"/>
    </row>
    <row r="182" spans="3:8" ht="24" customHeight="1">
      <c r="C182" s="1"/>
      <c r="D182" s="1"/>
      <c r="E182" s="1"/>
      <c r="F182" s="1"/>
      <c r="G182" s="1"/>
      <c r="H182" s="1"/>
    </row>
    <row r="183" spans="3:8" ht="24" customHeight="1">
      <c r="C183" s="1"/>
      <c r="D183" s="1"/>
      <c r="E183" s="1"/>
      <c r="F183" s="1"/>
      <c r="G183" s="1"/>
      <c r="H183" s="1"/>
    </row>
    <row r="184" spans="3:8" ht="24" customHeight="1">
      <c r="C184" s="1"/>
      <c r="D184" s="1"/>
      <c r="E184" s="1"/>
      <c r="F184" s="1"/>
      <c r="G184" s="1"/>
      <c r="H184" s="1"/>
    </row>
    <row r="185" spans="3:8" ht="24" customHeight="1">
      <c r="C185" s="1"/>
      <c r="D185" s="1"/>
      <c r="E185" s="1"/>
      <c r="F185" s="1"/>
      <c r="G185" s="1"/>
      <c r="H185" s="1"/>
    </row>
    <row r="186" spans="3:8" ht="24" customHeight="1">
      <c r="C186" s="1"/>
      <c r="D186" s="1"/>
      <c r="E186" s="1"/>
      <c r="F186" s="1"/>
      <c r="G186" s="1"/>
      <c r="H186" s="1"/>
    </row>
    <row r="187" spans="3:8" ht="24" customHeight="1">
      <c r="C187" s="1"/>
      <c r="D187" s="1"/>
      <c r="E187" s="1"/>
      <c r="F187" s="1"/>
      <c r="G187" s="1"/>
      <c r="H187" s="1"/>
    </row>
    <row r="188" spans="3:8" ht="24" customHeight="1">
      <c r="C188" s="1"/>
      <c r="D188" s="1"/>
      <c r="E188" s="1"/>
      <c r="F188" s="1"/>
      <c r="G188" s="1"/>
      <c r="H188" s="1"/>
    </row>
    <row r="189" spans="3:8" ht="24" customHeight="1">
      <c r="C189" s="1"/>
      <c r="D189" s="1"/>
      <c r="E189" s="1"/>
      <c r="F189" s="1"/>
      <c r="G189" s="1"/>
      <c r="H189" s="1"/>
    </row>
    <row r="190" spans="3:8" ht="24" customHeight="1">
      <c r="C190" s="1"/>
      <c r="D190" s="1"/>
      <c r="E190" s="1"/>
      <c r="F190" s="1"/>
      <c r="G190" s="1"/>
      <c r="H190" s="1"/>
    </row>
    <row r="191" spans="3:8" ht="24" customHeight="1">
      <c r="C191" s="1"/>
      <c r="D191" s="1"/>
      <c r="E191" s="1"/>
      <c r="F191" s="1"/>
      <c r="G191" s="1"/>
      <c r="H191" s="1"/>
    </row>
    <row r="192" spans="3:8" ht="24" customHeight="1">
      <c r="C192" s="1"/>
      <c r="D192" s="1"/>
      <c r="E192" s="1"/>
      <c r="F192" s="1"/>
      <c r="G192" s="1"/>
      <c r="H192" s="1"/>
    </row>
    <row r="193" spans="3:8" ht="24" customHeight="1">
      <c r="C193" s="1"/>
      <c r="D193" s="1"/>
      <c r="E193" s="1"/>
      <c r="F193" s="1"/>
      <c r="G193" s="1"/>
      <c r="H193" s="1"/>
    </row>
    <row r="194" spans="3:8" ht="24" customHeight="1">
      <c r="C194" s="1"/>
      <c r="D194" s="1"/>
      <c r="E194" s="1"/>
      <c r="F194" s="1"/>
      <c r="G194" s="1"/>
      <c r="H194" s="1"/>
    </row>
    <row r="195" spans="3:8" ht="24" customHeight="1">
      <c r="C195" s="1"/>
      <c r="D195" s="1"/>
      <c r="E195" s="1"/>
      <c r="F195" s="1"/>
      <c r="G195" s="1"/>
      <c r="H195" s="1"/>
    </row>
    <row r="196" spans="3:8" ht="24" customHeight="1">
      <c r="C196" s="1"/>
      <c r="D196" s="1"/>
      <c r="E196" s="1"/>
      <c r="F196" s="1"/>
      <c r="G196" s="1"/>
      <c r="H196" s="1"/>
    </row>
    <row r="197" spans="3:8" ht="24" customHeight="1">
      <c r="C197" s="1"/>
      <c r="D197" s="1"/>
      <c r="E197" s="1"/>
      <c r="F197" s="1"/>
      <c r="G197" s="1"/>
      <c r="H197" s="1"/>
    </row>
    <row r="198" spans="3:8" ht="24" customHeight="1">
      <c r="C198" s="1"/>
      <c r="D198" s="1"/>
      <c r="E198" s="1"/>
      <c r="F198" s="1"/>
      <c r="G198" s="1"/>
      <c r="H198" s="1"/>
    </row>
    <row r="199" spans="3:8" ht="24" customHeight="1">
      <c r="C199" s="1"/>
      <c r="D199" s="1"/>
      <c r="E199" s="1"/>
      <c r="F199" s="1"/>
      <c r="G199" s="1"/>
      <c r="H199" s="1"/>
    </row>
    <row r="200" spans="3:8" ht="24" customHeight="1">
      <c r="C200" s="1"/>
      <c r="D200" s="1"/>
      <c r="E200" s="1"/>
      <c r="F200" s="1"/>
      <c r="G200" s="1"/>
      <c r="H200" s="1"/>
    </row>
    <row r="201" spans="3:8" ht="24" customHeight="1">
      <c r="C201" s="1"/>
      <c r="D201" s="1"/>
      <c r="E201" s="1"/>
      <c r="F201" s="1"/>
      <c r="G201" s="1"/>
      <c r="H201" s="1"/>
    </row>
    <row r="202" spans="3:8" ht="24" customHeight="1">
      <c r="C202" s="1"/>
      <c r="D202" s="1"/>
      <c r="E202" s="1"/>
      <c r="F202" s="1"/>
      <c r="G202" s="1"/>
      <c r="H202" s="1"/>
    </row>
    <row r="203" spans="3:8" ht="24" customHeight="1">
      <c r="C203" s="1"/>
      <c r="D203" s="1"/>
      <c r="E203" s="1"/>
      <c r="F203" s="1"/>
      <c r="G203" s="1"/>
      <c r="H203" s="1"/>
    </row>
    <row r="204" spans="3:8" ht="24" customHeight="1">
      <c r="C204" s="1"/>
      <c r="D204" s="1"/>
      <c r="E204" s="1"/>
      <c r="F204" s="1"/>
      <c r="G204" s="1"/>
      <c r="H204" s="1"/>
    </row>
    <row r="205" spans="3:8" ht="24" customHeight="1">
      <c r="C205" s="1"/>
      <c r="D205" s="1"/>
      <c r="E205" s="1"/>
      <c r="F205" s="1"/>
      <c r="G205" s="1"/>
      <c r="H205" s="1"/>
    </row>
  </sheetData>
  <mergeCells count="2">
    <mergeCell ref="C5:H5"/>
    <mergeCell ref="C34:H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Overview</vt:lpstr>
      <vt:lpstr>Assumptions</vt:lpstr>
      <vt:lpstr>Micro Budget</vt:lpstr>
      <vt:lpstr>Ultra Low Budget</vt:lpstr>
      <vt:lpstr>Low Budget</vt:lpstr>
      <vt:lpstr>Production Company</vt:lpstr>
      <vt:lpstr>Script Breakdown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B. Haley</dc:creator>
  <cp:lastModifiedBy>Gary B. Haley</cp:lastModifiedBy>
  <dcterms:created xsi:type="dcterms:W3CDTF">2026-10-14T05:14:06Z</dcterms:created>
  <dcterms:modified xsi:type="dcterms:W3CDTF">2026-10-14T05:14:06Z</dcterms:modified>
</cp:coreProperties>
</file>