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ry\Documents\Documents\$Projects\Screenplays\Patsy\Resources\"/>
    </mc:Choice>
  </mc:AlternateContent>
  <xr:revisionPtr revIDLastSave="0" documentId="8_{F7F9A924-D165-49FD-8B58-E78BDAE19D7F}" xr6:coauthVersionLast="47" xr6:coauthVersionMax="47" xr10:uidLastSave="{00000000-0000-0000-0000-000000000000}"/>
  <bookViews>
    <workbookView xWindow="-110" yWindow="-110" windowWidth="25820" windowHeight="15500" tabRatio="742" xr2:uid="{00000000-000D-0000-FFFF-FFFF00000000}"/>
  </bookViews>
  <sheets>
    <sheet name="Summary" sheetId="1" r:id="rId1"/>
    <sheet name="Assumptions" sheetId="2" r:id="rId2"/>
    <sheet name="Script Breakdown" sheetId="3" r:id="rId3"/>
    <sheet name="Cast &amp; Schedule" sheetId="4" r:id="rId4"/>
    <sheet name="Props &amp; Art" sheetId="5" r:id="rId5"/>
    <sheet name="Micro Budget" sheetId="6" r:id="rId6"/>
    <sheet name="Ultra-Low Budget" sheetId="7" r:id="rId7"/>
    <sheet name="Low Budget" sheetId="8" r:id="rId8"/>
    <sheet name="Production Co" sheetId="9" r:id="rId9"/>
    <sheet name="Sources &amp; Checks" sheetId="10" r:id="rId10"/>
  </sheets>
  <calcPr calcId="181029"/>
</workbook>
</file>

<file path=xl/calcChain.xml><?xml version="1.0" encoding="utf-8"?>
<calcChain xmlns="http://schemas.openxmlformats.org/spreadsheetml/2006/main">
  <c r="F31" i="10" l="1"/>
  <c r="D31" i="10"/>
  <c r="H141" i="9"/>
  <c r="H140" i="9"/>
  <c r="H139" i="9"/>
  <c r="H138" i="9"/>
  <c r="H137" i="9"/>
  <c r="H136" i="9"/>
  <c r="H135" i="9"/>
  <c r="H134" i="9"/>
  <c r="H133" i="9"/>
  <c r="H142" i="9" s="1"/>
  <c r="H131" i="9"/>
  <c r="H130" i="9"/>
  <c r="H129" i="9"/>
  <c r="H128" i="9"/>
  <c r="H127" i="9"/>
  <c r="H132" i="9" s="1"/>
  <c r="H125" i="9"/>
  <c r="H126" i="9" s="1"/>
  <c r="E19" i="1" s="1"/>
  <c r="H124" i="9"/>
  <c r="H123" i="9"/>
  <c r="H122" i="9"/>
  <c r="H121" i="9"/>
  <c r="H120" i="9"/>
  <c r="H119" i="9"/>
  <c r="H118" i="9"/>
  <c r="H117" i="9"/>
  <c r="H116" i="9"/>
  <c r="H115" i="9"/>
  <c r="H113" i="9"/>
  <c r="H112" i="9"/>
  <c r="H111" i="9"/>
  <c r="H110" i="9"/>
  <c r="H109" i="9"/>
  <c r="H108" i="9"/>
  <c r="H107" i="9"/>
  <c r="H106" i="9"/>
  <c r="H114" i="9" s="1"/>
  <c r="E18" i="1" s="1"/>
  <c r="H104" i="9"/>
  <c r="H103" i="9"/>
  <c r="H102" i="9"/>
  <c r="H101" i="9"/>
  <c r="H100" i="9"/>
  <c r="H99" i="9"/>
  <c r="H98" i="9"/>
  <c r="H97" i="9"/>
  <c r="H96" i="9"/>
  <c r="H95" i="9"/>
  <c r="H94" i="9"/>
  <c r="H105" i="9" s="1"/>
  <c r="E17" i="1" s="1"/>
  <c r="H93" i="9"/>
  <c r="E16" i="1" s="1"/>
  <c r="H92" i="9"/>
  <c r="H91" i="9"/>
  <c r="H90" i="9"/>
  <c r="H89" i="9"/>
  <c r="H88" i="9"/>
  <c r="H87" i="9"/>
  <c r="H86" i="9"/>
  <c r="H85" i="9"/>
  <c r="H84" i="9"/>
  <c r="H82" i="9"/>
  <c r="H81" i="9"/>
  <c r="H80" i="9"/>
  <c r="H79" i="9"/>
  <c r="H78" i="9"/>
  <c r="H77" i="9"/>
  <c r="H76" i="9"/>
  <c r="H75" i="9"/>
  <c r="H83" i="9" s="1"/>
  <c r="H73" i="9"/>
  <c r="H72" i="9"/>
  <c r="H71" i="9"/>
  <c r="H70" i="9"/>
  <c r="H69" i="9"/>
  <c r="H68" i="9"/>
  <c r="H67" i="9"/>
  <c r="H66" i="9"/>
  <c r="H65" i="9"/>
  <c r="H74" i="9" s="1"/>
  <c r="E15" i="1" s="1"/>
  <c r="H63" i="9"/>
  <c r="H62" i="9"/>
  <c r="H61" i="9"/>
  <c r="H60" i="9"/>
  <c r="H59" i="9"/>
  <c r="H57" i="9"/>
  <c r="H56" i="9"/>
  <c r="H55" i="9"/>
  <c r="H54" i="9"/>
  <c r="H53" i="9"/>
  <c r="H51" i="9"/>
  <c r="H50" i="9"/>
  <c r="H49" i="9"/>
  <c r="H48" i="9"/>
  <c r="H52" i="9" s="1"/>
  <c r="H46" i="9"/>
  <c r="H45" i="9"/>
  <c r="H44" i="9"/>
  <c r="H43" i="9"/>
  <c r="H42" i="9"/>
  <c r="H47" i="9" s="1"/>
  <c r="H40" i="9"/>
  <c r="H39" i="9"/>
  <c r="H38" i="9"/>
  <c r="H37" i="9"/>
  <c r="H36" i="9"/>
  <c r="H35" i="9"/>
  <c r="H34" i="9"/>
  <c r="H41" i="9" s="1"/>
  <c r="H32" i="9"/>
  <c r="H31" i="9"/>
  <c r="H30" i="9"/>
  <c r="H29" i="9"/>
  <c r="H33" i="9" s="1"/>
  <c r="H28" i="9"/>
  <c r="H27" i="9"/>
  <c r="H26" i="9"/>
  <c r="H25" i="9"/>
  <c r="H24" i="9"/>
  <c r="H20" i="9"/>
  <c r="H19" i="9"/>
  <c r="H18" i="9"/>
  <c r="H17" i="9"/>
  <c r="H16" i="9"/>
  <c r="H15" i="9"/>
  <c r="H145" i="9" s="1"/>
  <c r="H14" i="9"/>
  <c r="H13" i="9"/>
  <c r="H21" i="9" s="1"/>
  <c r="H141" i="8"/>
  <c r="H140" i="8"/>
  <c r="H139" i="8"/>
  <c r="H138" i="8"/>
  <c r="H137" i="8"/>
  <c r="H142" i="8" s="1"/>
  <c r="H136" i="8"/>
  <c r="H135" i="8"/>
  <c r="H134" i="8"/>
  <c r="H133" i="8"/>
  <c r="H131" i="8"/>
  <c r="H130" i="8"/>
  <c r="H129" i="8"/>
  <c r="H128" i="8"/>
  <c r="H127" i="8"/>
  <c r="H132" i="8" s="1"/>
  <c r="H125" i="8"/>
  <c r="H124" i="8"/>
  <c r="H123" i="8"/>
  <c r="H122" i="8"/>
  <c r="H121" i="8"/>
  <c r="H120" i="8"/>
  <c r="H119" i="8"/>
  <c r="H118" i="8"/>
  <c r="H117" i="8"/>
  <c r="H116" i="8"/>
  <c r="H115" i="8"/>
  <c r="H126" i="8" s="1"/>
  <c r="D19" i="1" s="1"/>
  <c r="H113" i="8"/>
  <c r="H112" i="8"/>
  <c r="H111" i="8"/>
  <c r="H110" i="8"/>
  <c r="H109" i="8"/>
  <c r="H108" i="8"/>
  <c r="H107" i="8"/>
  <c r="H106" i="8"/>
  <c r="H114" i="8" s="1"/>
  <c r="D18" i="1" s="1"/>
  <c r="H105" i="8"/>
  <c r="D17" i="1" s="1"/>
  <c r="H104" i="8"/>
  <c r="H103" i="8"/>
  <c r="H102" i="8"/>
  <c r="H101" i="8"/>
  <c r="H100" i="8"/>
  <c r="H99" i="8"/>
  <c r="H98" i="8"/>
  <c r="H97" i="8"/>
  <c r="H96" i="8"/>
  <c r="H95" i="8"/>
  <c r="H94" i="8"/>
  <c r="H92" i="8"/>
  <c r="H91" i="8"/>
  <c r="H90" i="8"/>
  <c r="H89" i="8"/>
  <c r="H88" i="8"/>
  <c r="H87" i="8"/>
  <c r="H86" i="8"/>
  <c r="H85" i="8"/>
  <c r="H84" i="8"/>
  <c r="H93" i="8" s="1"/>
  <c r="D16" i="1" s="1"/>
  <c r="H82" i="8"/>
  <c r="H81" i="8"/>
  <c r="H80" i="8"/>
  <c r="H79" i="8"/>
  <c r="H78" i="8"/>
  <c r="H77" i="8"/>
  <c r="H76" i="8"/>
  <c r="H75" i="8"/>
  <c r="H83" i="8" s="1"/>
  <c r="H73" i="8"/>
  <c r="H74" i="8" s="1"/>
  <c r="D15" i="1" s="1"/>
  <c r="H72" i="8"/>
  <c r="H71" i="8"/>
  <c r="H70" i="8"/>
  <c r="H69" i="8"/>
  <c r="H68" i="8"/>
  <c r="H67" i="8"/>
  <c r="H66" i="8"/>
  <c r="H65" i="8"/>
  <c r="H63" i="8"/>
  <c r="H62" i="8"/>
  <c r="H61" i="8"/>
  <c r="H60" i="8"/>
  <c r="H59" i="8"/>
  <c r="H57" i="8"/>
  <c r="H56" i="8"/>
  <c r="H55" i="8"/>
  <c r="H54" i="8"/>
  <c r="H53" i="8"/>
  <c r="H51" i="8"/>
  <c r="H50" i="8"/>
  <c r="H49" i="8"/>
  <c r="H48" i="8"/>
  <c r="H52" i="8" s="1"/>
  <c r="H46" i="8"/>
  <c r="H45" i="8"/>
  <c r="H44" i="8"/>
  <c r="H43" i="8"/>
  <c r="H42" i="8"/>
  <c r="H47" i="8" s="1"/>
  <c r="H41" i="8"/>
  <c r="H40" i="8"/>
  <c r="H39" i="8"/>
  <c r="H38" i="8"/>
  <c r="H37" i="8"/>
  <c r="H36" i="8"/>
  <c r="H35" i="8"/>
  <c r="H34" i="8"/>
  <c r="H32" i="8"/>
  <c r="H31" i="8"/>
  <c r="H30" i="8"/>
  <c r="H29" i="8"/>
  <c r="H28" i="8"/>
  <c r="H27" i="8"/>
  <c r="H26" i="8"/>
  <c r="H25" i="8"/>
  <c r="H24" i="8"/>
  <c r="H33" i="8" s="1"/>
  <c r="H20" i="8"/>
  <c r="H19" i="8"/>
  <c r="H18" i="8"/>
  <c r="H17" i="8"/>
  <c r="H16" i="8"/>
  <c r="H15" i="8"/>
  <c r="H145" i="8" s="1"/>
  <c r="H14" i="8"/>
  <c r="H13" i="8"/>
  <c r="H21" i="8" s="1"/>
  <c r="H141" i="7"/>
  <c r="H140" i="7"/>
  <c r="H139" i="7"/>
  <c r="H138" i="7"/>
  <c r="H137" i="7"/>
  <c r="H136" i="7"/>
  <c r="H135" i="7"/>
  <c r="H134" i="7"/>
  <c r="H133" i="7"/>
  <c r="H142" i="7" s="1"/>
  <c r="H131" i="7"/>
  <c r="H130" i="7"/>
  <c r="H129" i="7"/>
  <c r="H128" i="7"/>
  <c r="H127" i="7"/>
  <c r="H132" i="7" s="1"/>
  <c r="H125" i="7"/>
  <c r="H124" i="7"/>
  <c r="H123" i="7"/>
  <c r="H122" i="7"/>
  <c r="H121" i="7"/>
  <c r="H120" i="7"/>
  <c r="H119" i="7"/>
  <c r="H118" i="7"/>
  <c r="H117" i="7"/>
  <c r="H126" i="7" s="1"/>
  <c r="C19" i="1" s="1"/>
  <c r="H116" i="7"/>
  <c r="H115" i="7"/>
  <c r="H113" i="7"/>
  <c r="H112" i="7"/>
  <c r="H111" i="7"/>
  <c r="H110" i="7"/>
  <c r="H109" i="7"/>
  <c r="H108" i="7"/>
  <c r="H107" i="7"/>
  <c r="H106" i="7"/>
  <c r="H114" i="7" s="1"/>
  <c r="C18" i="1" s="1"/>
  <c r="H104" i="7"/>
  <c r="H103" i="7"/>
  <c r="H102" i="7"/>
  <c r="H101" i="7"/>
  <c r="H100" i="7"/>
  <c r="H99" i="7"/>
  <c r="H98" i="7"/>
  <c r="H97" i="7"/>
  <c r="H96" i="7"/>
  <c r="H95" i="7"/>
  <c r="H94" i="7"/>
  <c r="H105" i="7" s="1"/>
  <c r="C17" i="1" s="1"/>
  <c r="H92" i="7"/>
  <c r="H91" i="7"/>
  <c r="H90" i="7"/>
  <c r="H89" i="7"/>
  <c r="H88" i="7"/>
  <c r="H87" i="7"/>
  <c r="H86" i="7"/>
  <c r="H85" i="7"/>
  <c r="H93" i="7" s="1"/>
  <c r="C16" i="1" s="1"/>
  <c r="H84" i="7"/>
  <c r="H82" i="7"/>
  <c r="H81" i="7"/>
  <c r="H80" i="7"/>
  <c r="H79" i="7"/>
  <c r="H78" i="7"/>
  <c r="H77" i="7"/>
  <c r="H76" i="7"/>
  <c r="H75" i="7"/>
  <c r="H83" i="7" s="1"/>
  <c r="H73" i="7"/>
  <c r="H72" i="7"/>
  <c r="H71" i="7"/>
  <c r="H70" i="7"/>
  <c r="H69" i="7"/>
  <c r="H68" i="7"/>
  <c r="H67" i="7"/>
  <c r="H66" i="7"/>
  <c r="H65" i="7"/>
  <c r="H74" i="7" s="1"/>
  <c r="C15" i="1" s="1"/>
  <c r="H63" i="7"/>
  <c r="H62" i="7"/>
  <c r="H61" i="7"/>
  <c r="H60" i="7"/>
  <c r="H59" i="7"/>
  <c r="H57" i="7"/>
  <c r="H56" i="7"/>
  <c r="H55" i="7"/>
  <c r="H54" i="7"/>
  <c r="H53" i="7"/>
  <c r="H51" i="7"/>
  <c r="H50" i="7"/>
  <c r="H49" i="7"/>
  <c r="H48" i="7"/>
  <c r="H52" i="7" s="1"/>
  <c r="H46" i="7"/>
  <c r="H45" i="7"/>
  <c r="H44" i="7"/>
  <c r="H43" i="7"/>
  <c r="H42" i="7"/>
  <c r="H47" i="7" s="1"/>
  <c r="H40" i="7"/>
  <c r="H39" i="7"/>
  <c r="H38" i="7"/>
  <c r="H37" i="7"/>
  <c r="H36" i="7"/>
  <c r="H35" i="7"/>
  <c r="H34" i="7"/>
  <c r="H41" i="7" s="1"/>
  <c r="H32" i="7"/>
  <c r="H31" i="7"/>
  <c r="H30" i="7"/>
  <c r="H29" i="7"/>
  <c r="H28" i="7"/>
  <c r="H27" i="7"/>
  <c r="H26" i="7"/>
  <c r="H25" i="7"/>
  <c r="H24" i="7"/>
  <c r="H33" i="7" s="1"/>
  <c r="H21" i="7"/>
  <c r="H20" i="7"/>
  <c r="H19" i="7"/>
  <c r="H18" i="7"/>
  <c r="H17" i="7"/>
  <c r="H16" i="7"/>
  <c r="H15" i="7"/>
  <c r="H145" i="7" s="1"/>
  <c r="H14" i="7"/>
  <c r="H13" i="7"/>
  <c r="H141" i="6"/>
  <c r="H140" i="6"/>
  <c r="H139" i="6"/>
  <c r="H138" i="6"/>
  <c r="H137" i="6"/>
  <c r="H136" i="6"/>
  <c r="H135" i="6"/>
  <c r="H134" i="6"/>
  <c r="H133" i="6"/>
  <c r="H142" i="6" s="1"/>
  <c r="H131" i="6"/>
  <c r="H130" i="6"/>
  <c r="H129" i="6"/>
  <c r="H132" i="6" s="1"/>
  <c r="H128" i="6"/>
  <c r="H127" i="6"/>
  <c r="H125" i="6"/>
  <c r="H124" i="6"/>
  <c r="H123" i="6"/>
  <c r="H122" i="6"/>
  <c r="H121" i="6"/>
  <c r="H120" i="6"/>
  <c r="H119" i="6"/>
  <c r="H118" i="6"/>
  <c r="H117" i="6"/>
  <c r="H116" i="6"/>
  <c r="H115" i="6"/>
  <c r="H126" i="6" s="1"/>
  <c r="B19" i="1" s="1"/>
  <c r="H113" i="6"/>
  <c r="H112" i="6"/>
  <c r="H111" i="6"/>
  <c r="H110" i="6"/>
  <c r="H109" i="6"/>
  <c r="H108" i="6"/>
  <c r="H107" i="6"/>
  <c r="H106" i="6"/>
  <c r="H114" i="6" s="1"/>
  <c r="B18" i="1" s="1"/>
  <c r="H104" i="6"/>
  <c r="H103" i="6"/>
  <c r="H102" i="6"/>
  <c r="H101" i="6"/>
  <c r="H100" i="6"/>
  <c r="H99" i="6"/>
  <c r="H98" i="6"/>
  <c r="H97" i="6"/>
  <c r="H105" i="6" s="1"/>
  <c r="B17" i="1" s="1"/>
  <c r="H96" i="6"/>
  <c r="H95" i="6"/>
  <c r="H94" i="6"/>
  <c r="H92" i="6"/>
  <c r="H91" i="6"/>
  <c r="H90" i="6"/>
  <c r="H89" i="6"/>
  <c r="H88" i="6"/>
  <c r="H87" i="6"/>
  <c r="H86" i="6"/>
  <c r="H85" i="6"/>
  <c r="H84" i="6"/>
  <c r="H93" i="6" s="1"/>
  <c r="B16" i="1" s="1"/>
  <c r="H82" i="6"/>
  <c r="H81" i="6"/>
  <c r="H80" i="6"/>
  <c r="H79" i="6"/>
  <c r="H78" i="6"/>
  <c r="H77" i="6"/>
  <c r="H76" i="6"/>
  <c r="H75" i="6"/>
  <c r="H83" i="6" s="1"/>
  <c r="H73" i="6"/>
  <c r="H72" i="6"/>
  <c r="H71" i="6"/>
  <c r="H70" i="6"/>
  <c r="H69" i="6"/>
  <c r="H68" i="6"/>
  <c r="H67" i="6"/>
  <c r="H66" i="6"/>
  <c r="H65" i="6"/>
  <c r="H74" i="6" s="1"/>
  <c r="B15" i="1" s="1"/>
  <c r="H63" i="6"/>
  <c r="H62" i="6"/>
  <c r="H61" i="6"/>
  <c r="H60" i="6"/>
  <c r="H59" i="6"/>
  <c r="H57" i="6"/>
  <c r="H56" i="6"/>
  <c r="H55" i="6"/>
  <c r="H54" i="6"/>
  <c r="H53" i="6"/>
  <c r="H51" i="6"/>
  <c r="H50" i="6"/>
  <c r="H49" i="6"/>
  <c r="H48" i="6"/>
  <c r="H52" i="6" s="1"/>
  <c r="H46" i="6"/>
  <c r="H45" i="6"/>
  <c r="H44" i="6"/>
  <c r="H43" i="6"/>
  <c r="H42" i="6"/>
  <c r="H47" i="6" s="1"/>
  <c r="H40" i="6"/>
  <c r="H39" i="6"/>
  <c r="H38" i="6"/>
  <c r="H37" i="6"/>
  <c r="H36" i="6"/>
  <c r="H35" i="6"/>
  <c r="H34" i="6"/>
  <c r="H41" i="6" s="1"/>
  <c r="H33" i="6"/>
  <c r="H32" i="6"/>
  <c r="H31" i="6"/>
  <c r="H30" i="6"/>
  <c r="H29" i="6"/>
  <c r="H28" i="6"/>
  <c r="H27" i="6"/>
  <c r="H26" i="6"/>
  <c r="H25" i="6"/>
  <c r="H24" i="6"/>
  <c r="H20" i="6"/>
  <c r="H19" i="6"/>
  <c r="H18" i="6"/>
  <c r="H17" i="6"/>
  <c r="H16" i="6"/>
  <c r="H15" i="6"/>
  <c r="H145" i="6" s="1"/>
  <c r="H14" i="6"/>
  <c r="H13" i="6"/>
  <c r="H21" i="6" s="1"/>
  <c r="O57" i="5"/>
  <c r="L57" i="5"/>
  <c r="I57" i="5"/>
  <c r="F57" i="5"/>
  <c r="O56" i="5"/>
  <c r="L56" i="5"/>
  <c r="I56" i="5"/>
  <c r="F56" i="5"/>
  <c r="O55" i="5"/>
  <c r="L55" i="5"/>
  <c r="I55" i="5"/>
  <c r="F55" i="5"/>
  <c r="O54" i="5"/>
  <c r="L54" i="5"/>
  <c r="I54" i="5"/>
  <c r="F54" i="5"/>
  <c r="O53" i="5"/>
  <c r="L53" i="5"/>
  <c r="I53" i="5"/>
  <c r="F53" i="5"/>
  <c r="O52" i="5"/>
  <c r="L52" i="5"/>
  <c r="I52" i="5"/>
  <c r="F52" i="5"/>
  <c r="O51" i="5"/>
  <c r="L51" i="5"/>
  <c r="I51" i="5"/>
  <c r="F51" i="5"/>
  <c r="O50" i="5"/>
  <c r="L50" i="5"/>
  <c r="I50" i="5"/>
  <c r="F50" i="5"/>
  <c r="O49" i="5"/>
  <c r="L49" i="5"/>
  <c r="I49" i="5"/>
  <c r="F49" i="5"/>
  <c r="O48" i="5"/>
  <c r="L48" i="5"/>
  <c r="I48" i="5"/>
  <c r="F48" i="5"/>
  <c r="O47" i="5"/>
  <c r="L47" i="5"/>
  <c r="I47" i="5"/>
  <c r="F47" i="5"/>
  <c r="O46" i="5"/>
  <c r="L46" i="5"/>
  <c r="I46" i="5"/>
  <c r="F46" i="5"/>
  <c r="O45" i="5"/>
  <c r="L45" i="5"/>
  <c r="I45" i="5"/>
  <c r="F45" i="5"/>
  <c r="O44" i="5"/>
  <c r="L44" i="5"/>
  <c r="I44" i="5"/>
  <c r="F44" i="5"/>
  <c r="O43" i="5"/>
  <c r="L43" i="5"/>
  <c r="I43" i="5"/>
  <c r="F43" i="5"/>
  <c r="O42" i="5"/>
  <c r="L42" i="5"/>
  <c r="I42" i="5"/>
  <c r="F42" i="5"/>
  <c r="O41" i="5"/>
  <c r="L41" i="5"/>
  <c r="I41" i="5"/>
  <c r="F41" i="5"/>
  <c r="O40" i="5"/>
  <c r="L40" i="5"/>
  <c r="I40" i="5"/>
  <c r="F40" i="5"/>
  <c r="O39" i="5"/>
  <c r="L39" i="5"/>
  <c r="I39" i="5"/>
  <c r="F39" i="5"/>
  <c r="O38" i="5"/>
  <c r="L38" i="5"/>
  <c r="I38" i="5"/>
  <c r="F38" i="5"/>
  <c r="O37" i="5"/>
  <c r="L37" i="5"/>
  <c r="I37" i="5"/>
  <c r="F37" i="5"/>
  <c r="O36" i="5"/>
  <c r="L36" i="5"/>
  <c r="I36" i="5"/>
  <c r="F36" i="5"/>
  <c r="O35" i="5"/>
  <c r="L35" i="5"/>
  <c r="I35" i="5"/>
  <c r="F35" i="5"/>
  <c r="O34" i="5"/>
  <c r="L34" i="5"/>
  <c r="I34" i="5"/>
  <c r="F34" i="5"/>
  <c r="O33" i="5"/>
  <c r="L33" i="5"/>
  <c r="I33" i="5"/>
  <c r="F33" i="5"/>
  <c r="O32" i="5"/>
  <c r="L32" i="5"/>
  <c r="I32" i="5"/>
  <c r="F32" i="5"/>
  <c r="O31" i="5"/>
  <c r="L31" i="5"/>
  <c r="I31" i="5"/>
  <c r="F31" i="5"/>
  <c r="O30" i="5"/>
  <c r="L30" i="5"/>
  <c r="I30" i="5"/>
  <c r="F30" i="5"/>
  <c r="O29" i="5"/>
  <c r="L29" i="5"/>
  <c r="I29" i="5"/>
  <c r="F29" i="5"/>
  <c r="O28" i="5"/>
  <c r="L28" i="5"/>
  <c r="I28" i="5"/>
  <c r="F28" i="5"/>
  <c r="O27" i="5"/>
  <c r="L27" i="5"/>
  <c r="I27" i="5"/>
  <c r="F27" i="5"/>
  <c r="O26" i="5"/>
  <c r="L26" i="5"/>
  <c r="I26" i="5"/>
  <c r="F26" i="5"/>
  <c r="O25" i="5"/>
  <c r="L25" i="5"/>
  <c r="I25" i="5"/>
  <c r="F25" i="5"/>
  <c r="O24" i="5"/>
  <c r="L24" i="5"/>
  <c r="I24" i="5"/>
  <c r="F24" i="5"/>
  <c r="O23" i="5"/>
  <c r="L23" i="5"/>
  <c r="I23" i="5"/>
  <c r="F23" i="5"/>
  <c r="O22" i="5"/>
  <c r="L22" i="5"/>
  <c r="I22" i="5"/>
  <c r="F22" i="5"/>
  <c r="O21" i="5"/>
  <c r="L21" i="5"/>
  <c r="I21" i="5"/>
  <c r="F21" i="5"/>
  <c r="O20" i="5"/>
  <c r="L20" i="5"/>
  <c r="I20" i="5"/>
  <c r="F20" i="5"/>
  <c r="O19" i="5"/>
  <c r="L19" i="5"/>
  <c r="I19" i="5"/>
  <c r="F19" i="5"/>
  <c r="O18" i="5"/>
  <c r="L18" i="5"/>
  <c r="I18" i="5"/>
  <c r="F18" i="5"/>
  <c r="O17" i="5"/>
  <c r="L17" i="5"/>
  <c r="I17" i="5"/>
  <c r="F17" i="5"/>
  <c r="O16" i="5"/>
  <c r="L16" i="5"/>
  <c r="I16" i="5"/>
  <c r="F16" i="5"/>
  <c r="O15" i="5"/>
  <c r="L15" i="5"/>
  <c r="I15" i="5"/>
  <c r="F15" i="5"/>
  <c r="O14" i="5"/>
  <c r="L14" i="5"/>
  <c r="I14" i="5"/>
  <c r="F14" i="5"/>
  <c r="O13" i="5"/>
  <c r="L13" i="5"/>
  <c r="I13" i="5"/>
  <c r="F13" i="5"/>
  <c r="O12" i="5"/>
  <c r="L12" i="5"/>
  <c r="I12" i="5"/>
  <c r="F12" i="5"/>
  <c r="O11" i="5"/>
  <c r="L11" i="5"/>
  <c r="I11" i="5"/>
  <c r="F11" i="5"/>
  <c r="O10" i="5"/>
  <c r="L10" i="5"/>
  <c r="I10" i="5"/>
  <c r="F10" i="5"/>
  <c r="O9" i="5"/>
  <c r="L9" i="5"/>
  <c r="I9" i="5"/>
  <c r="I58" i="5" s="1"/>
  <c r="F9" i="5"/>
  <c r="F58" i="5" s="1"/>
  <c r="O8" i="5"/>
  <c r="O58" i="5" s="1"/>
  <c r="L8" i="5"/>
  <c r="L58" i="5" s="1"/>
  <c r="I8" i="5"/>
  <c r="F8" i="5"/>
  <c r="O7" i="5"/>
  <c r="L7" i="5"/>
  <c r="I7" i="5"/>
  <c r="F7" i="5"/>
  <c r="O6" i="5"/>
  <c r="L6" i="5"/>
  <c r="I6" i="5"/>
  <c r="F6" i="5"/>
  <c r="O5" i="5"/>
  <c r="L5" i="5"/>
  <c r="I5" i="5"/>
  <c r="F5" i="5"/>
  <c r="R31" i="4"/>
  <c r="N31" i="4"/>
  <c r="J31" i="4"/>
  <c r="F31" i="4"/>
  <c r="R30" i="4"/>
  <c r="N30" i="4"/>
  <c r="J30" i="4"/>
  <c r="F30" i="4"/>
  <c r="R29" i="4"/>
  <c r="N29" i="4"/>
  <c r="J29" i="4"/>
  <c r="F29" i="4"/>
  <c r="R28" i="4"/>
  <c r="N28" i="4"/>
  <c r="J28" i="4"/>
  <c r="F28" i="4"/>
  <c r="R27" i="4"/>
  <c r="N27" i="4"/>
  <c r="J27" i="4"/>
  <c r="F27" i="4"/>
  <c r="R26" i="4"/>
  <c r="N26" i="4"/>
  <c r="J26" i="4"/>
  <c r="F26" i="4"/>
  <c r="R25" i="4"/>
  <c r="N25" i="4"/>
  <c r="J25" i="4"/>
  <c r="F25" i="4"/>
  <c r="R24" i="4"/>
  <c r="N24" i="4"/>
  <c r="J24" i="4"/>
  <c r="F24" i="4"/>
  <c r="R23" i="4"/>
  <c r="N23" i="4"/>
  <c r="J23" i="4"/>
  <c r="F23" i="4"/>
  <c r="R22" i="4"/>
  <c r="N22" i="4"/>
  <c r="J22" i="4"/>
  <c r="F22" i="4"/>
  <c r="R21" i="4"/>
  <c r="N21" i="4"/>
  <c r="J21" i="4"/>
  <c r="F21" i="4"/>
  <c r="R20" i="4"/>
  <c r="N20" i="4"/>
  <c r="J20" i="4"/>
  <c r="F20" i="4"/>
  <c r="R19" i="4"/>
  <c r="N19" i="4"/>
  <c r="J19" i="4"/>
  <c r="F19" i="4"/>
  <c r="R18" i="4"/>
  <c r="N18" i="4"/>
  <c r="J18" i="4"/>
  <c r="F18" i="4"/>
  <c r="R17" i="4"/>
  <c r="N17" i="4"/>
  <c r="J17" i="4"/>
  <c r="F17" i="4"/>
  <c r="R16" i="4"/>
  <c r="N16" i="4"/>
  <c r="J16" i="4"/>
  <c r="F16" i="4"/>
  <c r="R15" i="4"/>
  <c r="N15" i="4"/>
  <c r="J15" i="4"/>
  <c r="F15" i="4"/>
  <c r="R14" i="4"/>
  <c r="N14" i="4"/>
  <c r="J14" i="4"/>
  <c r="F14" i="4"/>
  <c r="R13" i="4"/>
  <c r="N13" i="4"/>
  <c r="J13" i="4"/>
  <c r="F13" i="4"/>
  <c r="R12" i="4"/>
  <c r="N12" i="4"/>
  <c r="J12" i="4"/>
  <c r="F12" i="4"/>
  <c r="R11" i="4"/>
  <c r="N11" i="4"/>
  <c r="J11" i="4"/>
  <c r="F11" i="4"/>
  <c r="R10" i="4"/>
  <c r="N10" i="4"/>
  <c r="J10" i="4"/>
  <c r="F10" i="4"/>
  <c r="R9" i="4"/>
  <c r="N9" i="4"/>
  <c r="J9" i="4"/>
  <c r="F9" i="4"/>
  <c r="R8" i="4"/>
  <c r="N8" i="4"/>
  <c r="J8" i="4"/>
  <c r="F8" i="4"/>
  <c r="R7" i="4"/>
  <c r="N7" i="4"/>
  <c r="J7" i="4"/>
  <c r="F7" i="4"/>
  <c r="R6" i="4"/>
  <c r="N6" i="4"/>
  <c r="J6" i="4"/>
  <c r="F6" i="4"/>
  <c r="R5" i="4"/>
  <c r="R32" i="4" s="1"/>
  <c r="N5" i="4"/>
  <c r="N32" i="4" s="1"/>
  <c r="J5" i="4"/>
  <c r="J32" i="4" s="1"/>
  <c r="F5" i="4"/>
  <c r="F32" i="4" s="1"/>
  <c r="H30" i="3"/>
  <c r="G30" i="3"/>
  <c r="F30" i="3"/>
  <c r="E30" i="3"/>
  <c r="C8" i="1"/>
  <c r="C7" i="1"/>
  <c r="C6" i="1"/>
  <c r="C5" i="1"/>
  <c r="E13" i="1" l="1"/>
  <c r="H58" i="9"/>
  <c r="H64" i="9" s="1"/>
  <c r="E14" i="1" s="1"/>
  <c r="H22" i="9"/>
  <c r="E12" i="1"/>
  <c r="B13" i="1"/>
  <c r="H58" i="6"/>
  <c r="H64" i="6" s="1"/>
  <c r="B14" i="1" s="1"/>
  <c r="B25" i="10"/>
  <c r="H58" i="8"/>
  <c r="D13" i="1"/>
  <c r="H58" i="7"/>
  <c r="H64" i="7" s="1"/>
  <c r="C14" i="1" s="1"/>
  <c r="C13" i="1"/>
  <c r="B12" i="1"/>
  <c r="H22" i="6"/>
  <c r="C12" i="1"/>
  <c r="H22" i="7"/>
  <c r="D12" i="1"/>
  <c r="H22" i="8"/>
  <c r="H64" i="8"/>
  <c r="D14" i="1" s="1"/>
  <c r="H23" i="8" l="1"/>
  <c r="H144" i="8"/>
  <c r="H146" i="8"/>
  <c r="H23" i="6"/>
  <c r="H146" i="6"/>
  <c r="H144" i="6"/>
  <c r="F25" i="10"/>
  <c r="D25" i="10"/>
  <c r="H23" i="9"/>
  <c r="H144" i="9"/>
  <c r="H146" i="9"/>
  <c r="H23" i="7"/>
  <c r="H146" i="7"/>
  <c r="H144" i="7"/>
  <c r="C26" i="10" l="1"/>
  <c r="H143" i="6"/>
  <c r="H143" i="7"/>
  <c r="C27" i="10"/>
  <c r="H143" i="9"/>
  <c r="C29" i="10"/>
  <c r="H143" i="8"/>
  <c r="C28" i="10"/>
  <c r="B28" i="10" l="1"/>
  <c r="D28" i="10" s="1"/>
  <c r="F28" i="10" s="1"/>
  <c r="H147" i="8"/>
  <c r="H147" i="9"/>
  <c r="B29" i="10"/>
  <c r="D29" i="10" s="1"/>
  <c r="F29" i="10" s="1"/>
  <c r="H147" i="6"/>
  <c r="B26" i="10"/>
  <c r="D26" i="10" s="1"/>
  <c r="F26" i="10" s="1"/>
  <c r="H147" i="7"/>
  <c r="B27" i="10"/>
  <c r="D27" i="10" s="1"/>
  <c r="F27" i="10" s="1"/>
  <c r="H148" i="6" l="1"/>
  <c r="H149" i="6" s="1"/>
  <c r="H148" i="9"/>
  <c r="H148" i="8"/>
  <c r="H149" i="8" s="1"/>
  <c r="H148" i="7"/>
  <c r="H149" i="7"/>
  <c r="H150" i="7" s="1"/>
  <c r="B6" i="1" l="1"/>
  <c r="B9" i="7"/>
  <c r="B8" i="7" s="1"/>
  <c r="B22" i="10"/>
  <c r="D22" i="10" s="1"/>
  <c r="F22" i="10" s="1"/>
  <c r="H150" i="8"/>
  <c r="H149" i="9"/>
  <c r="H150" i="9" s="1"/>
  <c r="H150" i="6"/>
  <c r="B8" i="1" l="1"/>
  <c r="B9" i="9"/>
  <c r="B8" i="9" s="1"/>
  <c r="B24" i="10"/>
  <c r="D24" i="10" s="1"/>
  <c r="F24" i="10" s="1"/>
  <c r="B9" i="6"/>
  <c r="B8" i="6" s="1"/>
  <c r="C30" i="10"/>
  <c r="B21" i="10"/>
  <c r="D21" i="10" s="1"/>
  <c r="F21" i="10" s="1"/>
  <c r="B5" i="1"/>
  <c r="B9" i="8"/>
  <c r="B8" i="8" s="1"/>
  <c r="B7" i="1"/>
  <c r="B23" i="10"/>
  <c r="D23" i="10" s="1"/>
  <c r="F23" i="10" s="1"/>
  <c r="J6" i="1"/>
  <c r="D6" i="1"/>
  <c r="D7" i="1" l="1"/>
  <c r="J7" i="1"/>
  <c r="B30" i="10"/>
  <c r="D30" i="10" s="1"/>
  <c r="F30" i="10" s="1"/>
  <c r="J5" i="1"/>
  <c r="D5" i="1"/>
  <c r="F33" i="10"/>
  <c r="J8" i="1"/>
  <c r="D8" i="1"/>
</calcChain>
</file>

<file path=xl/sharedStrings.xml><?xml version="1.0" encoding="utf-8"?>
<sst xmlns="http://schemas.openxmlformats.org/spreadsheetml/2006/main" count="3631" uniqueCount="1039">
  <si>
    <t>Working title. Script-specific, formula-driven planning budgets. Every tier pays cast, infants, background, crew, props, firearms control, vintage vehicles, stunts, VFX, archival work, post, insurance and contingency. Lower tiers require the stated production compromises.</t>
  </si>
  <si>
    <t>Scenario</t>
  </si>
  <si>
    <t>Total budget</t>
  </si>
  <si>
    <t>Shoot days</t>
  </si>
  <si>
    <t>Budget / shoot day</t>
  </si>
  <si>
    <t>Core approach</t>
  </si>
  <si>
    <t>Performer framework</t>
  </si>
  <si>
    <t>Planning note</t>
  </si>
  <si>
    <t>Micro Budget</t>
  </si>
  <si>
    <t>Eighteen-day hybrid documentary/re-enactment plan. One warehouse complex, one civic-interior complex, a compact period street and tightly controlled picture vehicles carry the drama; international geography, Dealey Plaza scale and large police/crowd beats rely on archives, process work and selective VFX.</t>
  </si>
  <si>
    <t>SAG-AFTRA Special New Media Category C only if episodic/new-media eligible and total remains between $700,000 and $1,000,000</t>
  </si>
  <si>
    <t>The SAG-AFTRA Micro-Budget Project Agreement cap is $20,000 and is not viable here; 'Micro' describes the production approach, while Category C eligibility remains conditional on release and final budget.</t>
  </si>
  <si>
    <t>Ultra-Low Budget</t>
  </si>
  <si>
    <t>Twenty-five-day regional historical production using modular 1957–1969 interiors, a practical TSBD warehouse build, controlled police and press groups, more operating vintage vehicles and a substantially expanded archival/VFX package. Aggressive regional vendor packages remain necessary.</t>
  </si>
  <si>
    <t>Full 2026 SAG-AFTRA Television performer rates assumed; 'Ultra-Low' describes production scale, not a union contract tier</t>
  </si>
  <si>
    <t>This scenario is above the Special New Media ceilings and therefore uses full television performer references; 'Ultra-Low' describes production scale only.</t>
  </si>
  <si>
    <t>Low Budget</t>
  </si>
  <si>
    <t>Thirty-six-day union television version with practical period streets and interiors, a multi-floor TSBD set, a larger vintage police/civilian fleet, paid military/police/press groups, a small second unit and extensive archive, environment and crowd VFX.</t>
  </si>
  <si>
    <t>Full 2026 SAG-AFTRA Television rates assumed because this case is expected to exceed the $1,000,000 Special New Media ceiling</t>
  </si>
  <si>
    <t>This tier intentionally assumes full television performer rates rather than trying to force the production below the $1,000,000 Category C ceiling.</t>
  </si>
  <si>
    <t>Production Company</t>
  </si>
  <si>
    <t>Forty-five-day production-company negative-cost plan with major period builds, controlled Dallas street and Dealey Plaza units, a large operating vintage fleet, substantial military/police/press casting, archival research, premium VFX and full delivery.</t>
  </si>
  <si>
    <t>SAG-AFTRA Television plus DGA/IATSE/Teamsters terms as applicable; lead and key creative fees include negotiated overscale placeholders</t>
  </si>
  <si>
    <t>A likely independent production-company negative-cost plan; network/studio overhead beyond the shown allowance, financing interest and marketing remain excluded.</t>
  </si>
  <si>
    <t>Key cost driver</t>
  </si>
  <si>
    <t>Micro</t>
  </si>
  <si>
    <t>Ultra-low</t>
  </si>
  <si>
    <t>Low</t>
  </si>
  <si>
    <t>Production co.</t>
  </si>
  <si>
    <t>Paid cast payroll</t>
  </si>
  <si>
    <t>Paid screenplay props</t>
  </si>
  <si>
    <t>Art Department &amp; Props subtotal</t>
  </si>
  <si>
    <t>Wardrobe, Hair &amp; Makeup subtotal</t>
  </si>
  <si>
    <t>Transportation &amp; Travel subtotal</t>
  </si>
  <si>
    <t>Stunts, SFX &amp; Safety subtotal</t>
  </si>
  <si>
    <t>Visual Effects subtotal</t>
  </si>
  <si>
    <t>Post-Production subtotal</t>
  </si>
  <si>
    <t>Included, excluded and decision points</t>
  </si>
  <si>
    <t>Included</t>
  </si>
  <si>
    <t>Paid props and duplicates</t>
  </si>
  <si>
    <t>Paid cast/crew and payroll loads</t>
  </si>
  <si>
    <t>Locations and picture vehicles</t>
  </si>
  <si>
    <t>Stunts, medical effects and safety</t>
  </si>
  <si>
    <t>Post, music and delivery</t>
  </si>
  <si>
    <t>Insurance and contingency</t>
  </si>
  <si>
    <t>Excluded</t>
  </si>
  <si>
    <t>Distributor marketing / P&amp;A</t>
  </si>
  <si>
    <t>Financing interest and lender fees</t>
  </si>
  <si>
    <t>Backend participations and future residuals</t>
  </si>
  <si>
    <t>Premium star quotes</t>
  </si>
  <si>
    <t>Tax incentive bridge costs</t>
  </si>
  <si>
    <t>Network/studio overhead beyond shown allowance</t>
  </si>
  <si>
    <t>Rights caveat</t>
  </si>
  <si>
    <t>Screenplay chain of title</t>
  </si>
  <si>
    <t>Historical-source and depiction review</t>
  </si>
  <si>
    <t>JFK/Oswald/Ruby news and music</t>
  </si>
  <si>
    <t>Brands, seals and location releases</t>
  </si>
  <si>
    <t>Zapruder material needs copyright permission</t>
  </si>
  <si>
    <t>All require executed documentation</t>
  </si>
  <si>
    <t>Micro reality</t>
  </si>
  <si>
    <t>Consolidate 85 headings into ten blocks</t>
  </si>
  <si>
    <t>Hybrid documentary/re-enactment form</t>
  </si>
  <si>
    <t>Assassination scale carried by archive/VFX</t>
  </si>
  <si>
    <t>Tight paid military/police/press groups</t>
  </si>
  <si>
    <t>One hub with modular period sets</t>
  </si>
  <si>
    <t>High archival and schedule pressure</t>
  </si>
  <si>
    <t>Low-budget reality</t>
  </si>
  <si>
    <t>Full performer rates assumed</t>
  </si>
  <si>
    <t>Multi-floor TSBD scenic package</t>
  </si>
  <si>
    <t>Working vintage police/civilian fleet</t>
  </si>
  <si>
    <t>Larger paid military, police and press groups</t>
  </si>
  <si>
    <t>Extensive archive/VFX integration</t>
  </si>
  <si>
    <t>Final union and insurer review required</t>
  </si>
  <si>
    <t>Production-company reality</t>
  </si>
  <si>
    <t>Major period builds</t>
  </si>
  <si>
    <t>Controlled Dallas/Dealey/Oak Cliff units</t>
  </si>
  <si>
    <t>Large operating vintage fleet</t>
  </si>
  <si>
    <t>Large practical/digital crowds</t>
  </si>
  <si>
    <t>Premium archive and historical-likeness work</t>
  </si>
  <si>
    <t>Still a planning model, not vendor bids</t>
  </si>
  <si>
    <t>Working title used because the attachment contains no title page. USD planning model dated 2026-08-15. Blue text/yellow fill marks editable assumptions; green text marks workbook links. Final guild agreement depends on first exhibition, signatory status and approved budget.</t>
  </si>
  <si>
    <t>Section</t>
  </si>
  <si>
    <t>Driver</t>
  </si>
  <si>
    <t>Units</t>
  </si>
  <si>
    <t>Basis / caution</t>
  </si>
  <si>
    <t>Schedule</t>
  </si>
  <si>
    <t>Principal photography</t>
  </si>
  <si>
    <t>days</t>
  </si>
  <si>
    <t>Military, foreign, TSBD, police, theatre, press-room and period-street material is block-shot; second unit expands above Micro</t>
  </si>
  <si>
    <t>Prep</t>
  </si>
  <si>
    <t>weeks</t>
  </si>
  <si>
    <t>Includes historical research, period builds, firearms, breakaway glass, vintage fleet, infant performers, crowds, archive rights and VFX prep</t>
  </si>
  <si>
    <t>Post-production</t>
  </si>
  <si>
    <t>Editorial may overlap production</t>
  </si>
  <si>
    <t>Labor</t>
  </si>
  <si>
    <t>Illustrative performer framework</t>
  </si>
  <si>
    <t>text</t>
  </si>
  <si>
    <t>Confirm directly with SAG-AFTRA before offers</t>
  </si>
  <si>
    <t>Principal performer reference</t>
  </si>
  <si>
    <t>$/day</t>
  </si>
  <si>
    <t>2026–27 current minimum reference; negotiated overscale appears in Cast &amp; Schedule</t>
  </si>
  <si>
    <t>Principal weekly reference</t>
  </si>
  <si>
    <t>$/week</t>
  </si>
  <si>
    <t>Category B and full-TV weekly references; confirm engagement form and overscale</t>
  </si>
  <si>
    <t>Background reference</t>
  </si>
  <si>
    <t>Coverage and zone rules vary</t>
  </si>
  <si>
    <t>Cast pension &amp; health</t>
  </si>
  <si>
    <t>% cast payroll</t>
  </si>
  <si>
    <t>21.5% planning rate from current Special New Media sheets; confirm ceilings and allocation</t>
  </si>
  <si>
    <t>Crew payroll burden</t>
  </si>
  <si>
    <t>% crew payroll</t>
  </si>
  <si>
    <t>Planning load for payroll taxes, workers compensation and applicable benefits</t>
  </si>
  <si>
    <t>Payroll company fee</t>
  </si>
  <si>
    <t>% cast + crew payroll</t>
  </si>
  <si>
    <t>Editable estimate</t>
  </si>
  <si>
    <t>Risk</t>
  </si>
  <si>
    <t>Contingency</t>
  </si>
  <si>
    <t>% pre-contingency</t>
  </si>
  <si>
    <t>Period availability, infants, firearms, blank-fire effects, breakaway glass, vehicles, public streets, archival rights and crowds drive risk</t>
  </si>
  <si>
    <t>Completion bond</t>
  </si>
  <si>
    <t>% pre-bond subtotal</t>
  </si>
  <si>
    <t>Included only in the production-company case</t>
  </si>
  <si>
    <t>Casting</t>
  </si>
  <si>
    <t>Crowd strategy</t>
  </si>
  <si>
    <t>approach</t>
  </si>
  <si>
    <t>Tight groups + archive/VFX</t>
  </si>
  <si>
    <t>Featured groups + archive/VFX</t>
  </si>
  <si>
    <t>Larger practical groups + VFX</t>
  </si>
  <si>
    <t>Major practical groups + VFX</t>
  </si>
  <si>
    <t>Marines, bar patrons, TSBD workers, police, reporters, theatre patrons and bystanders are never treated as unpaid extras</t>
  </si>
  <si>
    <t>Music</t>
  </si>
  <si>
    <t>Montage / source playback</t>
  </si>
  <si>
    <t>Original/library</t>
  </si>
  <si>
    <t>Selective period/source quotes</t>
  </si>
  <si>
    <t>Original score + source allowance</t>
  </si>
  <si>
    <t>Newsreels, JFK speech/motorcade material, source broadcasts and Greensleeves arrangements require rights research, replacement or written clearance</t>
  </si>
  <si>
    <t>Incentives</t>
  </si>
  <si>
    <t>Tax credits / grants</t>
  </si>
  <si>
    <t>netted?</t>
  </si>
  <si>
    <t>No</t>
  </si>
  <si>
    <t>All totals are gross negative cost before incentives</t>
  </si>
  <si>
    <t>Color legend</t>
  </si>
  <si>
    <t>Blue text / yellow fill</t>
  </si>
  <si>
    <t>Editable input</t>
  </si>
  <si>
    <t>Changeable planning assumption</t>
  </si>
  <si>
    <t>Green text</t>
  </si>
  <si>
    <t>Internal link</t>
  </si>
  <si>
    <t>Formula references another worksheet</t>
  </si>
  <si>
    <t>Black text</t>
  </si>
  <si>
    <t>Calculation / label</t>
  </si>
  <si>
    <t>Model output or fixed description</t>
  </si>
  <si>
    <t>Derived from the attached 11,199-word screenplay text. The paste contains 85 INT./EXT./I-E scene headings plus montages and archival inserts; pagination and locked scene numbers were not preserved, so a final production stripboard is still required.</t>
  </si>
  <si>
    <t>Metric</t>
  </si>
  <si>
    <t>Observed / estimated</t>
  </si>
  <si>
    <t>Budget implication</t>
  </si>
  <si>
    <t>Planning treatment</t>
  </si>
  <si>
    <t>Format</t>
  </si>
  <si>
    <t>One-hour historical conspiracy drama / pilot</t>
  </si>
  <si>
    <t>Dense dialogue, narration, famous people, archival inserts and extensive period recreation</t>
  </si>
  <si>
    <t>Budgeted as one standalone episode/pilot</t>
  </si>
  <si>
    <t>Text length</t>
  </si>
  <si>
    <t>11,199 words</t>
  </si>
  <si>
    <t>A full one-hour script with many short historical scenes and action inserts</t>
  </si>
  <si>
    <t>Re-page after final script lock</t>
  </si>
  <si>
    <t>INT./EXT./I-E headings</t>
  </si>
  <si>
    <t>High company-move and redress pressure unless scenes are consolidated</t>
  </si>
  <si>
    <t>Grouped into ten shootable production blocks</t>
  </si>
  <si>
    <t>Time span</t>
  </si>
  <si>
    <t>1957–1969</t>
  </si>
  <si>
    <t>Military, late-1950s foreign settings, 1962–63 Dallas/Chicago and a 1969 press scene</t>
  </si>
  <si>
    <t>Lower tiers reuse modular interiors and one controlled period street</t>
  </si>
  <si>
    <t>Geography</t>
  </si>
  <si>
    <t>Biloxi, Japan, Santa Ana, New Orleans, Minsk, Fort Worth, Dallas and Chicago</t>
  </si>
  <si>
    <t>Literal company travel would be prohibitive</t>
  </si>
  <si>
    <t>One primary production hub plus stock plates, archive and limited second-unit work</t>
  </si>
  <si>
    <t>Speaking roles</t>
  </si>
  <si>
    <t>50+ named, featured or group dialogue cues plus narrator</t>
  </si>
  <si>
    <t>Heavy day-player casting and public-figure likeness work</t>
  </si>
  <si>
    <t>Story-safe doubling below Low; every performer is paid</t>
  </si>
  <si>
    <t>Minors</t>
  </si>
  <si>
    <t>Two infant Oswald children, including bedroom and home material</t>
  </si>
  <si>
    <t>Permits, guardians, studio teacher/welfare worker, limited hours and infant twins/multiples may be needed</t>
  </si>
  <si>
    <t>Infant performers and guardians are explicitly budgeted</t>
  </si>
  <si>
    <t>Crowds / uniforms</t>
  </si>
  <si>
    <t>Marines, military bar patrons, TSBD staff, police, reporters, theatre patrons, press and street bystanders</t>
  </si>
  <si>
    <t>Background payroll, fittings, insignia, holding, transport and crowd control are material costs</t>
  </si>
  <si>
    <t>Paid practical groups plus archive/VFX below Low; larger groups at full tier</t>
  </si>
  <si>
    <t>Firearms / effects</t>
  </si>
  <si>
    <t>Carcano, revolvers, M-1, pistols, knife, rifle crates, blank-fire beats, Walker window strike and Tippit shooting</t>
  </si>
  <si>
    <t>Weapons master, inert/replica inventory, armorer-equivalent control, squibs/breakaways, stunts and medic coverage</t>
  </si>
  <si>
    <t>No live ammunition and no safety line is removed at any tier</t>
  </si>
  <si>
    <t>Action / safety</t>
  </si>
  <si>
    <t>Gunshot wound, Walker shooting/escape, document fires, traffic stops, Tippit murder, police response and theatre arrest fight</t>
  </si>
  <si>
    <t>Stunt coordination, fire marshal, precision driving, breakaway materials, blood effects and controlled crowd action</t>
  </si>
  <si>
    <t>Lower tiers shorten action while preserving supervision</t>
  </si>
  <si>
    <t>Picture vehicles</t>
  </si>
  <si>
    <t>Ford Falcon, unmarked police car, getaway cars, Frazier sedan, police motorcycle, Nash Rambler, Tippit patrol car, 1958 Chevy pickup, police cars and ambulance</t>
  </si>
  <si>
    <t>Period rentals, transport, drivers, road control and mechanical support add cost</t>
  </si>
  <si>
    <t>Hero vehicles are prioritized; background traffic is reduced or duplicated</t>
  </si>
  <si>
    <t>Clearances / E&amp;O</t>
  </si>
  <si>
    <t>JFK speeches/motorcade, Zapruder film, Oswald/Ruby news, historical photos, brands, likenesses and contested assertions</t>
  </si>
  <si>
    <t>Rights research, fair-use analysis, depiction review and source substantiation are essential</t>
  </si>
  <si>
    <t>Budget includes research and legal allowances but not automatic clearance</t>
  </si>
  <si>
    <t>Production block</t>
  </si>
  <si>
    <t>Environments</t>
  </si>
  <si>
    <t>Key cast</t>
  </si>
  <si>
    <t>Special requirements</t>
  </si>
  <si>
    <t>Micro days</t>
  </si>
  <si>
    <t>Ultra-low days</t>
  </si>
  <si>
    <t>Low days</t>
  </si>
  <si>
    <t>Prod. co. days</t>
  </si>
  <si>
    <t>Lower-tier treatment</t>
  </si>
  <si>
    <t>Production-company treatment</t>
  </si>
  <si>
    <t>Marine / Atsugi years</t>
  </si>
  <si>
    <t>Keesler barracks, classified briefing room, Japanese cafe, barracks and C.O. office</t>
  </si>
  <si>
    <t>Oswald, sergeant, lieutenant, Marines, Murphy, Raines and C.O.</t>
  </si>
  <si>
    <t>Military uniforms, radar/U-2 graphics, crowds, rigged handgun and wound effect</t>
  </si>
  <si>
    <t>One barracks and office complex redressed; tight paid military group</t>
  </si>
  <si>
    <t>Larger base build, cafe and military population</t>
  </si>
  <si>
    <t>Recruitment / Minsk / return</t>
  </si>
  <si>
    <t>Santa Ana bar, New Orleans park, Minsk embassy/apartment and Fort Worth home</t>
  </si>
  <si>
    <t>Oswald, Carol, Marina, Robert, KGB shadow and infants</t>
  </si>
  <si>
    <t>Foreign plates, period phones/passports/visas, infant welfare and modular interiors</t>
  </si>
  <si>
    <t>Stock exteriors and one modular apartment/office/home</t>
  </si>
  <si>
    <t>Dedicated foreign-look interiors and fuller plates</t>
  </si>
  <si>
    <t>Dallas setup / weapons</t>
  </si>
  <si>
    <t>Post office, Carousel storeroom, Neely home, Walker exterior, Railway Express and back yard</t>
  </si>
  <si>
    <t>Oswald, Marina, Ruby, Walker, postal worker and shady man</t>
  </si>
  <si>
    <t>Rifle crates, mail-order graphics, Carcano, revolver, camera, newspapers and period street</t>
  </si>
  <si>
    <t>Compact period street and modular counters; controlled weapon inserts</t>
  </si>
  <si>
    <t>Fuller locations, vehicle dressing and historical replicas</t>
  </si>
  <si>
    <t>Walker plot / Marcello / Ruby</t>
  </si>
  <si>
    <t>Dallas street, Walker home, church lot, Oswald bedroom/bath, New Orleans bar and Carousel</t>
  </si>
  <si>
    <t>Oswald, Tall Man, Marina, Marcello, Ruby and club ensemble</t>
  </si>
  <si>
    <t>Blank-fire rifle, breakaway window, precision cars, document fires, partial nudity protocol</t>
  </si>
  <si>
    <t>Short controlled exterior and limited club population</t>
  </si>
  <si>
    <t>Expanded night street, club and practical effects coverage</t>
  </si>
  <si>
    <t>TSBD job / Chicago plot</t>
  </si>
  <si>
    <t>TSBD warehouse, Chicago Secret Service office, police station, streets and vehicles</t>
  </si>
  <si>
    <t>Oswald, Truly, Kaiser, Vallee, detectives and agents</t>
  </si>
  <si>
    <t>Warehouse books/boxes/elevators, Ford Falcon, unmarked car, weapons trunk and police stop</t>
  </si>
  <si>
    <t>One warehouse floor redressed and process-car work</t>
  </si>
  <si>
    <t>Multi-floor warehouse and controlled street unit</t>
  </si>
  <si>
    <t>November 21–22 setup</t>
  </si>
  <si>
    <t>Rooming house, TSBD, Ruth Paine home/garage, Frazier home and parking lot</t>
  </si>
  <si>
    <t>Oswald, Marina, infants, Frazier and Randle</t>
  </si>
  <si>
    <t>Curtains, ring/cash, rifle disassembly, brown-paper package and period sedan</t>
  </si>
  <si>
    <t>Clustered homes and garage on one stage/backlot</t>
  </si>
  <si>
    <t>Separate period homes with operating picture car</t>
  </si>
  <si>
    <t>TSBD / assassination interval</t>
  </si>
  <si>
    <t>TSBD floors, elevators, stairwells, lunchrooms, office and Dealey Plaza inserts</t>
  </si>
  <si>
    <t>Oswald, shooter, TSBD witnesses, Baker, Truly and crowd voices</t>
  </si>
  <si>
    <t>Multi-level geography, rifle sound/VFX, dust/debris, pigeons, archive/Zapruder and motorcycle</t>
  </si>
  <si>
    <t>Two floors redressed; assassination mostly archival</t>
  </si>
  <si>
    <t>Multi-floor build, controlled exterior and premium archival integration</t>
  </si>
  <si>
    <t>Escape / Tippit / route</t>
  </si>
  <si>
    <t>TSBD exterior, rooming house, map graphics, Oak Cliff streets, Tippit corner and library</t>
  </si>
  <si>
    <t>Oswald, Craig, Tippit, Benavides, shooter, witnesses and police</t>
  </si>
  <si>
    <t>Nash Rambler, patrol car, 1958 pickup, gunfire, blood, precision traffic and map animation</t>
  </si>
  <si>
    <t>Condensed street geography and process/plate vehicles</t>
  </si>
  <si>
    <t>Controlled street blocks and larger police response</t>
  </si>
  <si>
    <t>Texas Theatre / custody</t>
  </si>
  <si>
    <t>Shoestore, theatre lobby/auditorium/back exit, DPD offices/basement/garage and ambulance</t>
  </si>
  <si>
    <t>Oswald, Brewer, Postal, Burroughs, officers, Fritz, agents and Ruby</t>
  </si>
  <si>
    <t>Multiple police cars, arrest fight, handcuffs, evidence props, press crowd and blood</t>
  </si>
  <si>
    <t>One theatre and civic complex redressed</t>
  </si>
  <si>
    <t>Full theatre, police-station and garage coverage</t>
  </si>
  <si>
    <t>1969 epilogue</t>
  </si>
  <si>
    <t>Dallas Morning News press room, archival montage and JFK grave</t>
  </si>
  <si>
    <t>Chief Curry, Johnson, reporters and narrator</t>
  </si>
  <si>
    <t>Podium, press cameras/flashbulbs, archival stills, eternal flame and night control</t>
  </si>
  <si>
    <t>Compact press room and licensed grave plate</t>
  </si>
  <si>
    <t>Larger press group and controlled grave unit</t>
  </si>
  <si>
    <t>Sequence-day total (ties to scenario shoot-day assumptions)</t>
  </si>
  <si>
    <t>Every performer group is paid. Gross wages shown before P&amp;H, payroll fees, overtime, fittings, travel and penalties. Infants, Marines, club performers, TSBD workers, police, reporters, theatre patrons, stunt players, stand-ins and loop voices are explicitly paid.</t>
  </si>
  <si>
    <t>Role / group</t>
  </si>
  <si>
    <t>Script function / tier treatment</t>
  </si>
  <si>
    <t>Micro count</t>
  </si>
  <si>
    <t>Days each</t>
  </si>
  <si>
    <t>Rate/day</t>
  </si>
  <si>
    <t>Gross</t>
  </si>
  <si>
    <t>Ultra count</t>
  </si>
  <si>
    <t>Low count</t>
  </si>
  <si>
    <t>Prod count</t>
  </si>
  <si>
    <t>Lee Harvey Oswald</t>
  </si>
  <si>
    <t>Lead in nearly every practical block; aging from 17 to 24 and extensive continuity</t>
  </si>
  <si>
    <t>Narrator</t>
  </si>
  <si>
    <t>Map sequence, historical transitions and explanatory voice-over</t>
  </si>
  <si>
    <t>Marina Oswald</t>
  </si>
  <si>
    <t>Minsk, Fort Worth, Neely, Walker aftermath and Ruth Paine home</t>
  </si>
  <si>
    <t>Carol Addison</t>
  </si>
  <si>
    <t>CIA recruiter/handler in Santa Ana, New Orleans and phone material</t>
  </si>
  <si>
    <t>Tall Man</t>
  </si>
  <si>
    <t>Walker plot handler, getaway driver and Marcello contact</t>
  </si>
  <si>
    <t>Jack Ruby</t>
  </si>
  <si>
    <t>Carousel, office fire, implied Tippit proximity and DPD garage</t>
  </si>
  <si>
    <t>Chief Jesse Curry</t>
  </si>
  <si>
    <t>1969 press-room epilogue and archival flashbacks</t>
  </si>
  <si>
    <t>Carlos Marcello</t>
  </si>
  <si>
    <t>New Orleans bar meeting that names the two patsies</t>
  </si>
  <si>
    <t>Thomas Arthur Vallee</t>
  </si>
  <si>
    <t>Chicago stop, search and weapons discovery</t>
  </si>
  <si>
    <t>Roy Truly / Frankie Kaiser / Buell Frazier / Johnny Brewer</t>
  </si>
  <si>
    <t>Four recurring Dallas workplace and theatre figures</t>
  </si>
  <si>
    <t>Paul Murphy / Ben Raines</t>
  </si>
  <si>
    <t>Named Marine peers across barracks and gunshot scenes</t>
  </si>
  <si>
    <t>Military command / Marine speaking ensemble</t>
  </si>
  <si>
    <t>Sergeant, lieutenant, C.O., disgruntled/other/hidden Marines and guard</t>
  </si>
  <si>
    <t>Robert Oswald / Ruth Paine / Linnie Mae Randle</t>
  </si>
  <si>
    <t>Family and household day players; Ruth is principally visual in this draft</t>
  </si>
  <si>
    <t>Infant performers — June and Audrey</t>
  </si>
  <si>
    <t>Featured infant/young-child appearances; count assumes multiples/alternates and paid guardians</t>
  </si>
  <si>
    <t>Carousel Club featured performers</t>
  </si>
  <si>
    <t>Topless dancer, bartender, waitress, bouncer/thug and shady man; nudity rider/closed-set treatment</t>
  </si>
  <si>
    <t>Chicago law-enforcement ensemble</t>
  </si>
  <si>
    <t>Two detectives, police lieutenant and two Secret Service agents</t>
  </si>
  <si>
    <t>TSBD named witnesses</t>
  </si>
  <si>
    <t>Givens, Williams, Norman, Jarman, Arnold, Reid, Baker and Roger Craig</t>
  </si>
  <si>
    <t>Oak Cliff / Tippit / library ensemble</t>
  </si>
  <si>
    <t>Tippit, Benavides, shooter, second pedestrian, Owens, Hamby, Murphey, Prescott and librarian</t>
  </si>
  <si>
    <t>Texas Theatre ensemble</t>
  </si>
  <si>
    <t>Julia Postal, Burroughs, police officer and additional featured arrest officers</t>
  </si>
  <si>
    <t>Dallas Police / federal ensemble</t>
  </si>
  <si>
    <t>Fritz, Patterson, Hosty, Leavelle, lineup/evidence officers and ambulance attendants</t>
  </si>
  <si>
    <t>Press-room featured reporters</t>
  </si>
  <si>
    <t>Tom Johnson, Short Reporter and selected speaking press</t>
  </si>
  <si>
    <t>Other named / featured day players</t>
  </si>
  <si>
    <t>Postal worker, Walker, KGB shadow, Randle window look, Carolyn Arnold and distressed voices</t>
  </si>
  <si>
    <t>Stunt performers / weapon and driving doubles</t>
  </si>
  <si>
    <t>Gunshot beats, Walker escape, vehicle work, Tippit murder, theatre fight and police falls</t>
  </si>
  <si>
    <t>Adult background performer-days</t>
  </si>
  <si>
    <t>Marines, bar/club patrons, TSBD workers, bystanders, police, reporters, theatre patrons and press</t>
  </si>
  <si>
    <t>Principal stand-ins</t>
  </si>
  <si>
    <t>Lead/public-figure blocking, lighting, vehicle and multi-floor continuity</t>
  </si>
  <si>
    <t>Photo doubles / specialty doubles</t>
  </si>
  <si>
    <t>Oswald/Ruby inserts, shooter anonymity, archive re-creations and safe distant action</t>
  </si>
  <si>
    <t>Loop group / ADR voices</t>
  </si>
  <si>
    <t>Military, bars, TSBD, Dealey Plaza, police, theatre and press-room texture</t>
  </si>
  <si>
    <t>TOTAL GROSS CAST PAYROLL (before P&amp;H)</t>
  </si>
  <si>
    <t>Every item is budgeted as a purchase, rental, fabrication, clearance or consumable. No donated vintage equipment, free firearms, free archival graphics or unpaid effects props are assumed. Visible rates incorporate tier-specific package/scaling assumptions and should be replaced with written quotes. General set dressing, wardrobe and operating picture vehicles are separate.</t>
  </si>
  <si>
    <t>Prop / art element</t>
  </si>
  <si>
    <t>Script use</t>
  </si>
  <si>
    <t>Acquisition</t>
  </si>
  <si>
    <t>Micro qty</t>
  </si>
  <si>
    <t>Rate</t>
  </si>
  <si>
    <t>Total</t>
  </si>
  <si>
    <t>Ultra qty</t>
  </si>
  <si>
    <t>Low qty</t>
  </si>
  <si>
    <t>Prod qty</t>
  </si>
  <si>
    <t>Opening montage stills, title cards and historical timeline graphics</t>
  </si>
  <si>
    <t>Yearbook, JFK speech, U-2, motorcade, TSBD, sniper's nest and grassy-knoll montage</t>
  </si>
  <si>
    <t>License / design / composite</t>
  </si>
  <si>
    <t>Marine clipboard, orders, class roster and Keesler paperwork</t>
  </si>
  <si>
    <t>Sergeant announces Oswald's Japan assignment</t>
  </si>
  <si>
    <t>Fabricate / print / duplicate</t>
  </si>
  <si>
    <t>Atsugi classified briefing package</t>
  </si>
  <si>
    <t>Radar diagrams, U-2 reconnaissance stills, security folders and wall maps</t>
  </si>
  <si>
    <t>Design / print / clear</t>
  </si>
  <si>
    <t>Barracks chess set, cards, cigarettes, shoe-shine kits, letters and reading book</t>
  </si>
  <si>
    <t>Marine barracks life and communist discussion</t>
  </si>
  <si>
    <t>Rent / purchase / duplicate</t>
  </si>
  <si>
    <t>Bluebird Cafe tables, military bar glassware and period consumables</t>
  </si>
  <si>
    <t>Crowded Japanese military bar</t>
  </si>
  <si>
    <t>Rent / purchase / food styling</t>
  </si>
  <si>
    <t>Rigged privately owned handgun, inert duplicate and blood-effect insert</t>
  </si>
  <si>
    <t>Barracks desk discharge and elbow wound</t>
  </si>
  <si>
    <t>Rent / fabricate / weapons safety</t>
  </si>
  <si>
    <t>Court-martial files, discharge records and C.O. desk paperwork</t>
  </si>
  <si>
    <t>Two commanding-officer scenes</t>
  </si>
  <si>
    <t>Period bar, cafe and park hand props</t>
  </si>
  <si>
    <t>Santa Ana recruitment, City Park contact and background business</t>
  </si>
  <si>
    <t>Rent / purchase</t>
  </si>
  <si>
    <t>Minsk embassy telephone, passport, exit visas, train tickets and official forms</t>
  </si>
  <si>
    <t>Oswald's handler call and exit from the USSR</t>
  </si>
  <si>
    <t>Rent / fabricate / clear</t>
  </si>
  <si>
    <t>KGB pamphlet, surveillance notebook and street-agent dressing</t>
  </si>
  <si>
    <t>KGB shadow outside embassy</t>
  </si>
  <si>
    <t>Fabricate / duplicate</t>
  </si>
  <si>
    <t>Infant-care smalls, cup, household items and period family dressing</t>
  </si>
  <si>
    <t>Minsk/Fort Worth/Ruth Paine family scenes</t>
  </si>
  <si>
    <t>Rent / purchase / sanitize</t>
  </si>
  <si>
    <t>Dallas post-office forms, P.O. box card, keys and A.J. Hidell entries</t>
  </si>
  <si>
    <t>P.O. Box 2915 setup and package pickup</t>
  </si>
  <si>
    <t>Carousel rifle crates, breakaway crate, inert rifles and ammunition boxes</t>
  </si>
  <si>
    <t>Ruby's storeroom weapons inventory</t>
  </si>
  <si>
    <t>Neely moving boxes, rental paperwork and domestic hand props</t>
  </si>
  <si>
    <t>Oswald family move and surveillance planning</t>
  </si>
  <si>
    <t>Rent / fabricate</t>
  </si>
  <si>
    <t>Period still camera, film, contact-print inserts and photo duplicates</t>
  </si>
  <si>
    <t>Walker surveillance and backyard photographs</t>
  </si>
  <si>
    <t>Rent / purchase / clear</t>
  </si>
  <si>
    <t>American Rifleman replica, Klein's/Seaport ads, order forms and money orders</t>
  </si>
  <si>
    <t>Mail-order weapon montage</t>
  </si>
  <si>
    <t>Design / print / clear / duplicate</t>
  </si>
  <si>
    <t>Klein's rifle package and Seaport handgun parcel</t>
  </si>
  <si>
    <t>Dallas post office and Railway Express pickups</t>
  </si>
  <si>
    <t>Carcano hero replicas, inert/blank-fire variants, rubber duplicate and sling</t>
  </si>
  <si>
    <t>Backyard photo, Walker shooting, Paine garage and TSBD storyline</t>
  </si>
  <si>
    <t>Carcano scope, mounts, shim instructions and disassembly tool kit</t>
  </si>
  <si>
    <t>Walker miss and Paine-garage reveal</t>
  </si>
  <si>
    <t>Rent / fabricate / insert duplicates</t>
  </si>
  <si>
    <t>Smith &amp; Wesson .38 hero replicas, inert cartridges and rubber duplicate</t>
  </si>
  <si>
    <t>Backyard photo, rooming house, Tippit route, theatre and evidence search</t>
  </si>
  <si>
    <t>The Militant and The Worker replicas</t>
  </si>
  <si>
    <t>Infamous backyard photograph</t>
  </si>
  <si>
    <t>Walker desk set, period lamp and engineered breakaway window/frame</t>
  </si>
  <si>
    <t>Walker surveillance and rifle strike</t>
  </si>
  <si>
    <t>Rent / fabricate / SFX duplicates</t>
  </si>
  <si>
    <t>AM radio, newscast playback prop and period bedroom smalls</t>
  </si>
  <si>
    <t>Morning after Walker shooting</t>
  </si>
  <si>
    <t>Rent / restore / playback</t>
  </si>
  <si>
    <t>Burnable papers/photos, fire-safe bathtub insert and suppression dress</t>
  </si>
  <si>
    <t>Oswald destroys evidence</t>
  </si>
  <si>
    <t>Fabricate / consumable / SFX</t>
  </si>
  <si>
    <t>Marcello lunch, oyster service and New Orleans bar hand props</t>
  </si>
  <si>
    <t>Lou's Crab Shack meeting</t>
  </si>
  <si>
    <t>Food styling / rent / purchase</t>
  </si>
  <si>
    <t>IRS demand letter, ashtray, Zippo and burnable duplicates</t>
  </si>
  <si>
    <t>Ruby burns the tax letter</t>
  </si>
  <si>
    <t>Fabricate / purchase / SFX duplicates</t>
  </si>
  <si>
    <t>TSBD schoolbook inventory, cartons, pallets, hand trucks and shelf labels</t>
  </si>
  <si>
    <t>Warehouse employment and assassination-day floors</t>
  </si>
  <si>
    <t>Rent / fabricate / duplicate</t>
  </si>
  <si>
    <t>Frankie Kaiser clipboards, invoices, pencil and name marking</t>
  </si>
  <si>
    <t>Oswald's first day and recurring warehouse business</t>
  </si>
  <si>
    <t>Carolyn Arnold desk set, nameplate, Big Ben clock and telephone</t>
  </si>
  <si>
    <t>Anonymous Chicago-warning call</t>
  </si>
  <si>
    <t>Rent / fabricate / restore</t>
  </si>
  <si>
    <t>Vallee file, Secret Service note and surveillance records</t>
  </si>
  <si>
    <t>Chicago warning investigation</t>
  </si>
  <si>
    <t>Design / print / duplicate</t>
  </si>
  <si>
    <t>Vallee M-1 rifle, handgun, sheathed knife, ammunition boxes, clips and bandoliers</t>
  </si>
  <si>
    <t>Chicago vehicle search</t>
  </si>
  <si>
    <t>Removable police beacon, period credentials and traffic-stop paperwork</t>
  </si>
  <si>
    <t>Unmarked Chicago police car stop</t>
  </si>
  <si>
    <t>Rooming-house blinds, curtains, rods and period hallway dressing</t>
  </si>
  <si>
    <t>November 21 rooming-house scenes and curtain-rod pretext</t>
  </si>
  <si>
    <t>Wedding ring, dresser cup, wallet and period cash</t>
  </si>
  <si>
    <t>Oswald leaves his ring and money</t>
  </si>
  <si>
    <t>Purchase / fabricate / duplicate</t>
  </si>
  <si>
    <t>Rolled blanket, brown wrapping paper, tape and long-package duplicates</t>
  </si>
  <si>
    <t>Paine garage, Frazier car, TSBD loading dock and evidence continuity</t>
  </si>
  <si>
    <t>Scope-installation instruction insert marked SHIM HERE</t>
  </si>
  <si>
    <t>Paine-garage close-up</t>
  </si>
  <si>
    <t>TSBD lunch props: newspaper, Dr. Pepper bottle, Coke bottle and Domino Room smalls</t>
  </si>
  <si>
    <t>Witness timing and Oswald lunchroom scenes</t>
  </si>
  <si>
    <t>Purchase / clear / duplicate</t>
  </si>
  <si>
    <t>Shell casing inserts, dust/debris rigs and pigeon-safe practical elements</t>
  </si>
  <si>
    <t>Shots heard through TSBD floors</t>
  </si>
  <si>
    <t>Fabricate / SFX / animal-safety</t>
  </si>
  <si>
    <t>Period police motorcycle hand props, radio and officer equipment</t>
  </si>
  <si>
    <t>Officer Baker reaches the TSBD</t>
  </si>
  <si>
    <t>Animated Dallas route maps, address pins and explanatory graphics</t>
  </si>
  <si>
    <t>Oswald route from TSBD through Oak Cliff</t>
  </si>
  <si>
    <t>Design / animation / clear</t>
  </si>
  <si>
    <t>Tippit patrol-car radio, ticket book and interior police dressing</t>
  </si>
  <si>
    <t>Tippit stop and Benavides call for help</t>
  </si>
  <si>
    <t>Tippit shooting effects: inert pistols, casings, blood appliances and wardrobe hits</t>
  </si>
  <si>
    <t>Four-to-five shots and temple wound</t>
  </si>
  <si>
    <t>Library paper bag, books, desk supplies and period signage</t>
  </si>
  <si>
    <t>Jefferson Branch Library false alarm</t>
  </si>
  <si>
    <t>Texaco, Hardy's Shoestore and Texas Theatre exterior/interior signage</t>
  </si>
  <si>
    <t>Oak Cliff pursuit and theatre entry</t>
  </si>
  <si>
    <t>Design / fabricate / clear</t>
  </si>
  <si>
    <t>Shoestore keys, transistor radio and period display shoes</t>
  </si>
  <si>
    <t>Brewer observes and follows Oswald</t>
  </si>
  <si>
    <t>Texas Theatre concession stock, ticket booth equipment, lobby cards and auditorium hand props</t>
  </si>
  <si>
    <t>Search, house-light interruption and arrest</t>
  </si>
  <si>
    <t>Police badges, handcuffs, batons, holsters and inert sidearms</t>
  </si>
  <si>
    <t>Library, theatre, DPD and press scenes</t>
  </si>
  <si>
    <t>Hidell identification, bus transfer, five .38 cartridges and pocket evidence</t>
  </si>
  <si>
    <t>Dallas Police basement search</t>
  </si>
  <si>
    <t>Design / fabricate / duplicate</t>
  </si>
  <si>
    <t>Captain Fritz files, lineup paperwork, desk phone and office dressing</t>
  </si>
  <si>
    <t>Unrecorded interrogation and lineup transfer</t>
  </si>
  <si>
    <t>Ambulance interior medical props, blood continuity and period Dictaphone</t>
  </si>
  <si>
    <t>Oswald's final ambulance statement</t>
  </si>
  <si>
    <t>Rent / fabricate / sanitize</t>
  </si>
  <si>
    <t>1969 press podium, Curry book, notepads, pencils, press cameras and flashbulbs</t>
  </si>
  <si>
    <t>Dallas Morning News press conference</t>
  </si>
  <si>
    <t>Rent / fabricate / print</t>
  </si>
  <si>
    <t>JFK grave eternal-flame practical and memorial dressing</t>
  </si>
  <si>
    <t>Final nighttime grave image</t>
  </si>
  <si>
    <t>Fabricate / licensed location dressing</t>
  </si>
  <si>
    <t>Hero duplicates, breakaways, repairs and continuity consumables reserve</t>
  </si>
  <si>
    <t>Firearms, fire, vehicles, archive inserts and repeated evidence handling</t>
  </si>
  <si>
    <t>Allowance</t>
  </si>
  <si>
    <t>TOTAL PAID SCRIPT-SPECIFIC PROPS &amp; ART</t>
  </si>
  <si>
    <t>Eighteen-day hybrid documentary/re-enactment plan. One warehouse complex, one civic-interior complex, a compact period street and tightly controlled picture vehicles carry the drama; international geography, Dealey Plaza scale and large police/crowd beats rely on archives, process work and selective VFX. All amounts in USD; planning estimate, not a vendor bid.</t>
  </si>
  <si>
    <t>Performer / labor framework</t>
  </si>
  <si>
    <t>Framework ceiling / planning range</t>
  </si>
  <si>
    <t>Budget status</t>
  </si>
  <si>
    <t>Grand total</t>
  </si>
  <si>
    <t>Account</t>
  </si>
  <si>
    <t>Category</t>
  </si>
  <si>
    <t>Line item</t>
  </si>
  <si>
    <t>Cost type</t>
  </si>
  <si>
    <t>Unit</t>
  </si>
  <si>
    <t>Qty</t>
  </si>
  <si>
    <t>Amount</t>
  </si>
  <si>
    <t>Basis / note</t>
  </si>
  <si>
    <t>1001</t>
  </si>
  <si>
    <t>Development &amp; Above the Line</t>
  </si>
  <si>
    <t>Screenplay rights, chain of title and option/purchase reserve</t>
  </si>
  <si>
    <t>Service</t>
  </si>
  <si>
    <t>allowance</t>
  </si>
  <si>
    <t>Confirm writer ownership, underlying sources and production rights before financing</t>
  </si>
  <si>
    <t>1002</t>
  </si>
  <si>
    <t>Producer / executive production services</t>
  </si>
  <si>
    <t>Scales from hands-on indie producer to production-company fee</t>
  </si>
  <si>
    <t>1003</t>
  </si>
  <si>
    <t>Writer polish, production revisions and delivery</t>
  </si>
  <si>
    <t>Crew payroll</t>
  </si>
  <si>
    <t>WGA applicability and separated rights must be confirmed</t>
  </si>
  <si>
    <t>1004</t>
  </si>
  <si>
    <t>Director</t>
  </si>
  <si>
    <t>flat</t>
  </si>
  <si>
    <t>Production-company case is an overscale placeholder subject to DGA review</t>
  </si>
  <si>
    <t>1005</t>
  </si>
  <si>
    <t>Historical research, JFK/Oswald and law-enforcement consultants</t>
  </si>
  <si>
    <t>Contested assertions, chronology, military, weapons, police and archival accuracy</t>
  </si>
  <si>
    <t>1006</t>
  </si>
  <si>
    <t>Archival producer, researcher and rights clearance</t>
  </si>
  <si>
    <t>JFK speeches, motorcade, Zapruder, Oswald/Ruby news and historical stills</t>
  </si>
  <si>
    <t>1007</t>
  </si>
  <si>
    <t>Casting director and public-figure casting</t>
  </si>
  <si>
    <t>Lead, 50+ featured cues, period faces, infants and specialty doubles</t>
  </si>
  <si>
    <t>1008</t>
  </si>
  <si>
    <t>Line producer / production consultancy and bid package</t>
  </si>
  <si>
    <t>Final stripboard, labor agreement, jurisdiction and vendor quotes will replace planning assumptions</t>
  </si>
  <si>
    <t>Development &amp; Above the Line subtotal</t>
  </si>
  <si>
    <t>2001</t>
  </si>
  <si>
    <t>Cast</t>
  </si>
  <si>
    <t>Paid performers per Cast &amp; Schedule</t>
  </si>
  <si>
    <t>Cast payroll</t>
  </si>
  <si>
    <t>linked total</t>
  </si>
  <si>
    <t>No deferrals, volunteer acting or unpaid background assumed</t>
  </si>
  <si>
    <t>Cast subtotal</t>
  </si>
  <si>
    <t>3001</t>
  </si>
  <si>
    <t>Production Management</t>
  </si>
  <si>
    <t>Line producer / UPM</t>
  </si>
  <si>
    <t>day</t>
  </si>
  <si>
    <t>Prep, shoot, wrap, period logistics and cost control</t>
  </si>
  <si>
    <t>3002</t>
  </si>
  <si>
    <t>Production coordinator</t>
  </si>
  <si>
    <t>Offices, releases, archive, travel, infants, weapons and picture vehicles</t>
  </si>
  <si>
    <t>3003</t>
  </si>
  <si>
    <t>First assistant director</t>
  </si>
  <si>
    <t>Dense schedule, firearms, background, infants, vehicles and multi-floor TSBD geography</t>
  </si>
  <si>
    <t>3004</t>
  </si>
  <si>
    <t>Second AD / background AD / second-unit AD</t>
  </si>
  <si>
    <t>crew-day</t>
  </si>
  <si>
    <t>Cast calls, military/police groups, press/theatre crowds and second unit</t>
  </si>
  <si>
    <t>3005</t>
  </si>
  <si>
    <t>Script supervisor</t>
  </si>
  <si>
    <t>Dates, clothing, weapons, evidence, maps and assassination-minute continuity</t>
  </si>
  <si>
    <t>3006</t>
  </si>
  <si>
    <t>Production assistants</t>
  </si>
  <si>
    <t>Paid lockups, base camp, crowd, parking, paperwork and runs</t>
  </si>
  <si>
    <t>3007</t>
  </si>
  <si>
    <t>Infant coordinator / studio teacher / welfare worker</t>
  </si>
  <si>
    <t>June and Audrey scenes; requirements vary by jurisdiction and age</t>
  </si>
  <si>
    <t>3008</t>
  </si>
  <si>
    <t>Set medics and health/safety support</t>
  </si>
  <si>
    <t>Firearms, gunfire, breakaways, stunt fight, vehicles, infants, fire and crowds</t>
  </si>
  <si>
    <t>3009</t>
  </si>
  <si>
    <t>Second-unit manager / period-plate coordinator</t>
  </si>
  <si>
    <t>City, vehicle, grave, foreign and archive-matching plates</t>
  </si>
  <si>
    <t>Production Management subtotal</t>
  </si>
  <si>
    <t>4001</t>
  </si>
  <si>
    <t>Camera</t>
  </si>
  <si>
    <t>Director of photography</t>
  </si>
  <si>
    <t>Includes prep/tests for archive matching, low light, firearms and period lenses</t>
  </si>
  <si>
    <t>4002</t>
  </si>
  <si>
    <t>First assistant camera</t>
  </si>
  <si>
    <t>Focus, lens, camera and witness-mark continuity</t>
  </si>
  <si>
    <t>4003</t>
  </si>
  <si>
    <t>Second AC / DIT / data team</t>
  </si>
  <si>
    <t>Data, media, archive references, inserts and multi-unit turnover</t>
  </si>
  <si>
    <t>4004</t>
  </si>
  <si>
    <t>Camera, lenses and support package</t>
  </si>
  <si>
    <t>Rental</t>
  </si>
  <si>
    <t>shoot package</t>
  </si>
  <si>
    <t>Period-friendly lens set; additional bodies and media scale by tier</t>
  </si>
  <si>
    <t>4005</t>
  </si>
  <si>
    <t>Low-light, process-car, long-lens and specialty support</t>
  </si>
  <si>
    <t>Walker night, police vehicles, archive matches, shooter concealment and grave</t>
  </si>
  <si>
    <t>4006</t>
  </si>
  <si>
    <t>Media, checksum drives and on-set backup</t>
  </si>
  <si>
    <t>Purchase</t>
  </si>
  <si>
    <t>Two verified copies and archive/VFX turnover</t>
  </si>
  <si>
    <t>4007</t>
  </si>
  <si>
    <t>Second-unit / archival-recreation camera crew</t>
  </si>
  <si>
    <t>Vehicles, hands, weapons, newspapers, maps and city plates</t>
  </si>
  <si>
    <t>Camera subtotal</t>
  </si>
  <si>
    <t>5001</t>
  </si>
  <si>
    <t>Grip &amp; Electric</t>
  </si>
  <si>
    <t>Grip and electric crew</t>
  </si>
  <si>
    <t>Warehouse, military, bars, homes, streets, theatre, police and press environments</t>
  </si>
  <si>
    <t>5002</t>
  </si>
  <si>
    <t>Lighting and grip package</t>
  </si>
  <si>
    <t>LED/tungsten, distribution, flags, frames, track and basic rigging</t>
  </si>
  <si>
    <t>5003</t>
  </si>
  <si>
    <t>Generator, distro, fuel and practical power</t>
  </si>
  <si>
    <t>Rental / purchase</t>
  </si>
  <si>
    <t>Night street, period interiors, theatre and controlled road work</t>
  </si>
  <si>
    <t>5004</t>
  </si>
  <si>
    <t>Condors, lifts, dollies, process rigs and night exterior support</t>
  </si>
  <si>
    <t>Walker, Chicago/Dallas streets, Dealey/Oak Cliff doubles and JFK grave</t>
  </si>
  <si>
    <t>5005</t>
  </si>
  <si>
    <t>Pre-rig and second-unit G&amp;E crew</t>
  </si>
  <si>
    <t>Protects shooting schedule across multiple period redresses</t>
  </si>
  <si>
    <t>Grip &amp; Electric subtotal</t>
  </si>
  <si>
    <t>6001</t>
  </si>
  <si>
    <t>Production Sound</t>
  </si>
  <si>
    <t>Production mixer, boom and utility</t>
  </si>
  <si>
    <t>Bars, crowds, vehicles, warehouse, theatre, police and press coverage</t>
  </si>
  <si>
    <t>6002</t>
  </si>
  <si>
    <t>Recorder, wireless, timecode and boom package</t>
  </si>
  <si>
    <t>Expanded radio channels and plant mics above Micro</t>
  </si>
  <si>
    <t>6003</t>
  </si>
  <si>
    <t>Communications, earwigs and playback</t>
  </si>
  <si>
    <t>Crowd, police, vehicle, news-radio and archive-timing cues</t>
  </si>
  <si>
    <t>6004</t>
  </si>
  <si>
    <t>Period radio/news playback preparation</t>
  </si>
  <si>
    <t>Original temp announcements or cleared recordings; final rights are separate</t>
  </si>
  <si>
    <t>Production Sound subtotal</t>
  </si>
  <si>
    <t>7001</t>
  </si>
  <si>
    <t>Art Department &amp; Props</t>
  </si>
  <si>
    <t>Production designer / supervising art director</t>
  </si>
  <si>
    <t>1957–1969 military, foreign, Dallas, Chicago, TSBD, theatre, police and press worlds</t>
  </si>
  <si>
    <t>7002</t>
  </si>
  <si>
    <t>Art directors, set designers and coordinators</t>
  </si>
  <si>
    <t>Multi-floor TSBD, street plans, period signage, graphics and multiple redress units</t>
  </si>
  <si>
    <t>7003</t>
  </si>
  <si>
    <t>Construction, paint and scenic crew</t>
  </si>
  <si>
    <t>Paid build, aging, breakaways and restoration labor</t>
  </si>
  <si>
    <t>7004</t>
  </si>
  <si>
    <t>Set decoration, buyers and dress crew</t>
  </si>
  <si>
    <t>Military, bars, homes, post offices, offices, warehouse, stores, theatre and press room</t>
  </si>
  <si>
    <t>7005</t>
  </si>
  <si>
    <t>Prop master, weapons liaison and assistants</t>
  </si>
  <si>
    <t>Hero firearms, evidence, mail-order graphics, period phones/radios and continuity</t>
  </si>
  <si>
    <t>7006</t>
  </si>
  <si>
    <t>Paid screenplay props and hero art elements</t>
  </si>
  <si>
    <t>Linked purchase / rental</t>
  </si>
  <si>
    <t>Detailed on Props &amp; Art; included exactly once</t>
  </si>
  <si>
    <t>7007</t>
  </si>
  <si>
    <t>General period set dressing and expendables</t>
  </si>
  <si>
    <t>Purchase / rental</t>
  </si>
  <si>
    <t>No donated homes, bars, offices, warehouse equipment or theatre dressing assumed</t>
  </si>
  <si>
    <t>7008</t>
  </si>
  <si>
    <t>TSBD warehouse, elevators, stairs and lunchroom scenic package</t>
  </si>
  <si>
    <t>Fabrication</t>
  </si>
  <si>
    <t>Micro redresses one floor; production-company tier carries a multi-level build</t>
  </si>
  <si>
    <t>7009</t>
  </si>
  <si>
    <t>Dallas/Oak Cliff/Dealey period street and storefront package</t>
  </si>
  <si>
    <t>Controlled facades, signs, road dressing and modern removal</t>
  </si>
  <si>
    <t>7010</t>
  </si>
  <si>
    <t>Military, foreign, home, bar, police, theatre and press modular interiors</t>
  </si>
  <si>
    <t>Redressed modules below Low; more dedicated environments above</t>
  </si>
  <si>
    <t>7011</t>
  </si>
  <si>
    <t>Historical graphics, newspapers, labels, seals and trademark review</t>
  </si>
  <si>
    <t>All visible brands, forms, headlines, government marks and signage require review</t>
  </si>
  <si>
    <t>8001</t>
  </si>
  <si>
    <t>Wardrobe, Hair &amp; Makeup</t>
  </si>
  <si>
    <t>Costume design, prep and set wardrobe</t>
  </si>
  <si>
    <t>Military, police, public figures, club nudity protocol, civilians and crowd continuity</t>
  </si>
  <si>
    <t>8002</t>
  </si>
  <si>
    <t>Oswald, Marina and principal period wardrobe</t>
  </si>
  <si>
    <t>1957–1969 changes, photo matches, aging, duplicates and action continuity</t>
  </si>
  <si>
    <t>8003</t>
  </si>
  <si>
    <t>Marine, police, Secret Service and military uniforms</t>
  </si>
  <si>
    <t>Accurate insignia, fittings, holsters, hats and multiples</t>
  </si>
  <si>
    <t>8004</t>
  </si>
  <si>
    <t>Civilian, bar, TSBD, street, theatre and press crowd wardrobe</t>
  </si>
  <si>
    <t>Period silhouettes and socioeconomic distinctions</t>
  </si>
  <si>
    <t>8005</t>
  </si>
  <si>
    <t>Hair, makeup and barber crew</t>
  </si>
  <si>
    <t>Oswald aging, recognizable figures, wounds, crowds and historical-photo matching</t>
  </si>
  <si>
    <t>8006</t>
  </si>
  <si>
    <t>Oswald aging, hair changes and public-figure likeness work</t>
  </si>
  <si>
    <t>Fabrication / consumable</t>
  </si>
  <si>
    <t>Lee, Ruby, Marcello, Curry, Walker and other recognizable people</t>
  </si>
  <si>
    <t>8007</t>
  </si>
  <si>
    <t>Gunshot wounds, blood, bruises and action duplicates</t>
  </si>
  <si>
    <t>Barracks elbow, Tippit shooting, Oswald ambulance and theatre fight</t>
  </si>
  <si>
    <t>8008</t>
  </si>
  <si>
    <t>Club performer modesty garments, nudity rider support and closed-set supplies</t>
  </si>
  <si>
    <t>Purchase / service</t>
  </si>
  <si>
    <t>Does not replace required performer consent, contract rider or intimacy protocols</t>
  </si>
  <si>
    <t>8009</t>
  </si>
  <si>
    <t>Crowd fittings, laundry, repairs and wardrobe holding</t>
  </si>
  <si>
    <t>Military, police, TSBD, theatre and press groups</t>
  </si>
  <si>
    <t>9001</t>
  </si>
  <si>
    <t>Locations</t>
  </si>
  <si>
    <t>Location manager, scouts and assistants</t>
  </si>
  <si>
    <t>One-hub doubles for eight geographic areas and numerous period environments</t>
  </si>
  <si>
    <t>9002</t>
  </si>
  <si>
    <t>Stages, backlot and standing period-interior fees</t>
  </si>
  <si>
    <t>Location</t>
  </si>
  <si>
    <t>Core military, bars, homes, office, police, theatre and press environments</t>
  </si>
  <si>
    <t>9003</t>
  </si>
  <si>
    <t>Warehouse / TSBD double and controlled loading-dock fees</t>
  </si>
  <si>
    <t>Multi-floor access, elevators, dust, boxes, crowds and restoration</t>
  </si>
  <si>
    <t>9004</t>
  </si>
  <si>
    <t>Homes, bars, offices, post offices, library and theatre fees</t>
  </si>
  <si>
    <t>No free commercial or residential locations assumed</t>
  </si>
  <si>
    <t>9005</t>
  </si>
  <si>
    <t>Period streets, parking lots, road closures and storefront control</t>
  </si>
  <si>
    <t>Location / permit</t>
  </si>
  <si>
    <t>Walker, Chicago stop, TSBD, Oak Cliff, Tippit and theatre response</t>
  </si>
  <si>
    <t>9006</t>
  </si>
  <si>
    <t>Dealey Plaza/JFK grave research, access or controlled doubles</t>
  </si>
  <si>
    <t>Actual-location filming is not assumed until permissions and restrictions are confirmed</t>
  </si>
  <si>
    <t>9007</t>
  </si>
  <si>
    <t>Permits, parking, police, fire marshal, security and lockups</t>
  </si>
  <si>
    <t>Permit / service</t>
  </si>
  <si>
    <t>Firearms, breakaways, fire, vintage traffic, crowds and night work</t>
  </si>
  <si>
    <t>9008</t>
  </si>
  <si>
    <t>Cleanup, restoration, weather cover and site protection</t>
  </si>
  <si>
    <t>Dust, glass, blood, smoke, vehicles, crowd wear and historic surfaces</t>
  </si>
  <si>
    <t>Locations subtotal</t>
  </si>
  <si>
    <t>10001</t>
  </si>
  <si>
    <t>Transportation &amp; Travel</t>
  </si>
  <si>
    <t>Transportation coordinator, captain and drivers</t>
  </si>
  <si>
    <t>Paid drivers, vintage fleet, base camp and second-unit coordination</t>
  </si>
  <si>
    <t>10002</t>
  </si>
  <si>
    <t>Production vans, box trucks and passenger vehicles</t>
  </si>
  <si>
    <t>Scaled company vehicle package</t>
  </si>
  <si>
    <t>10003</t>
  </si>
  <si>
    <t>Hero civilian vehicles: Falcon, Frazier sedan, Nash Rambler and getaway cars</t>
  </si>
  <si>
    <t>Rental / service</t>
  </si>
  <si>
    <t>Operating period vehicles, transport, owners, picture drivers and mechanical support</t>
  </si>
  <si>
    <t>10004</t>
  </si>
  <si>
    <t>Police fleet: motorcycle, patrol cars, unmarked cars and ambulance</t>
  </si>
  <si>
    <t>Chicago stop, Baker arrival, Tippit, library, theatre, DPD and ambulance</t>
  </si>
  <si>
    <t>10005</t>
  </si>
  <si>
    <t>Background period traffic and parked-picture vehicles</t>
  </si>
  <si>
    <t>Military base, Walker church lot, Chicago/Dallas streets and Oak Cliff</t>
  </si>
  <si>
    <t>10006</t>
  </si>
  <si>
    <t>Vehicle transport, mechanics, process rigs and picture drivers</t>
  </si>
  <si>
    <t>Safety and reliability separate from base vehicle rentals</t>
  </si>
  <si>
    <t>10007</t>
  </si>
  <si>
    <t>Fuel, mileage, tolls, parking and unit moves</t>
  </si>
  <si>
    <t>One-hub production with selective second-unit travel</t>
  </si>
  <si>
    <t>10008</t>
  </si>
  <si>
    <t>Cast/crew lodging, airfare, per diem and infant guardians</t>
  </si>
  <si>
    <t>Travel</t>
  </si>
  <si>
    <t>Lower tiers rely on local hires; no unpaid lodging assumed</t>
  </si>
  <si>
    <t>10009</t>
  </si>
  <si>
    <t>Crowd shuttles, parking and base-camp transport</t>
  </si>
  <si>
    <t>11001</t>
  </si>
  <si>
    <t>Stunts, SFX &amp; Safety</t>
  </si>
  <si>
    <t>Stunt coordinator</t>
  </si>
  <si>
    <t>Gunfire, falls, vehicle action, Tippit murder and theatre arrest</t>
  </si>
  <si>
    <t>11002</t>
  </si>
  <si>
    <t>Weapons master / armorer-equivalent control</t>
  </si>
  <si>
    <t>Carcano, revolvers, M-1, pistols, knife, ammunition props and police sidearms</t>
  </si>
  <si>
    <t>11003</t>
  </si>
  <si>
    <t>Firearm inventory, secure storage, transport and documentation</t>
  </si>
  <si>
    <t>SFX / service</t>
  </si>
  <si>
    <t>No live ammunition; jurisdiction, insurer and union rules must be confirmed</t>
  </si>
  <si>
    <t>11004</t>
  </si>
  <si>
    <t>Blank-fire, muzzle flash, squibs, breakaway Walker window and debris</t>
  </si>
  <si>
    <t>SFX / fabrication</t>
  </si>
  <si>
    <t>Controlled practical effects supplemented by VFX</t>
  </si>
  <si>
    <t>11005</t>
  </si>
  <si>
    <t>Precision driving, police pull-over, curb bounce and pursuit choreography</t>
  </si>
  <si>
    <t>Crew payroll / service</t>
  </si>
  <si>
    <t>Closed/controlled roads, rehearsals and approved drivers</t>
  </si>
  <si>
    <t>11006</t>
  </si>
  <si>
    <t>Texas Theatre fight rehearsals, pads and arrest choreography</t>
  </si>
  <si>
    <t>Crew payroll / rental</t>
  </si>
  <si>
    <t>Actor/stunt-double coverage and crowd safety</t>
  </si>
  <si>
    <t>11007</t>
  </si>
  <si>
    <t>Controlled paper/letter fires and fire-suppression effects</t>
  </si>
  <si>
    <t>Bathtub and Ruby office burns; fire marshal and suppression required</t>
  </si>
  <si>
    <t>11008</t>
  </si>
  <si>
    <t>Blood rigs, bullet-hit appliances and emergency cleanup</t>
  </si>
  <si>
    <t>Barracks, Tippit, Oswald ambulance and continuity resets</t>
  </si>
  <si>
    <t>11009</t>
  </si>
  <si>
    <t>Additional medics, fire marshal, safety officers and weapons standby</t>
  </si>
  <si>
    <t>Added coverage for firearms, vehicles, infants, fire, breakaways and crowds</t>
  </si>
  <si>
    <t>11010</t>
  </si>
  <si>
    <t>Pigeon wrangler / animal welfare and controlled bird elements</t>
  </si>
  <si>
    <t>Use digital birds where practical; live work requires approved animal plan</t>
  </si>
  <si>
    <t>11011</t>
  </si>
  <si>
    <t>Intimacy coordinator and closed-set protocol</t>
  </si>
  <si>
    <t>Carousel topless dancer and any negotiated nudity or simulated intimacy</t>
  </si>
  <si>
    <t>12001</t>
  </si>
  <si>
    <t>Visual Effects</t>
  </si>
  <si>
    <t>VFX supervision, previs, data capture and turnover</t>
  </si>
  <si>
    <t>Plan period streets, TSBD/Dealey geography, vehicles, firearms, birds and archive integration</t>
  </si>
  <si>
    <t>12002</t>
  </si>
  <si>
    <t>Period environments, foreign geography and modern-object removal</t>
  </si>
  <si>
    <t>Biloxi/Japan/Minsk/Chicago/Dallas doubles, skylines, roads and storefronts</t>
  </si>
  <si>
    <t>12003</t>
  </si>
  <si>
    <t>Dealey Plaza, TSBD, crowd, pigeon and traffic extensions</t>
  </si>
  <si>
    <t>Extends paid practical groups and controlled geography</t>
  </si>
  <si>
    <t>12004</t>
  </si>
  <si>
    <t>Gunfire, bullet impacts, breakaway enhancement and wound cleanup</t>
  </si>
  <si>
    <t>Supplements controlled practical firearm and blood effects</t>
  </si>
  <si>
    <t>12005</t>
  </si>
  <si>
    <t>Archival integration, stabilization, restoration and screen composites</t>
  </si>
  <si>
    <t>JFK/Oswald/Ruby footage, stills and color/format matching</t>
  </si>
  <si>
    <t>12006</t>
  </si>
  <si>
    <t>Map animation and route visualization</t>
  </si>
  <si>
    <t>Clear readable Oak Cliff geography and alternative-route comparison</t>
  </si>
  <si>
    <t>12007</t>
  </si>
  <si>
    <t>Crowd and vintage-vehicle duplication</t>
  </si>
  <si>
    <t>Extends paid military, police, theatre, press and street groups</t>
  </si>
  <si>
    <t>12008</t>
  </si>
  <si>
    <t>Wires, rigs, modern reflections, safety and continuity cleanup</t>
  </si>
  <si>
    <t>Breakaways, stunt pads, vehicle rigs, firearms and modern removals</t>
  </si>
  <si>
    <t>13001</t>
  </si>
  <si>
    <t>Post-Production</t>
  </si>
  <si>
    <t>Picture editor</t>
  </si>
  <si>
    <t>Dense chronology, archive, narration, maps, witness cross-cutting and police action</t>
  </si>
  <si>
    <t>13002</t>
  </si>
  <si>
    <t>Assistant editor / post coordinator</t>
  </si>
  <si>
    <t>Combined with editor in Micro</t>
  </si>
  <si>
    <t>13003</t>
  </si>
  <si>
    <t>Edit systems, storage, review and archival database</t>
  </si>
  <si>
    <t>Camera originals, archive masters, source logs, proxies and VFX turnovers</t>
  </si>
  <si>
    <t>13004</t>
  </si>
  <si>
    <t>Archival ingest, logging, captioning and source reconciliation</t>
  </si>
  <si>
    <t>Frame-accurate rights and source records for every historical insert</t>
  </si>
  <si>
    <t>13005</t>
  </si>
  <si>
    <t>Sound editorial, Foley and historical action design</t>
  </si>
  <si>
    <t>Gunfire, vehicles, warehouse, pigeons, crowds, radios, theatre, police and archive</t>
  </si>
  <si>
    <t>13006</t>
  </si>
  <si>
    <t>ADR, loop group and voice processing</t>
  </si>
  <si>
    <t>Military, bars, TSBD, Dealey Plaza, police, theatre and press repairs</t>
  </si>
  <si>
    <t>13007</t>
  </si>
  <si>
    <t>Final mix and M&amp;E</t>
  </si>
  <si>
    <t>Broadcast/streaming mix and international M&amp;E</t>
  </si>
  <si>
    <t>13008</t>
  </si>
  <si>
    <t>Color grade, archival matching and finishing</t>
  </si>
  <si>
    <t>1957–1969 looks, archive/newsreel and night material</t>
  </si>
  <si>
    <t>13009</t>
  </si>
  <si>
    <t>Online, conform, mastering and textless elements</t>
  </si>
  <si>
    <t>Titles, maps, supers, archival inserts and distributor masters</t>
  </si>
  <si>
    <t>13010</t>
  </si>
  <si>
    <t>QC, captions, audio description and deliverables</t>
  </si>
  <si>
    <t>Accessibility and distributor delivery</t>
  </si>
  <si>
    <t>13011</t>
  </si>
  <si>
    <t>Archive footage/still, JFK, Zapruder and news license reserve</t>
  </si>
  <si>
    <t>License</t>
  </si>
  <si>
    <t>Every item requires public-domain confirmation, fair-use opinion or written license</t>
  </si>
  <si>
    <t>14001</t>
  </si>
  <si>
    <t>Music supervisor / period clearance administration</t>
  </si>
  <si>
    <t>Review source playback, score, funeral material and end-credit usage</t>
  </si>
  <si>
    <t>14002</t>
  </si>
  <si>
    <t>Composer fee</t>
  </si>
  <si>
    <t>Original historical/conspiracy score</t>
  </si>
  <si>
    <t>14003</t>
  </si>
  <si>
    <t>Score recording, musicians, studio and mix</t>
  </si>
  <si>
    <t>Mostly in-the-box below full tier</t>
  </si>
  <si>
    <t>14004</t>
  </si>
  <si>
    <t>Greensleeves arrangement, recording and any publishing clearance</t>
  </si>
  <si>
    <t>License / service</t>
  </si>
  <si>
    <t>Traditional melody may be public domain, but arrangement/recording rights still require confirmation</t>
  </si>
  <si>
    <t>14005</t>
  </si>
  <si>
    <t>Cue sheets, music legal and license delivery</t>
  </si>
  <si>
    <t>Required delivery paperwork</t>
  </si>
  <si>
    <t>Music subtotal</t>
  </si>
  <si>
    <t>15001</t>
  </si>
  <si>
    <t>Insurance, Legal, Admin &amp; Delivery</t>
  </si>
  <si>
    <t>Production package insurance</t>
  </si>
  <si>
    <t>Insurance</t>
  </si>
  <si>
    <t>GL, equipment, auto, fire, stunts, firearms, infants, nudity and crowds</t>
  </si>
  <si>
    <t>15002</t>
  </si>
  <si>
    <t>Auto, firearms, fire, stunt, infant and specialty-risk endorsements</t>
  </si>
  <si>
    <t>Separate reserve; insurer approval required before specialty work</t>
  </si>
  <si>
    <t>15003</t>
  </si>
  <si>
    <t>Production legal, contracts, releases and clearances</t>
  </si>
  <si>
    <t>Rights, locations, infants, nudity riders, archive, brands, music and historical depictions</t>
  </si>
  <si>
    <t>15004</t>
  </si>
  <si>
    <t>Historical depiction, defamation, privacy and fair-use review</t>
  </si>
  <si>
    <t>Contested conspiracy assertions and identifiable real people require specialist counsel</t>
  </si>
  <si>
    <t>15005</t>
  </si>
  <si>
    <t>Production accounting and cost reporting</t>
  </si>
  <si>
    <t>Cost reports, payroll reconciliation and tax filings</t>
  </si>
  <si>
    <t>15006</t>
  </si>
  <si>
    <t>Infant permits, trust accounts, studio-teacher admin and guardians</t>
  </si>
  <si>
    <t>Requirements vary by state, age and performer residence</t>
  </si>
  <si>
    <t>15007</t>
  </si>
  <si>
    <t>Errors &amp; omissions insurance</t>
  </si>
  <si>
    <t>Carrier may require script, title and source review before binding</t>
  </si>
  <si>
    <t>15008</t>
  </si>
  <si>
    <t>Publicity stills, EPK and delivery incidentals</t>
  </si>
  <si>
    <t>Distribution marketing/P&amp;A excluded</t>
  </si>
  <si>
    <t>15009</t>
  </si>
  <si>
    <t>Production-company overhead</t>
  </si>
  <si>
    <t>Overhead</t>
  </si>
  <si>
    <t>Corporate infrastructure allocation; financing and distributor marketing excluded</t>
  </si>
  <si>
    <t>Insurance, Legal, Admin &amp; Delivery subtotal</t>
  </si>
  <si>
    <t>Subtotal before payroll burdens and contingency</t>
  </si>
  <si>
    <t>Crew payroll taxes / workers compensation / benefits burden</t>
  </si>
  <si>
    <t>Subtotal before completion bond and contingency</t>
  </si>
  <si>
    <t>Contingency reserve</t>
  </si>
  <si>
    <t>GRAND TOTAL</t>
  </si>
  <si>
    <t>Twenty-five-day regional historical production using modular 1957–1969 interiors, a practical TSBD warehouse build, controlled police and press groups, more operating vintage vehicles and a substantially expanded archival/VFX package. Aggressive regional vendor packages remain necessary. All amounts in USD; planning estimate, not a vendor bid.</t>
  </si>
  <si>
    <t>Thirty-six-day union television version with practical period streets and interiors, a multi-floor TSBD set, a larger vintage police/civilian fleet, paid military/police/press groups, a small second unit and extensive archive, environment and crowd VFX. All amounts in USD; planning estimate, not a vendor bid.</t>
  </si>
  <si>
    <t>Forty-five-day production-company negative-cost plan with major period builds, controlled Dallas street and Dealey Plaza units, a large operating vintage fleet, substantial military/police/press casting, archival research, premium VFX and full delivery. All amounts in USD; planning estimate, not a vendor bid.</t>
  </si>
  <si>
    <t>Rates and thresholds are planning references. Final agreement, overtime, zone, residual, benefit-ceiling, minor, water, fire and archival-rights rules must be confirmed with guilds, insurer, counsel and payroll before hiring.</t>
  </si>
  <si>
    <t>Item</t>
  </si>
  <si>
    <t>Value / rate</t>
  </si>
  <si>
    <t>As of</t>
  </si>
  <si>
    <t>Source</t>
  </si>
  <si>
    <t>URL / reference</t>
  </si>
  <si>
    <t>Use in model</t>
  </si>
  <si>
    <t>Attached screenplay</t>
  </si>
  <si>
    <t>11,199 words / 85 INT.-EXT.-I-E headings plus montages</t>
  </si>
  <si>
    <t>2026-08-15</t>
  </si>
  <si>
    <t>User-provided screenplay</t>
  </si>
  <si>
    <t>Pasted text(20260816-035927).txt</t>
  </si>
  <si>
    <t>Primary basis for cast, props, locations, periods, firearms, vehicles, archive and schedule</t>
  </si>
  <si>
    <t>SAG-AFTRA Micro-Budget Project Agreement</t>
  </si>
  <si>
    <t>$20,000 maximum per episode</t>
  </si>
  <si>
    <t>total budget</t>
  </si>
  <si>
    <t>SAG-AFTRA</t>
  </si>
  <si>
    <t>https://www.sagaftra.org/production-center/contract/967/getting-started</t>
  </si>
  <si>
    <t>Not viable for this period/firearms script; Micro is a colloquial production label in this workbook</t>
  </si>
  <si>
    <t>Special New Media budget tiers</t>
  </si>
  <si>
    <t>A: $50k–&lt;$300k; B: $300k–&lt;$700k; C: $700k–&lt;$1m; D: $1m+</t>
  </si>
  <si>
    <t>per episode</t>
  </si>
  <si>
    <t>https://www.sagaftra.org/sites/default/files/2023%20Special%20Agreement%20for%20Independent%20Producers%20of%20Dramatic%20New%20Media%20Programs%20Rate%20Sheet.pdf</t>
  </si>
  <si>
    <t>Eligibility depends on episodic/new-media status and current agreement</t>
  </si>
  <si>
    <t>Category A performer / background</t>
  </si>
  <si>
    <t>$257 / $173</t>
  </si>
  <si>
    <t>per day</t>
  </si>
  <si>
    <t>2026-07-01</t>
  </si>
  <si>
    <t>SAG-AFTRA 2026 Category A rate sheet</t>
  </si>
  <si>
    <t>https://www.sagaftra.org/sites/default/files/2026-07/CURRENT%20Special%20New%20Media%20Rate%20Sheet%20-%20Category%20A.pdf</t>
  </si>
  <si>
    <t>Shown for comparison; the Micro case instead uses Category B references because its budget is expected above $300,000</t>
  </si>
  <si>
    <t>Category B performer / weekly / background</t>
  </si>
  <si>
    <t>$449 / $1,560 / $231</t>
  </si>
  <si>
    <t>minimum</t>
  </si>
  <si>
    <t>SAG-AFTRA 2026 Category B rate sheet</t>
  </si>
  <si>
    <t>https://www.sagaftra.org/sites/default/files/2026-07/CURRENT%20Special%20New%20Media%20Rate%20Sheet%20-%20Category%20B_0.pdf</t>
  </si>
  <si>
    <t>Shown for comparison; Micro is expected above the Category B budget ceiling</t>
  </si>
  <si>
    <t>Category C performer / weekly / background</t>
  </si>
  <si>
    <t>$834 / $2,896 / $231</t>
  </si>
  <si>
    <t>SAG-AFTRA 2026 Category C rate sheet</t>
  </si>
  <si>
    <t>https://www.sagaftra.org/sites/default/files/2026-07/CURRENT%20Special%20New%20Media%20Rate%20Sheet%20-%20Category%20C.pdf</t>
  </si>
  <si>
    <t>Reference floors for Micro; lead is not budgeted below the Category C daily minimum</t>
  </si>
  <si>
    <t>Full television day / weekly reference</t>
  </si>
  <si>
    <t>$1,283 / $4,455</t>
  </si>
  <si>
    <t>Implied by current 20% / 35% / 65% Special New Media sheets</t>
  </si>
  <si>
    <t>https://www.sagaftra.org/production-center/contract/810/rate-sheet/document</t>
  </si>
  <si>
    <t>Reference floors for Ultra-Low, Low and Production Company</t>
  </si>
  <si>
    <t>Cast P&amp;H planning rate</t>
  </si>
  <si>
    <t>21.5%</t>
  </si>
  <si>
    <t>% gross</t>
  </si>
  <si>
    <t>2026-09-06 effective</t>
  </si>
  <si>
    <t>SAG-AFTRA 2026 Special New Media rate sheets</t>
  </si>
  <si>
    <t>Forward-looking planning rate; confirm work dates, ceilings and allocation</t>
  </si>
  <si>
    <t>DGA rate cards</t>
  </si>
  <si>
    <t>Current 2026–27 schedules</t>
  </si>
  <si>
    <t>reference</t>
  </si>
  <si>
    <t>2026-07-22</t>
  </si>
  <si>
    <t>Directors Guild of America</t>
  </si>
  <si>
    <t>https://www.dga.org/Contracts/Rates-2026-to-2027</t>
  </si>
  <si>
    <t>Production-company creative/AD assumptions require final DGA review</t>
  </si>
  <si>
    <t>WGA one-hour script-fee context</t>
  </si>
  <si>
    <t>$47,460 one-hour network primetime reference cited as of July 1, 2026</t>
  </si>
  <si>
    <t>writer minimum context</t>
  </si>
  <si>
    <t>Writers Guild of America</t>
  </si>
  <si>
    <t>https://www.wga.org/members/employment-resources/writers-deal-hub/wga-pension-and-health-what-every-screenwriter-needs-to-know</t>
  </si>
  <si>
    <t>Writer fee remains a placeholder until signatory status, rights, credit and services are known</t>
  </si>
  <si>
    <t>NARA special-media permissions</t>
  </si>
  <si>
    <t>Copyright and donor restrictions vary by item</t>
  </si>
  <si>
    <t>rights reference</t>
  </si>
  <si>
    <t>National Archives</t>
  </si>
  <si>
    <t>https://www.archives.gov/research/motion-pictures/permissions</t>
  </si>
  <si>
    <t>Archive possession does not automatically grant publication rights</t>
  </si>
  <si>
    <t>JFK Library licensing</t>
  </si>
  <si>
    <t>Licenses qualifying audiovisual materials</t>
  </si>
  <si>
    <t>JFK Library Foundation</t>
  </si>
  <si>
    <t>https://www.jfklibrary.org/about-us/jfk-library-foundation/licensing-from-the-jfk-library-foundation</t>
  </si>
  <si>
    <t>Obtain quotes and confirm scope for Kennedy and CBS holdings</t>
  </si>
  <si>
    <t>Zapruder film rights</t>
  </si>
  <si>
    <t>Original is at NARA; copyright belongs to Sixth Floor Museum</t>
  </si>
  <si>
    <t>https://www.archives.gov/research/jfk/faqs</t>
  </si>
  <si>
    <t>Publishing the frame identified in the script requires permission from the copyright holder</t>
  </si>
  <si>
    <t>Scenario package/scaling factors</t>
  </si>
  <si>
    <t>Budget lines: 65% / 75% / 75% / 50%; prop rate scale: 85% / 75% / 50% / 30%</t>
  </si>
  <si>
    <t>Micro / Ultra / Low / Prod</t>
  </si>
  <si>
    <t>Production assumption</t>
  </si>
  <si>
    <t>Written bids required</t>
  </si>
  <si>
    <t>Visible editable rates reflect reuse, quantity discounts, reduced practical scale and production-company package pricing; cast and crew payroll are not discounted</t>
  </si>
  <si>
    <t>Tax incentives</t>
  </si>
  <si>
    <t>Not netted</t>
  </si>
  <si>
    <t>treatment</t>
  </si>
  <si>
    <t>Conservative budgeting policy</t>
  </si>
  <si>
    <t>N/A</t>
  </si>
  <si>
    <t>All options show gross cost before rebates, grants or credits</t>
  </si>
  <si>
    <t>Check</t>
  </si>
  <si>
    <t>Actual</t>
  </si>
  <si>
    <t>Expected / limit</t>
  </si>
  <si>
    <t>Difference</t>
  </si>
  <si>
    <t>Tolerance</t>
  </si>
  <si>
    <t>Status</t>
  </si>
  <si>
    <t>Where to fix / note</t>
  </si>
  <si>
    <t>Micro total below Category C ceiling</t>
  </si>
  <si>
    <t>Micro Budget / Assumptions</t>
  </si>
  <si>
    <t>Ultra-Low total below $4m planning ceiling</t>
  </si>
  <si>
    <t>Ultra-Low Budget / Assumptions</t>
  </si>
  <si>
    <t>Low total below $15m planning ceiling</t>
  </si>
  <si>
    <t>Low Budget / Assumptions</t>
  </si>
  <si>
    <t>Production Company total below $40m planning ceiling</t>
  </si>
  <si>
    <t>Production Co / Assumptions</t>
  </si>
  <si>
    <t>All four paid prop totals are positive</t>
  </si>
  <si>
    <t>Props &amp; Art</t>
  </si>
  <si>
    <t>Micro Budget category subtotal tie-out</t>
  </si>
  <si>
    <t>Micro Budget category subtotals</t>
  </si>
  <si>
    <t>Ultra-Low Budget category subtotal tie-out</t>
  </si>
  <si>
    <t>Ultra-Low Budget category subtotals</t>
  </si>
  <si>
    <t>Low Budget category subtotal tie-out</t>
  </si>
  <si>
    <t>Low Budget category subtotals</t>
  </si>
  <si>
    <t>Production Company category subtotal tie-out</t>
  </si>
  <si>
    <t>Production Co category subtotals</t>
  </si>
  <si>
    <t>Summary totals tie to detailed budgets</t>
  </si>
  <si>
    <t>Summary / detailed budgets</t>
  </si>
  <si>
    <t>No incentive proceeds reduce displayed budgets</t>
  </si>
  <si>
    <t>Assumptions; incentives excluded</t>
  </si>
  <si>
    <t>MODEL STATUS</t>
  </si>
  <si>
    <t>Patsy — Four One-Hour TV Budget Options</t>
  </si>
  <si>
    <t>Patsy — One-Hour TV Budget Assumptions</t>
  </si>
  <si>
    <t>Patsy — One-Hour TV Production Breakdown</t>
  </si>
  <si>
    <t>Patsy — Paid Cast &amp; Performer Schedule</t>
  </si>
  <si>
    <t>Patsy — Paid Script-Specific Props &amp; Art</t>
  </si>
  <si>
    <t>Patsy - Micro Budget — Detailed One-Hour TV Budget</t>
  </si>
  <si>
    <t>Patsy - Ultra-Low Budget — Detailed One-Hour TV Budget</t>
  </si>
  <si>
    <t>Patsy - Low Budget — Detailed One-Hour TV Budget</t>
  </si>
  <si>
    <t>Patsy - Production Company — Detailed One-Hour TV Budget</t>
  </si>
  <si>
    <t>Patsy - Sources, Controls &amp; Audit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</si>
</sst>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;[Red]\(0.0%\);\-"/>
    <numFmt numFmtId="166" formatCode="#,##0.0;[Red]\(#,##0.0\);\-"/>
    <numFmt numFmtId="167" formatCode="#,##0;[Red]\(#,##0\);\-"/>
  </numFmts>
  <fonts count="10">
    <font>
      <sz val="11"/>
      <name val="Carlito"/>
    </font>
    <font>
      <sz val="10"/>
      <color rgb="FF000000"/>
      <name val="Aptos"/>
    </font>
    <font>
      <b/>
      <sz val="18"/>
      <color rgb="FFFFFFFF"/>
      <name val="Aptos Display"/>
    </font>
    <font>
      <i/>
      <sz val="10"/>
      <color rgb="FF666666"/>
      <name val="Aptos"/>
    </font>
    <font>
      <b/>
      <sz val="10"/>
      <color rgb="FFFFFFFF"/>
      <name val="Aptos"/>
    </font>
    <font>
      <sz val="10"/>
      <color rgb="FF0000FF"/>
      <name val="Aptos"/>
    </font>
    <font>
      <sz val="10"/>
      <color rgb="FF008000"/>
      <name val="Aptos"/>
    </font>
    <font>
      <b/>
      <sz val="10"/>
      <color rgb="FF000000"/>
      <name val="Aptos"/>
    </font>
    <font>
      <b/>
      <sz val="12"/>
      <color rgb="FFFFFFFF"/>
      <name val="Aptos"/>
    </font>
    <font>
      <b/>
      <sz val="10"/>
      <color rgb="FF008000"/>
      <name val="Aptos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0F6B78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1F4E78"/>
      </patternFill>
    </fill>
    <fill>
      <patternFill patternType="solid">
        <fgColor rgb="FFEDF5FB"/>
      </patternFill>
    </fill>
    <fill>
      <patternFill patternType="solid">
        <fgColor rgb="FFE2F0D9"/>
      </patternFill>
    </fill>
  </fills>
  <borders count="9">
    <border>
      <left/>
      <right/>
      <top/>
      <bottom/>
      <diagonal/>
    </border>
    <border>
      <left style="thin">
        <color rgb="FFB4C6E7"/>
      </left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/>
      <bottom style="double">
        <color rgb="FF17365D"/>
      </bottom>
      <diagonal/>
    </border>
    <border>
      <left/>
      <right/>
      <top/>
      <bottom style="double">
        <color rgb="FF548235"/>
      </bottom>
      <diagonal/>
    </border>
    <border>
      <left/>
      <right/>
      <top/>
      <bottom style="thin">
        <color rgb="FF17365D"/>
      </bottom>
      <diagonal/>
    </border>
    <border>
      <left/>
      <right/>
      <top/>
      <bottom style="double">
        <color rgb="FFD6A84B"/>
      </bottom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7" fontId="6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165" fontId="5" fillId="5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6" fontId="5" fillId="5" borderId="0" xfId="0" applyNumberFormat="1" applyFont="1" applyFill="1" applyAlignment="1">
      <alignment vertical="center" wrapText="1"/>
    </xf>
    <xf numFmtId="0" fontId="7" fillId="8" borderId="4" xfId="0" applyFont="1" applyFill="1" applyBorder="1" applyAlignment="1">
      <alignment vertical="center"/>
    </xf>
    <xf numFmtId="166" fontId="7" fillId="8" borderId="4" xfId="0" applyNumberFormat="1" applyFont="1" applyFill="1" applyBorder="1" applyAlignment="1">
      <alignment vertical="center"/>
    </xf>
    <xf numFmtId="166" fontId="5" fillId="5" borderId="0" xfId="0" applyNumberFormat="1" applyFont="1" applyFill="1" applyAlignment="1">
      <alignment vertical="center"/>
    </xf>
    <xf numFmtId="166" fontId="7" fillId="9" borderId="5" xfId="0" applyNumberFormat="1" applyFont="1" applyFill="1" applyBorder="1" applyAlignment="1">
      <alignment vertical="center"/>
    </xf>
    <xf numFmtId="164" fontId="7" fillId="9" borderId="5" xfId="0" applyNumberFormat="1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8" borderId="0" xfId="0" applyFont="1" applyFill="1" applyAlignment="1">
      <alignment vertical="center" wrapText="1"/>
    </xf>
    <xf numFmtId="167" fontId="7" fillId="8" borderId="0" xfId="0" applyNumberFormat="1" applyFont="1" applyFill="1" applyAlignment="1">
      <alignment vertical="center" wrapText="1"/>
    </xf>
    <xf numFmtId="164" fontId="7" fillId="8" borderId="0" xfId="0" applyNumberFormat="1" applyFont="1" applyFill="1" applyAlignment="1">
      <alignment vertical="center" wrapText="1"/>
    </xf>
    <xf numFmtId="164" fontId="9" fillId="8" borderId="0" xfId="0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164" fontId="7" fillId="3" borderId="6" xfId="0" applyNumberFormat="1" applyFont="1" applyFill="1" applyBorder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0" fontId="7" fillId="3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164" fontId="7" fillId="6" borderId="0" xfId="0" applyNumberFormat="1" applyFont="1" applyFill="1" applyAlignment="1">
      <alignment vertical="center"/>
    </xf>
    <xf numFmtId="164" fontId="9" fillId="6" borderId="0" xfId="0" applyNumberFormat="1" applyFont="1" applyFill="1" applyAlignment="1">
      <alignment vertical="center"/>
    </xf>
    <xf numFmtId="0" fontId="7" fillId="6" borderId="8" xfId="0" applyFont="1" applyFill="1" applyBorder="1" applyAlignment="1">
      <alignment vertical="center"/>
    </xf>
    <xf numFmtId="164" fontId="9" fillId="6" borderId="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7" borderId="0" xfId="0" applyFont="1" applyFill="1" applyAlignment="1">
      <alignment vertical="center"/>
    </xf>
    <xf numFmtId="0" fontId="7" fillId="8" borderId="4" xfId="0" applyFont="1" applyFill="1" applyBorder="1" applyAlignment="1">
      <alignment vertical="center"/>
    </xf>
    <xf numFmtId="0" fontId="7" fillId="9" borderId="5" xfId="0" applyFont="1" applyFill="1" applyBorder="1" applyAlignment="1">
      <alignment vertical="center" wrapText="1"/>
    </xf>
    <xf numFmtId="166" fontId="7" fillId="9" borderId="5" xfId="0" applyNumberFormat="1" applyFont="1" applyFill="1" applyBorder="1" applyAlignment="1">
      <alignment vertical="center"/>
    </xf>
    <xf numFmtId="164" fontId="7" fillId="9" borderId="5" xfId="0" applyNumberFormat="1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166" fontId="7" fillId="3" borderId="6" xfId="0" applyNumberFormat="1" applyFont="1" applyFill="1" applyBorder="1" applyAlignment="1">
      <alignment vertical="center" wrapText="1"/>
    </xf>
    <xf numFmtId="164" fontId="7" fillId="3" borderId="6" xfId="0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164" fontId="7" fillId="6" borderId="0" xfId="0" applyNumberFormat="1" applyFont="1" applyFill="1" applyAlignment="1">
      <alignment vertical="center"/>
    </xf>
    <xf numFmtId="0" fontId="7" fillId="6" borderId="8" xfId="0" applyFont="1" applyFill="1" applyBorder="1" applyAlignment="1">
      <alignment vertical="center"/>
    </xf>
    <xf numFmtId="164" fontId="7" fillId="6" borderId="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Normal" xfId="0" builtinId="0"/>
  </cellStyles>
  <dxfs count="12"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548235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Four Production Options — Total Budget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budget</c:v>
          </c:tx>
          <c:invertIfNegative val="1"/>
          <c:cat>
            <c:strRef>
              <c:f>Summary!$I$5:$I$8</c:f>
              <c:strCache>
                <c:ptCount val="4"/>
                <c:pt idx="0">
                  <c:v>Micro Budget</c:v>
                </c:pt>
                <c:pt idx="1">
                  <c:v>Ultra-Low Budget</c:v>
                </c:pt>
                <c:pt idx="2">
                  <c:v>Low Budget</c:v>
                </c:pt>
                <c:pt idx="3">
                  <c:v>Production Company</c:v>
                </c:pt>
              </c:strCache>
            </c:strRef>
          </c:cat>
          <c:val>
            <c:numRef>
              <c:f>Summary!$J$5:$J$8</c:f>
              <c:numCache>
                <c:formatCode>\$#,##0;[Red]\(\$#,##0\);\-</c:formatCode>
                <c:ptCount val="4"/>
                <c:pt idx="0">
                  <c:v>815128.82325000002</c:v>
                </c:pt>
                <c:pt idx="1">
                  <c:v>3171088.1771999998</c:v>
                </c:pt>
                <c:pt idx="2">
                  <c:v>12812550.488999998</c:v>
                </c:pt>
                <c:pt idx="3">
                  <c:v>36047279.399999999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C-457A-98D5-1523D7E9E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0"/>
  <sheetViews>
    <sheetView showGridLines="0" tabSelected="1" workbookViewId="0">
      <selection sqref="A1:P1"/>
    </sheetView>
  </sheetViews>
  <sheetFormatPr defaultRowHeight="14"/>
  <cols>
    <col min="1" max="1" width="27" customWidth="1"/>
    <col min="2" max="4" width="18" customWidth="1"/>
    <col min="5" max="7" width="39" customWidth="1"/>
    <col min="8" max="8" width="3" customWidth="1"/>
    <col min="9" max="9" width="22" customWidth="1"/>
    <col min="10" max="10" width="18" customWidth="1"/>
  </cols>
  <sheetData>
    <row r="1" spans="1:26" ht="30" customHeight="1">
      <c r="A1" s="44" t="s">
        <v>1029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  <c r="H4" s="4"/>
      <c r="I4" s="4" t="s">
        <v>1</v>
      </c>
      <c r="J4" s="4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2" customHeight="1">
      <c r="A5" s="5" t="s">
        <v>8</v>
      </c>
      <c r="B5" s="6">
        <f>'Micro Budget'!H150</f>
        <v>815128.82325000002</v>
      </c>
      <c r="C5" s="7">
        <f>Assumptions!D5</f>
        <v>18</v>
      </c>
      <c r="D5" s="6">
        <f>B5/C5</f>
        <v>45284.934625000002</v>
      </c>
      <c r="E5" s="5" t="s">
        <v>9</v>
      </c>
      <c r="F5" s="5" t="s">
        <v>10</v>
      </c>
      <c r="G5" s="5" t="s">
        <v>11</v>
      </c>
      <c r="H5" s="4"/>
      <c r="I5" s="4" t="s">
        <v>8</v>
      </c>
      <c r="J5" s="8">
        <f>B5</f>
        <v>815128.82325000002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2" customHeight="1">
      <c r="A6" s="5" t="s">
        <v>12</v>
      </c>
      <c r="B6" s="6">
        <f>'Ultra-Low Budget'!H150</f>
        <v>3171088.1771999998</v>
      </c>
      <c r="C6" s="7">
        <f>Assumptions!E5</f>
        <v>25</v>
      </c>
      <c r="D6" s="6">
        <f>B6/C6</f>
        <v>126843.52708799999</v>
      </c>
      <c r="E6" s="5" t="s">
        <v>13</v>
      </c>
      <c r="F6" s="5" t="s">
        <v>14</v>
      </c>
      <c r="G6" s="5" t="s">
        <v>15</v>
      </c>
      <c r="H6" s="4"/>
      <c r="I6" s="4" t="s">
        <v>12</v>
      </c>
      <c r="J6" s="8">
        <f>B6</f>
        <v>3171088.1771999998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0" customHeight="1">
      <c r="A7" s="5" t="s">
        <v>16</v>
      </c>
      <c r="B7" s="6">
        <f>'Low Budget'!H150</f>
        <v>12812550.488999998</v>
      </c>
      <c r="C7" s="7">
        <f>Assumptions!F5</f>
        <v>36</v>
      </c>
      <c r="D7" s="6">
        <f>B7/C7</f>
        <v>355904.18024999998</v>
      </c>
      <c r="E7" s="5" t="s">
        <v>17</v>
      </c>
      <c r="F7" s="5" t="s">
        <v>18</v>
      </c>
      <c r="G7" s="5" t="s">
        <v>19</v>
      </c>
      <c r="H7" s="4"/>
      <c r="I7" s="4" t="s">
        <v>16</v>
      </c>
      <c r="J7" s="8">
        <f>B7</f>
        <v>12812550.488999998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0" customHeight="1">
      <c r="A8" s="5" t="s">
        <v>20</v>
      </c>
      <c r="B8" s="6">
        <f>'Production Co'!H150</f>
        <v>36047279.399999999</v>
      </c>
      <c r="C8" s="7">
        <f>Assumptions!G5</f>
        <v>45</v>
      </c>
      <c r="D8" s="6">
        <f>B8/C8</f>
        <v>801050.65333333332</v>
      </c>
      <c r="E8" s="5" t="s">
        <v>21</v>
      </c>
      <c r="F8" s="5" t="s">
        <v>22</v>
      </c>
      <c r="G8" s="5" t="s">
        <v>23</v>
      </c>
      <c r="H8" s="4"/>
      <c r="I8" s="4" t="s">
        <v>20</v>
      </c>
      <c r="J8" s="8">
        <f>B8</f>
        <v>36047279.399999999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" t="s">
        <v>24</v>
      </c>
      <c r="B11" s="2" t="s">
        <v>25</v>
      </c>
      <c r="C11" s="2" t="s">
        <v>26</v>
      </c>
      <c r="D11" s="2" t="s">
        <v>27</v>
      </c>
      <c r="E11" s="3" t="s">
        <v>28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4" t="s">
        <v>29</v>
      </c>
      <c r="B12" s="9">
        <f>'Cast &amp; Schedule'!F32</f>
        <v>133476</v>
      </c>
      <c r="C12" s="9">
        <f>'Cast &amp; Schedule'!J32</f>
        <v>381926.5</v>
      </c>
      <c r="D12" s="9">
        <f>'Cast &amp; Schedule'!N32</f>
        <v>834715</v>
      </c>
      <c r="E12" s="9">
        <f>'Cast &amp; Schedule'!R32</f>
        <v>2831430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4" t="s">
        <v>30</v>
      </c>
      <c r="B13" s="9">
        <f>'Props &amp; Art'!F58</f>
        <v>68220</v>
      </c>
      <c r="C13" s="9">
        <f>'Props &amp; Art'!I58</f>
        <v>231990</v>
      </c>
      <c r="D13" s="9">
        <f>'Props &amp; Art'!L58</f>
        <v>630500</v>
      </c>
      <c r="E13" s="9">
        <f>'Props &amp; Art'!O58</f>
        <v>1481700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4" t="s">
        <v>31</v>
      </c>
      <c r="B14" s="9">
        <f>'Micro Budget'!H64</f>
        <v>134375</v>
      </c>
      <c r="C14" s="9">
        <f>'Ultra-Low Budget'!H64</f>
        <v>604690</v>
      </c>
      <c r="D14" s="9">
        <f>'Low Budget'!H64</f>
        <v>2548750</v>
      </c>
      <c r="E14" s="9">
        <f>'Production Co'!H64</f>
        <v>6961700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4" t="s">
        <v>32</v>
      </c>
      <c r="B15" s="9">
        <f>'Micro Budget'!H74</f>
        <v>42435</v>
      </c>
      <c r="C15" s="9">
        <f>'Ultra-Low Budget'!H74</f>
        <v>187125</v>
      </c>
      <c r="D15" s="9">
        <f>'Low Budget'!H74</f>
        <v>857250</v>
      </c>
      <c r="E15" s="9">
        <f>'Production Co'!H74</f>
        <v>2240000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4" t="s">
        <v>33</v>
      </c>
      <c r="B16" s="9">
        <f>'Micro Budget'!H93</f>
        <v>36805</v>
      </c>
      <c r="C16" s="9">
        <f>'Ultra-Low Budget'!H93</f>
        <v>195250</v>
      </c>
      <c r="D16" s="9">
        <f>'Low Budget'!H93</f>
        <v>1078750</v>
      </c>
      <c r="E16" s="9">
        <f>'Production Co'!H93</f>
        <v>2550000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 t="s">
        <v>34</v>
      </c>
      <c r="B17" s="9">
        <f>'Micro Budget'!H105</f>
        <v>37140</v>
      </c>
      <c r="C17" s="9">
        <f>'Ultra-Low Budget'!H105</f>
        <v>123328</v>
      </c>
      <c r="D17" s="9">
        <f>'Low Budget'!H105</f>
        <v>536600</v>
      </c>
      <c r="E17" s="9">
        <f>'Production Co'!H105</f>
        <v>1527000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 t="s">
        <v>35</v>
      </c>
      <c r="B18" s="9">
        <f>'Micro Budget'!H114</f>
        <v>20150</v>
      </c>
      <c r="C18" s="9">
        <f>'Ultra-Low Budget'!H114</f>
        <v>109500</v>
      </c>
      <c r="D18" s="9">
        <f>'Low Budget'!H114</f>
        <v>735000</v>
      </c>
      <c r="E18" s="9">
        <f>'Production Co'!H114</f>
        <v>1830000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4" t="s">
        <v>36</v>
      </c>
      <c r="B19" s="9">
        <f>'Micro Budget'!H126</f>
        <v>51750</v>
      </c>
      <c r="C19" s="9">
        <f>'Ultra-Low Budget'!H126</f>
        <v>203825</v>
      </c>
      <c r="D19" s="9">
        <f>'Low Budget'!H126</f>
        <v>712375</v>
      </c>
      <c r="E19" s="9">
        <f>'Production Co'!H126</f>
        <v>1569250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6" t="s">
        <v>37</v>
      </c>
      <c r="B21" s="46"/>
      <c r="C21" s="46"/>
      <c r="D21" s="46"/>
      <c r="E21" s="46"/>
      <c r="F21" s="46"/>
      <c r="G21" s="4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10" t="s">
        <v>38</v>
      </c>
      <c r="B22" s="5" t="s">
        <v>39</v>
      </c>
      <c r="C22" s="5" t="s">
        <v>40</v>
      </c>
      <c r="D22" s="5" t="s">
        <v>41</v>
      </c>
      <c r="E22" s="5" t="s">
        <v>42</v>
      </c>
      <c r="F22" s="5" t="s">
        <v>43</v>
      </c>
      <c r="G22" s="5" t="s">
        <v>44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10" t="s">
        <v>45</v>
      </c>
      <c r="B23" s="5" t="s">
        <v>46</v>
      </c>
      <c r="C23" s="5" t="s">
        <v>47</v>
      </c>
      <c r="D23" s="5" t="s">
        <v>48</v>
      </c>
      <c r="E23" s="5" t="s">
        <v>49</v>
      </c>
      <c r="F23" s="5" t="s">
        <v>50</v>
      </c>
      <c r="G23" s="5" t="s">
        <v>51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10" t="s">
        <v>52</v>
      </c>
      <c r="B24" s="5" t="s">
        <v>53</v>
      </c>
      <c r="C24" s="5" t="s">
        <v>54</v>
      </c>
      <c r="D24" s="5" t="s">
        <v>55</v>
      </c>
      <c r="E24" s="5" t="s">
        <v>56</v>
      </c>
      <c r="F24" s="5" t="s">
        <v>57</v>
      </c>
      <c r="G24" s="5" t="s">
        <v>58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>
      <c r="A25" s="10" t="s">
        <v>59</v>
      </c>
      <c r="B25" s="5" t="s">
        <v>60</v>
      </c>
      <c r="C25" s="5" t="s">
        <v>61</v>
      </c>
      <c r="D25" s="5" t="s">
        <v>62</v>
      </c>
      <c r="E25" s="5" t="s">
        <v>63</v>
      </c>
      <c r="F25" s="5" t="s">
        <v>64</v>
      </c>
      <c r="G25" s="5" t="s">
        <v>65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10" t="s">
        <v>66</v>
      </c>
      <c r="B26" s="5" t="s">
        <v>67</v>
      </c>
      <c r="C26" s="5" t="s">
        <v>68</v>
      </c>
      <c r="D26" s="5" t="s">
        <v>69</v>
      </c>
      <c r="E26" s="5" t="s">
        <v>70</v>
      </c>
      <c r="F26" s="5" t="s">
        <v>71</v>
      </c>
      <c r="G26" s="5" t="s">
        <v>72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>
      <c r="A27" s="10" t="s">
        <v>73</v>
      </c>
      <c r="B27" s="5" t="s">
        <v>74</v>
      </c>
      <c r="C27" s="5" t="s">
        <v>75</v>
      </c>
      <c r="D27" s="5" t="s">
        <v>76</v>
      </c>
      <c r="E27" s="5" t="s">
        <v>77</v>
      </c>
      <c r="F27" s="5" t="s">
        <v>78</v>
      </c>
      <c r="G27" s="5" t="s">
        <v>79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P1"/>
    <mergeCell ref="A2:P2"/>
    <mergeCell ref="A21:G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50"/>
  <sheetViews>
    <sheetView showGridLines="0" workbookViewId="0">
      <selection sqref="A1:J1"/>
    </sheetView>
  </sheetViews>
  <sheetFormatPr defaultRowHeight="14"/>
  <cols>
    <col min="1" max="1" width="38" customWidth="1"/>
    <col min="2" max="5" width="20" customWidth="1"/>
    <col min="6" max="6" width="66" customWidth="1"/>
    <col min="7" max="7" width="55" customWidth="1"/>
  </cols>
  <sheetData>
    <row r="1" spans="1:26" ht="30" customHeight="1">
      <c r="A1" s="44" t="s">
        <v>1038</v>
      </c>
      <c r="B1" s="44"/>
      <c r="C1" s="44"/>
      <c r="D1" s="44"/>
      <c r="E1" s="44"/>
      <c r="F1" s="44"/>
      <c r="G1" s="44"/>
      <c r="H1" s="44"/>
      <c r="I1" s="44"/>
      <c r="J1" s="4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906</v>
      </c>
      <c r="B2" s="45"/>
      <c r="C2" s="45"/>
      <c r="D2" s="45"/>
      <c r="E2" s="45"/>
      <c r="F2" s="45"/>
      <c r="G2" s="45"/>
      <c r="H2" s="45"/>
      <c r="I2" s="45"/>
      <c r="J2" s="4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907</v>
      </c>
      <c r="B4" s="2" t="s">
        <v>908</v>
      </c>
      <c r="C4" s="2" t="s">
        <v>83</v>
      </c>
      <c r="D4" s="2" t="s">
        <v>909</v>
      </c>
      <c r="E4" s="2" t="s">
        <v>910</v>
      </c>
      <c r="F4" s="2" t="s">
        <v>911</v>
      </c>
      <c r="G4" s="3" t="s">
        <v>912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>
      <c r="A5" s="5" t="s">
        <v>913</v>
      </c>
      <c r="B5" s="5" t="s">
        <v>914</v>
      </c>
      <c r="C5" s="5" t="s">
        <v>96</v>
      </c>
      <c r="D5" s="5" t="s">
        <v>915</v>
      </c>
      <c r="E5" s="5" t="s">
        <v>916</v>
      </c>
      <c r="F5" s="42" t="s">
        <v>917</v>
      </c>
      <c r="G5" s="5" t="s">
        <v>918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919</v>
      </c>
      <c r="B6" s="5" t="s">
        <v>920</v>
      </c>
      <c r="C6" s="5" t="s">
        <v>921</v>
      </c>
      <c r="D6" s="5" t="s">
        <v>915</v>
      </c>
      <c r="E6" s="5" t="s">
        <v>922</v>
      </c>
      <c r="F6" s="42" t="s">
        <v>923</v>
      </c>
      <c r="G6" s="5" t="s">
        <v>924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>
      <c r="A7" s="5" t="s">
        <v>925</v>
      </c>
      <c r="B7" s="5" t="s">
        <v>926</v>
      </c>
      <c r="C7" s="5" t="s">
        <v>927</v>
      </c>
      <c r="D7" s="5" t="s">
        <v>915</v>
      </c>
      <c r="E7" s="5" t="s">
        <v>922</v>
      </c>
      <c r="F7" s="42" t="s">
        <v>928</v>
      </c>
      <c r="G7" s="5" t="s">
        <v>929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 customHeight="1">
      <c r="A8" s="5" t="s">
        <v>930</v>
      </c>
      <c r="B8" s="5" t="s">
        <v>931</v>
      </c>
      <c r="C8" s="5" t="s">
        <v>932</v>
      </c>
      <c r="D8" s="5" t="s">
        <v>933</v>
      </c>
      <c r="E8" s="5" t="s">
        <v>934</v>
      </c>
      <c r="F8" s="42" t="s">
        <v>935</v>
      </c>
      <c r="G8" s="5" t="s">
        <v>936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5" t="s">
        <v>937</v>
      </c>
      <c r="B9" s="5" t="s">
        <v>938</v>
      </c>
      <c r="C9" s="5" t="s">
        <v>939</v>
      </c>
      <c r="D9" s="5" t="s">
        <v>933</v>
      </c>
      <c r="E9" s="5" t="s">
        <v>940</v>
      </c>
      <c r="F9" s="42" t="s">
        <v>941</v>
      </c>
      <c r="G9" s="5" t="s">
        <v>942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" t="s">
        <v>943</v>
      </c>
      <c r="B10" s="5" t="s">
        <v>944</v>
      </c>
      <c r="C10" s="5" t="s">
        <v>939</v>
      </c>
      <c r="D10" s="5" t="s">
        <v>933</v>
      </c>
      <c r="E10" s="5" t="s">
        <v>945</v>
      </c>
      <c r="F10" s="42" t="s">
        <v>946</v>
      </c>
      <c r="G10" s="5" t="s">
        <v>947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>
      <c r="A11" s="5" t="s">
        <v>948</v>
      </c>
      <c r="B11" s="5" t="s">
        <v>949</v>
      </c>
      <c r="C11" s="5" t="s">
        <v>939</v>
      </c>
      <c r="D11" s="5" t="s">
        <v>933</v>
      </c>
      <c r="E11" s="5" t="s">
        <v>950</v>
      </c>
      <c r="F11" s="42" t="s">
        <v>951</v>
      </c>
      <c r="G11" s="5" t="s">
        <v>952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5" t="s">
        <v>953</v>
      </c>
      <c r="B12" s="5" t="s">
        <v>954</v>
      </c>
      <c r="C12" s="5" t="s">
        <v>955</v>
      </c>
      <c r="D12" s="5" t="s">
        <v>956</v>
      </c>
      <c r="E12" s="5" t="s">
        <v>957</v>
      </c>
      <c r="F12" s="42" t="s">
        <v>941</v>
      </c>
      <c r="G12" s="5" t="s">
        <v>958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959</v>
      </c>
      <c r="B13" s="5" t="s">
        <v>960</v>
      </c>
      <c r="C13" s="5" t="s">
        <v>961</v>
      </c>
      <c r="D13" s="5" t="s">
        <v>962</v>
      </c>
      <c r="E13" s="5" t="s">
        <v>963</v>
      </c>
      <c r="F13" s="42" t="s">
        <v>964</v>
      </c>
      <c r="G13" s="5" t="s">
        <v>965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>
      <c r="A14" s="5" t="s">
        <v>966</v>
      </c>
      <c r="B14" s="5" t="s">
        <v>967</v>
      </c>
      <c r="C14" s="5" t="s">
        <v>968</v>
      </c>
      <c r="D14" s="5" t="s">
        <v>915</v>
      </c>
      <c r="E14" s="5" t="s">
        <v>969</v>
      </c>
      <c r="F14" s="42" t="s">
        <v>970</v>
      </c>
      <c r="G14" s="5" t="s">
        <v>971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972</v>
      </c>
      <c r="B15" s="5" t="s">
        <v>973</v>
      </c>
      <c r="C15" s="5" t="s">
        <v>974</v>
      </c>
      <c r="D15" s="5" t="s">
        <v>915</v>
      </c>
      <c r="E15" s="5" t="s">
        <v>975</v>
      </c>
      <c r="F15" s="42" t="s">
        <v>976</v>
      </c>
      <c r="G15" s="5" t="s">
        <v>977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978</v>
      </c>
      <c r="B16" s="5" t="s">
        <v>979</v>
      </c>
      <c r="C16" s="5" t="s">
        <v>974</v>
      </c>
      <c r="D16" s="5" t="s">
        <v>915</v>
      </c>
      <c r="E16" s="5" t="s">
        <v>980</v>
      </c>
      <c r="F16" s="42" t="s">
        <v>981</v>
      </c>
      <c r="G16" s="5" t="s">
        <v>982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>
      <c r="A17" s="5" t="s">
        <v>983</v>
      </c>
      <c r="B17" s="5" t="s">
        <v>984</v>
      </c>
      <c r="C17" s="5" t="s">
        <v>974</v>
      </c>
      <c r="D17" s="5" t="s">
        <v>915</v>
      </c>
      <c r="E17" s="5" t="s">
        <v>975</v>
      </c>
      <c r="F17" s="42" t="s">
        <v>985</v>
      </c>
      <c r="G17" s="5" t="s">
        <v>986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>
      <c r="A18" s="5" t="s">
        <v>987</v>
      </c>
      <c r="B18" s="5" t="s">
        <v>988</v>
      </c>
      <c r="C18" s="5" t="s">
        <v>989</v>
      </c>
      <c r="D18" s="5" t="s">
        <v>915</v>
      </c>
      <c r="E18" s="5" t="s">
        <v>990</v>
      </c>
      <c r="F18" s="42" t="s">
        <v>991</v>
      </c>
      <c r="G18" s="5" t="s">
        <v>992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5" t="s">
        <v>993</v>
      </c>
      <c r="B19" s="5" t="s">
        <v>994</v>
      </c>
      <c r="C19" s="5" t="s">
        <v>995</v>
      </c>
      <c r="D19" s="5" t="s">
        <v>915</v>
      </c>
      <c r="E19" s="5" t="s">
        <v>996</v>
      </c>
      <c r="F19" s="42" t="s">
        <v>997</v>
      </c>
      <c r="G19" s="5" t="s">
        <v>998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1" t="s">
        <v>999</v>
      </c>
      <c r="B20" s="2" t="s">
        <v>1000</v>
      </c>
      <c r="C20" s="2" t="s">
        <v>1001</v>
      </c>
      <c r="D20" s="2" t="s">
        <v>1002</v>
      </c>
      <c r="E20" s="2" t="s">
        <v>1003</v>
      </c>
      <c r="F20" s="2" t="s">
        <v>1004</v>
      </c>
      <c r="G20" s="3" t="s">
        <v>1005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 t="s">
        <v>1006</v>
      </c>
      <c r="B21" s="8">
        <f>'Micro Budget'!H150</f>
        <v>815128.82325000002</v>
      </c>
      <c r="C21" s="8">
        <v>1000000</v>
      </c>
      <c r="D21" s="8">
        <f t="shared" ref="D21:D31" si="0">B21-C21</f>
        <v>-184871.17674999998</v>
      </c>
      <c r="E21" s="8">
        <v>0</v>
      </c>
      <c r="F21" s="4" t="str">
        <f>IF(D21&lt;=E21,"OK","REVIEW")</f>
        <v>OK</v>
      </c>
      <c r="G21" s="4" t="s">
        <v>1007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" t="s">
        <v>1008</v>
      </c>
      <c r="B22" s="8">
        <f>'Ultra-Low Budget'!H150</f>
        <v>3171088.1771999998</v>
      </c>
      <c r="C22" s="8">
        <v>4000000</v>
      </c>
      <c r="D22" s="8">
        <f t="shared" si="0"/>
        <v>-828911.8228000002</v>
      </c>
      <c r="E22" s="8">
        <v>0</v>
      </c>
      <c r="F22" s="4" t="str">
        <f>IF(D22&lt;=E22,"OK","REVIEW")</f>
        <v>OK</v>
      </c>
      <c r="G22" s="4" t="s">
        <v>1009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 t="s">
        <v>1010</v>
      </c>
      <c r="B23" s="8">
        <f>'Low Budget'!H150</f>
        <v>12812550.488999998</v>
      </c>
      <c r="C23" s="8">
        <v>15000000</v>
      </c>
      <c r="D23" s="8">
        <f t="shared" si="0"/>
        <v>-2187449.5110000018</v>
      </c>
      <c r="E23" s="8">
        <v>0</v>
      </c>
      <c r="F23" s="4" t="str">
        <f>IF(D23&lt;=E23,"OK","REVIEW")</f>
        <v>OK</v>
      </c>
      <c r="G23" s="4" t="s">
        <v>1011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 t="s">
        <v>1012</v>
      </c>
      <c r="B24" s="8">
        <f>'Production Co'!H150</f>
        <v>36047279.399999999</v>
      </c>
      <c r="C24" s="8">
        <v>40000000</v>
      </c>
      <c r="D24" s="8">
        <f t="shared" si="0"/>
        <v>-3952720.6000000015</v>
      </c>
      <c r="E24" s="8">
        <v>0</v>
      </c>
      <c r="F24" s="4" t="str">
        <f>IF(D24&lt;=E24,"OK","REVIEW")</f>
        <v>OK</v>
      </c>
      <c r="G24" s="4" t="s">
        <v>1013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 t="s">
        <v>1014</v>
      </c>
      <c r="B25" s="8">
        <f>'Props &amp; Art'!F58+'Props &amp; Art'!I58+'Props &amp; Art'!L58+'Props &amp; Art'!O58</f>
        <v>2412410</v>
      </c>
      <c r="C25" s="8">
        <v>0</v>
      </c>
      <c r="D25" s="8">
        <f t="shared" si="0"/>
        <v>2412410</v>
      </c>
      <c r="E25" s="8">
        <v>0</v>
      </c>
      <c r="F25" s="4" t="str">
        <f>IF(B25&gt;C25,"OK","REVIEW")</f>
        <v>OK</v>
      </c>
      <c r="G25" s="4" t="s">
        <v>1015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 t="s">
        <v>1016</v>
      </c>
      <c r="B26" s="8">
        <f>'Micro Budget'!H143</f>
        <v>708186</v>
      </c>
      <c r="C26" s="8">
        <f>'Micro Budget'!H21+'Micro Budget'!H23+'Micro Budget'!H33+'Micro Budget'!H41+'Micro Budget'!H47+'Micro Budget'!H52+'Micro Budget'!H64+'Micro Budget'!H74+'Micro Budget'!H83+'Micro Budget'!H93+'Micro Budget'!H105+'Micro Budget'!H114+'Micro Budget'!H126+'Micro Budget'!H132+'Micro Budget'!H142</f>
        <v>708186</v>
      </c>
      <c r="D26" s="8">
        <f t="shared" si="0"/>
        <v>0</v>
      </c>
      <c r="E26" s="8">
        <v>1</v>
      </c>
      <c r="F26" s="4" t="str">
        <f>IF(ABS(D26)&lt;=E26,"OK","REVIEW")</f>
        <v>OK</v>
      </c>
      <c r="G26" s="4" t="s">
        <v>1017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 t="s">
        <v>1018</v>
      </c>
      <c r="B27" s="8">
        <f>'Ultra-Low Budget'!H143</f>
        <v>2744069.5</v>
      </c>
      <c r="C27" s="8">
        <f>'Ultra-Low Budget'!H21+'Ultra-Low Budget'!H23+'Ultra-Low Budget'!H33+'Ultra-Low Budget'!H41+'Ultra-Low Budget'!H47+'Ultra-Low Budget'!H52+'Ultra-Low Budget'!H64+'Ultra-Low Budget'!H74+'Ultra-Low Budget'!H83+'Ultra-Low Budget'!H93+'Ultra-Low Budget'!H105+'Ultra-Low Budget'!H114+'Ultra-Low Budget'!H126+'Ultra-Low Budget'!H132+'Ultra-Low Budget'!H142</f>
        <v>2744069.5</v>
      </c>
      <c r="D27" s="8">
        <f t="shared" si="0"/>
        <v>0</v>
      </c>
      <c r="E27" s="8">
        <v>1</v>
      </c>
      <c r="F27" s="4" t="str">
        <f>IF(ABS(D27)&lt;=E27,"OK","REVIEW")</f>
        <v>OK</v>
      </c>
      <c r="G27" s="4" t="s">
        <v>1019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 t="s">
        <v>1020</v>
      </c>
      <c r="B28" s="8">
        <f>'Low Budget'!H143</f>
        <v>10938715</v>
      </c>
      <c r="C28" s="8">
        <f>'Low Budget'!H21+'Low Budget'!H23+'Low Budget'!H33+'Low Budget'!H41+'Low Budget'!H47+'Low Budget'!H52+'Low Budget'!H64+'Low Budget'!H74+'Low Budget'!H83+'Low Budget'!H93+'Low Budget'!H105+'Low Budget'!H114+'Low Budget'!H126+'Low Budget'!H132+'Low Budget'!H142</f>
        <v>10938715</v>
      </c>
      <c r="D28" s="8">
        <f t="shared" si="0"/>
        <v>0</v>
      </c>
      <c r="E28" s="8">
        <v>1</v>
      </c>
      <c r="F28" s="4" t="str">
        <f>IF(ABS(D28)&lt;=E28,"OK","REVIEW")</f>
        <v>OK</v>
      </c>
      <c r="G28" s="4" t="s">
        <v>1021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 t="s">
        <v>1022</v>
      </c>
      <c r="B29" s="8">
        <f>'Production Co'!H143</f>
        <v>28880630</v>
      </c>
      <c r="C29" s="8">
        <f>'Production Co'!H21+'Production Co'!H23+'Production Co'!H33+'Production Co'!H41+'Production Co'!H47+'Production Co'!H52+'Production Co'!H64+'Production Co'!H74+'Production Co'!H83+'Production Co'!H93+'Production Co'!H105+'Production Co'!H114+'Production Co'!H126+'Production Co'!H132+'Production Co'!H142</f>
        <v>28880630</v>
      </c>
      <c r="D29" s="8">
        <f t="shared" si="0"/>
        <v>0</v>
      </c>
      <c r="E29" s="8">
        <v>1</v>
      </c>
      <c r="F29" s="4" t="str">
        <f>IF(ABS(D29)&lt;=E29,"OK","REVIEW")</f>
        <v>OK</v>
      </c>
      <c r="G29" s="4" t="s">
        <v>1023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 t="s">
        <v>1024</v>
      </c>
      <c r="B30" s="8">
        <f>SUM(Summary!B5:B8)</f>
        <v>52846046.889449999</v>
      </c>
      <c r="C30" s="8">
        <f>'Micro Budget'!H150+'Ultra-Low Budget'!H150+'Low Budget'!H150+'Production Co'!H150</f>
        <v>52846046.889449999</v>
      </c>
      <c r="D30" s="8">
        <f t="shared" si="0"/>
        <v>0</v>
      </c>
      <c r="E30" s="8">
        <v>1</v>
      </c>
      <c r="F30" s="4" t="str">
        <f>IF(ABS(D30)&lt;=E30,"OK","REVIEW")</f>
        <v>OK</v>
      </c>
      <c r="G30" s="4" t="s">
        <v>1025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4" t="s">
        <v>1026</v>
      </c>
      <c r="B31" s="8">
        <v>0</v>
      </c>
      <c r="C31" s="8">
        <v>0</v>
      </c>
      <c r="D31" s="8">
        <f t="shared" si="0"/>
        <v>0</v>
      </c>
      <c r="E31" s="8">
        <v>0</v>
      </c>
      <c r="F31" s="4" t="str">
        <f>IF(D31=0,"OK","REVIEW")</f>
        <v>OK</v>
      </c>
      <c r="G31" s="4" t="s">
        <v>1027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63" t="s">
        <v>1028</v>
      </c>
      <c r="B33" s="63"/>
      <c r="C33" s="63"/>
      <c r="D33" s="63"/>
      <c r="E33" s="63"/>
      <c r="F33" s="43" t="str">
        <f>IF(COUNTIF(F21:F31,"REVIEW")=0,"PASS","FAIL")</f>
        <v>PASS</v>
      </c>
      <c r="G33" s="4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J1"/>
    <mergeCell ref="A2:J2"/>
    <mergeCell ref="A33:E33"/>
  </mergeCells>
  <conditionalFormatting sqref="F21:F31">
    <cfRule type="containsText" dxfId="3" priority="1" operator="containsText" text="OK"/>
    <cfRule type="containsText" dxfId="2" priority="2" operator="containsText" text="REVIEW"/>
  </conditionalFormatting>
  <conditionalFormatting sqref="F33">
    <cfRule type="containsText" dxfId="1" priority="3" operator="containsText" text="PASS"/>
    <cfRule type="containsText" dxfId="0" priority="4" operator="containsText" text="FAIL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0"/>
  <sheetViews>
    <sheetView showGridLines="0" workbookViewId="0">
      <selection sqref="A1:H1"/>
    </sheetView>
  </sheetViews>
  <sheetFormatPr defaultRowHeight="14"/>
  <cols>
    <col min="1" max="1" width="15" customWidth="1"/>
    <col min="2" max="2" width="33" customWidth="1"/>
    <col min="3" max="3" width="18" customWidth="1"/>
    <col min="4" max="7" width="23" customWidth="1"/>
    <col min="8" max="8" width="55" customWidth="1"/>
  </cols>
  <sheetData>
    <row r="1" spans="1:26" ht="30" customHeight="1">
      <c r="A1" s="44" t="s">
        <v>1030</v>
      </c>
      <c r="B1" s="44"/>
      <c r="C1" s="44"/>
      <c r="D1" s="44"/>
      <c r="E1" s="44"/>
      <c r="F1" s="44"/>
      <c r="G1" s="44"/>
      <c r="H1" s="4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80</v>
      </c>
      <c r="B2" s="45"/>
      <c r="C2" s="45"/>
      <c r="D2" s="45"/>
      <c r="E2" s="45"/>
      <c r="F2" s="45"/>
      <c r="G2" s="45"/>
      <c r="H2" s="4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81</v>
      </c>
      <c r="B4" s="2" t="s">
        <v>82</v>
      </c>
      <c r="C4" s="2" t="s">
        <v>83</v>
      </c>
      <c r="D4" s="2" t="s">
        <v>8</v>
      </c>
      <c r="E4" s="2" t="s">
        <v>12</v>
      </c>
      <c r="F4" s="2" t="s">
        <v>16</v>
      </c>
      <c r="G4" s="2" t="s">
        <v>20</v>
      </c>
      <c r="H4" s="3" t="s">
        <v>84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11" t="s">
        <v>85</v>
      </c>
      <c r="B5" s="11" t="s">
        <v>86</v>
      </c>
      <c r="C5" s="11" t="s">
        <v>87</v>
      </c>
      <c r="D5" s="12">
        <v>18</v>
      </c>
      <c r="E5" s="12">
        <v>25</v>
      </c>
      <c r="F5" s="12">
        <v>36</v>
      </c>
      <c r="G5" s="12">
        <v>45</v>
      </c>
      <c r="H5" s="5" t="s">
        <v>88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11" t="s">
        <v>85</v>
      </c>
      <c r="B6" s="11" t="s">
        <v>89</v>
      </c>
      <c r="C6" s="11" t="s">
        <v>90</v>
      </c>
      <c r="D6" s="12">
        <v>6</v>
      </c>
      <c r="E6" s="12">
        <v>9</v>
      </c>
      <c r="F6" s="12">
        <v>14</v>
      </c>
      <c r="G6" s="12">
        <v>18</v>
      </c>
      <c r="H6" s="5" t="s">
        <v>91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11" t="s">
        <v>85</v>
      </c>
      <c r="B7" s="11" t="s">
        <v>92</v>
      </c>
      <c r="C7" s="11" t="s">
        <v>90</v>
      </c>
      <c r="D7" s="12">
        <v>14</v>
      </c>
      <c r="E7" s="12">
        <v>20</v>
      </c>
      <c r="F7" s="12">
        <v>32</v>
      </c>
      <c r="G7" s="12">
        <v>40</v>
      </c>
      <c r="H7" s="5" t="s">
        <v>93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11" t="s">
        <v>94</v>
      </c>
      <c r="B8" s="11" t="s">
        <v>95</v>
      </c>
      <c r="C8" s="11" t="s">
        <v>96</v>
      </c>
      <c r="D8" s="12" t="s">
        <v>10</v>
      </c>
      <c r="E8" s="12" t="s">
        <v>14</v>
      </c>
      <c r="F8" s="12" t="s">
        <v>18</v>
      </c>
      <c r="G8" s="12" t="s">
        <v>22</v>
      </c>
      <c r="H8" s="5" t="s">
        <v>97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11" t="s">
        <v>94</v>
      </c>
      <c r="B9" s="11" t="s">
        <v>98</v>
      </c>
      <c r="C9" s="11" t="s">
        <v>99</v>
      </c>
      <c r="D9" s="13">
        <v>834</v>
      </c>
      <c r="E9" s="13">
        <v>1283</v>
      </c>
      <c r="F9" s="13">
        <v>1283</v>
      </c>
      <c r="G9" s="13">
        <v>1283</v>
      </c>
      <c r="H9" s="5" t="s">
        <v>100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11" t="s">
        <v>94</v>
      </c>
      <c r="B10" s="11" t="s">
        <v>101</v>
      </c>
      <c r="C10" s="11" t="s">
        <v>102</v>
      </c>
      <c r="D10" s="13">
        <v>2896</v>
      </c>
      <c r="E10" s="13">
        <v>4455</v>
      </c>
      <c r="F10" s="13">
        <v>4455</v>
      </c>
      <c r="G10" s="13">
        <v>4455</v>
      </c>
      <c r="H10" s="5" t="s">
        <v>103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1" t="s">
        <v>94</v>
      </c>
      <c r="B11" s="11" t="s">
        <v>104</v>
      </c>
      <c r="C11" s="11" t="s">
        <v>99</v>
      </c>
      <c r="D11" s="13">
        <v>231</v>
      </c>
      <c r="E11" s="13">
        <v>231</v>
      </c>
      <c r="F11" s="13">
        <v>231</v>
      </c>
      <c r="G11" s="13">
        <v>231</v>
      </c>
      <c r="H11" s="5" t="s">
        <v>105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11" t="s">
        <v>94</v>
      </c>
      <c r="B12" s="11" t="s">
        <v>106</v>
      </c>
      <c r="C12" s="11" t="s">
        <v>107</v>
      </c>
      <c r="D12" s="14">
        <v>0.215</v>
      </c>
      <c r="E12" s="14">
        <v>0.215</v>
      </c>
      <c r="F12" s="14">
        <v>0.215</v>
      </c>
      <c r="G12" s="14">
        <v>0.215</v>
      </c>
      <c r="H12" s="5" t="s">
        <v>108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11" t="s">
        <v>94</v>
      </c>
      <c r="B13" s="11" t="s">
        <v>109</v>
      </c>
      <c r="C13" s="11" t="s">
        <v>110</v>
      </c>
      <c r="D13" s="14">
        <v>0.11</v>
      </c>
      <c r="E13" s="14">
        <v>0.14499999999999999</v>
      </c>
      <c r="F13" s="14">
        <v>0.19</v>
      </c>
      <c r="G13" s="14">
        <v>0.24</v>
      </c>
      <c r="H13" s="5" t="s">
        <v>111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11" t="s">
        <v>94</v>
      </c>
      <c r="B14" s="11" t="s">
        <v>112</v>
      </c>
      <c r="C14" s="11" t="s">
        <v>113</v>
      </c>
      <c r="D14" s="14">
        <v>2.5000000000000001E-2</v>
      </c>
      <c r="E14" s="14">
        <v>2.5000000000000001E-2</v>
      </c>
      <c r="F14" s="14">
        <v>0.03</v>
      </c>
      <c r="G14" s="14">
        <v>3.5000000000000003E-2</v>
      </c>
      <c r="H14" s="5" t="s">
        <v>114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11" t="s">
        <v>115</v>
      </c>
      <c r="B15" s="11" t="s">
        <v>116</v>
      </c>
      <c r="C15" s="11" t="s">
        <v>117</v>
      </c>
      <c r="D15" s="14">
        <v>0.05</v>
      </c>
      <c r="E15" s="14">
        <v>0.06</v>
      </c>
      <c r="F15" s="14">
        <v>0.08</v>
      </c>
      <c r="G15" s="14">
        <v>0.1</v>
      </c>
      <c r="H15" s="5" t="s">
        <v>118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11" t="s">
        <v>115</v>
      </c>
      <c r="B16" s="11" t="s">
        <v>119</v>
      </c>
      <c r="C16" s="11" t="s">
        <v>120</v>
      </c>
      <c r="D16" s="14">
        <v>0</v>
      </c>
      <c r="E16" s="14">
        <v>0</v>
      </c>
      <c r="F16" s="14">
        <v>0</v>
      </c>
      <c r="G16" s="14">
        <v>0.02</v>
      </c>
      <c r="H16" s="5" t="s">
        <v>121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11" t="s">
        <v>122</v>
      </c>
      <c r="B17" s="11" t="s">
        <v>123</v>
      </c>
      <c r="C17" s="11" t="s">
        <v>124</v>
      </c>
      <c r="D17" s="12" t="s">
        <v>125</v>
      </c>
      <c r="E17" s="12" t="s">
        <v>126</v>
      </c>
      <c r="F17" s="12" t="s">
        <v>127</v>
      </c>
      <c r="G17" s="12" t="s">
        <v>128</v>
      </c>
      <c r="H17" s="5" t="s">
        <v>129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11" t="s">
        <v>130</v>
      </c>
      <c r="B18" s="11" t="s">
        <v>131</v>
      </c>
      <c r="C18" s="11" t="s">
        <v>124</v>
      </c>
      <c r="D18" s="12" t="s">
        <v>132</v>
      </c>
      <c r="E18" s="12" t="s">
        <v>132</v>
      </c>
      <c r="F18" s="12" t="s">
        <v>133</v>
      </c>
      <c r="G18" s="12" t="s">
        <v>134</v>
      </c>
      <c r="H18" s="5" t="s">
        <v>135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11" t="s">
        <v>136</v>
      </c>
      <c r="B19" s="11" t="s">
        <v>137</v>
      </c>
      <c r="C19" s="11" t="s">
        <v>138</v>
      </c>
      <c r="D19" s="12" t="s">
        <v>139</v>
      </c>
      <c r="E19" s="12" t="s">
        <v>139</v>
      </c>
      <c r="F19" s="12" t="s">
        <v>139</v>
      </c>
      <c r="G19" s="12" t="s">
        <v>139</v>
      </c>
      <c r="H19" s="5" t="s">
        <v>140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6" t="s">
        <v>141</v>
      </c>
      <c r="B22" s="46"/>
      <c r="C22" s="46"/>
      <c r="D22" s="46"/>
      <c r="E22" s="46"/>
      <c r="F22" s="46"/>
      <c r="G22" s="46"/>
      <c r="H22" s="4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12" t="s">
        <v>142</v>
      </c>
      <c r="B23" s="12" t="s">
        <v>143</v>
      </c>
      <c r="C23" s="4"/>
      <c r="D23" s="4"/>
      <c r="E23" s="4"/>
      <c r="F23" s="4"/>
      <c r="G23" s="4"/>
      <c r="H23" s="4" t="s">
        <v>144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15" t="s">
        <v>145</v>
      </c>
      <c r="B24" s="15" t="s">
        <v>146</v>
      </c>
      <c r="C24" s="4"/>
      <c r="D24" s="4"/>
      <c r="E24" s="4"/>
      <c r="F24" s="4"/>
      <c r="G24" s="4"/>
      <c r="H24" s="4" t="s">
        <v>147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 t="s">
        <v>148</v>
      </c>
      <c r="B25" s="4" t="s">
        <v>149</v>
      </c>
      <c r="C25" s="4"/>
      <c r="D25" s="4"/>
      <c r="E25" s="4"/>
      <c r="F25" s="4"/>
      <c r="G25" s="4"/>
      <c r="H25" s="4" t="s">
        <v>150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H1"/>
    <mergeCell ref="A2:H2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0"/>
  <sheetViews>
    <sheetView showGridLines="0" workbookViewId="0">
      <selection sqref="A1:J1"/>
    </sheetView>
  </sheetViews>
  <sheetFormatPr defaultRowHeight="14"/>
  <cols>
    <col min="1" max="1" width="24" customWidth="1"/>
    <col min="2" max="2" width="30" customWidth="1"/>
    <col min="3" max="3" width="26" customWidth="1"/>
    <col min="4" max="4" width="34" customWidth="1"/>
    <col min="5" max="8" width="13" customWidth="1"/>
    <col min="9" max="10" width="39" customWidth="1"/>
  </cols>
  <sheetData>
    <row r="1" spans="1:26" ht="30" customHeight="1">
      <c r="A1" s="44" t="s">
        <v>1031</v>
      </c>
      <c r="B1" s="44"/>
      <c r="C1" s="44"/>
      <c r="D1" s="44"/>
      <c r="E1" s="44"/>
      <c r="F1" s="44"/>
      <c r="G1" s="44"/>
      <c r="H1" s="44"/>
      <c r="I1" s="44"/>
      <c r="J1" s="4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152</v>
      </c>
      <c r="B4" s="2" t="s">
        <v>153</v>
      </c>
      <c r="C4" s="2" t="s">
        <v>154</v>
      </c>
      <c r="D4" s="3" t="s">
        <v>155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>
      <c r="A5" s="5" t="s">
        <v>156</v>
      </c>
      <c r="B5" s="16" t="s">
        <v>157</v>
      </c>
      <c r="C5" s="5" t="s">
        <v>158</v>
      </c>
      <c r="D5" s="5" t="s">
        <v>159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160</v>
      </c>
      <c r="B6" s="16" t="s">
        <v>161</v>
      </c>
      <c r="C6" s="5" t="s">
        <v>162</v>
      </c>
      <c r="D6" s="5" t="s">
        <v>163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>
      <c r="A7" s="5" t="s">
        <v>164</v>
      </c>
      <c r="B7" s="16">
        <v>85</v>
      </c>
      <c r="C7" s="5" t="s">
        <v>165</v>
      </c>
      <c r="D7" s="5" t="s">
        <v>166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>
      <c r="A8" s="5" t="s">
        <v>167</v>
      </c>
      <c r="B8" s="16" t="s">
        <v>168</v>
      </c>
      <c r="C8" s="5" t="s">
        <v>169</v>
      </c>
      <c r="D8" s="5" t="s">
        <v>170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5" t="s">
        <v>171</v>
      </c>
      <c r="B9" s="16" t="s">
        <v>172</v>
      </c>
      <c r="C9" s="5" t="s">
        <v>173</v>
      </c>
      <c r="D9" s="5" t="s">
        <v>174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" t="s">
        <v>175</v>
      </c>
      <c r="B10" s="16" t="s">
        <v>176</v>
      </c>
      <c r="C10" s="5" t="s">
        <v>177</v>
      </c>
      <c r="D10" s="5" t="s">
        <v>178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8" customHeight="1">
      <c r="A11" s="5" t="s">
        <v>179</v>
      </c>
      <c r="B11" s="16" t="s">
        <v>180</v>
      </c>
      <c r="C11" s="5" t="s">
        <v>181</v>
      </c>
      <c r="D11" s="5" t="s">
        <v>182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>
      <c r="A12" s="5" t="s">
        <v>183</v>
      </c>
      <c r="B12" s="16" t="s">
        <v>184</v>
      </c>
      <c r="C12" s="5" t="s">
        <v>185</v>
      </c>
      <c r="D12" s="5" t="s">
        <v>186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8" customHeight="1">
      <c r="A13" s="5" t="s">
        <v>187</v>
      </c>
      <c r="B13" s="16" t="s">
        <v>188</v>
      </c>
      <c r="C13" s="5" t="s">
        <v>189</v>
      </c>
      <c r="D13" s="5" t="s">
        <v>190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8" customHeight="1">
      <c r="A14" s="5" t="s">
        <v>191</v>
      </c>
      <c r="B14" s="16" t="s">
        <v>192</v>
      </c>
      <c r="C14" s="5" t="s">
        <v>193</v>
      </c>
      <c r="D14" s="5" t="s">
        <v>194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8" customHeight="1">
      <c r="A15" s="5" t="s">
        <v>195</v>
      </c>
      <c r="B15" s="16" t="s">
        <v>196</v>
      </c>
      <c r="C15" s="5" t="s">
        <v>197</v>
      </c>
      <c r="D15" s="5" t="s">
        <v>198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>
      <c r="A16" s="5" t="s">
        <v>199</v>
      </c>
      <c r="B16" s="16" t="s">
        <v>200</v>
      </c>
      <c r="C16" s="5" t="s">
        <v>201</v>
      </c>
      <c r="D16" s="5" t="s">
        <v>202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1" t="s">
        <v>203</v>
      </c>
      <c r="B19" s="2" t="s">
        <v>204</v>
      </c>
      <c r="C19" s="2" t="s">
        <v>205</v>
      </c>
      <c r="D19" s="2" t="s">
        <v>206</v>
      </c>
      <c r="E19" s="2" t="s">
        <v>207</v>
      </c>
      <c r="F19" s="2" t="s">
        <v>208</v>
      </c>
      <c r="G19" s="2" t="s">
        <v>209</v>
      </c>
      <c r="H19" s="2" t="s">
        <v>210</v>
      </c>
      <c r="I19" s="2" t="s">
        <v>211</v>
      </c>
      <c r="J19" s="3" t="s">
        <v>212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213</v>
      </c>
      <c r="B20" s="5" t="s">
        <v>214</v>
      </c>
      <c r="C20" s="5" t="s">
        <v>215</v>
      </c>
      <c r="D20" s="5" t="s">
        <v>216</v>
      </c>
      <c r="E20" s="17">
        <v>2.5</v>
      </c>
      <c r="F20" s="17">
        <v>3.5</v>
      </c>
      <c r="G20" s="17">
        <v>5</v>
      </c>
      <c r="H20" s="17">
        <v>6</v>
      </c>
      <c r="I20" s="5" t="s">
        <v>217</v>
      </c>
      <c r="J20" s="5" t="s">
        <v>218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5" t="s">
        <v>219</v>
      </c>
      <c r="B21" s="5" t="s">
        <v>220</v>
      </c>
      <c r="C21" s="5" t="s">
        <v>221</v>
      </c>
      <c r="D21" s="5" t="s">
        <v>222</v>
      </c>
      <c r="E21" s="17">
        <v>1.5</v>
      </c>
      <c r="F21" s="17">
        <v>2</v>
      </c>
      <c r="G21" s="17">
        <v>3</v>
      </c>
      <c r="H21" s="17">
        <v>4</v>
      </c>
      <c r="I21" s="5" t="s">
        <v>223</v>
      </c>
      <c r="J21" s="5" t="s">
        <v>224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>
      <c r="A22" s="5" t="s">
        <v>225</v>
      </c>
      <c r="B22" s="5" t="s">
        <v>226</v>
      </c>
      <c r="C22" s="5" t="s">
        <v>227</v>
      </c>
      <c r="D22" s="5" t="s">
        <v>228</v>
      </c>
      <c r="E22" s="17">
        <v>2</v>
      </c>
      <c r="F22" s="17">
        <v>3</v>
      </c>
      <c r="G22" s="17">
        <v>4</v>
      </c>
      <c r="H22" s="17">
        <v>5</v>
      </c>
      <c r="I22" s="5" t="s">
        <v>229</v>
      </c>
      <c r="J22" s="5" t="s">
        <v>230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>
      <c r="A23" s="5" t="s">
        <v>231</v>
      </c>
      <c r="B23" s="5" t="s">
        <v>232</v>
      </c>
      <c r="C23" s="5" t="s">
        <v>233</v>
      </c>
      <c r="D23" s="5" t="s">
        <v>234</v>
      </c>
      <c r="E23" s="17">
        <v>2</v>
      </c>
      <c r="F23" s="17">
        <v>3</v>
      </c>
      <c r="G23" s="17">
        <v>4</v>
      </c>
      <c r="H23" s="17">
        <v>5</v>
      </c>
      <c r="I23" s="5" t="s">
        <v>235</v>
      </c>
      <c r="J23" s="5" t="s">
        <v>236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5" t="s">
        <v>237</v>
      </c>
      <c r="B24" s="5" t="s">
        <v>238</v>
      </c>
      <c r="C24" s="5" t="s">
        <v>239</v>
      </c>
      <c r="D24" s="5" t="s">
        <v>240</v>
      </c>
      <c r="E24" s="17">
        <v>2</v>
      </c>
      <c r="F24" s="17">
        <v>3</v>
      </c>
      <c r="G24" s="17">
        <v>4.5</v>
      </c>
      <c r="H24" s="17">
        <v>6</v>
      </c>
      <c r="I24" s="5" t="s">
        <v>241</v>
      </c>
      <c r="J24" s="5" t="s">
        <v>242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5" t="s">
        <v>243</v>
      </c>
      <c r="B25" s="5" t="s">
        <v>244</v>
      </c>
      <c r="C25" s="5" t="s">
        <v>245</v>
      </c>
      <c r="D25" s="5" t="s">
        <v>246</v>
      </c>
      <c r="E25" s="17">
        <v>1.5</v>
      </c>
      <c r="F25" s="17">
        <v>2</v>
      </c>
      <c r="G25" s="17">
        <v>3</v>
      </c>
      <c r="H25" s="17">
        <v>4</v>
      </c>
      <c r="I25" s="5" t="s">
        <v>247</v>
      </c>
      <c r="J25" s="5" t="s">
        <v>248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249</v>
      </c>
      <c r="B26" s="5" t="s">
        <v>250</v>
      </c>
      <c r="C26" s="5" t="s">
        <v>251</v>
      </c>
      <c r="D26" s="5" t="s">
        <v>252</v>
      </c>
      <c r="E26" s="17">
        <v>2.5</v>
      </c>
      <c r="F26" s="17">
        <v>3</v>
      </c>
      <c r="G26" s="17">
        <v>5</v>
      </c>
      <c r="H26" s="17">
        <v>6</v>
      </c>
      <c r="I26" s="5" t="s">
        <v>253</v>
      </c>
      <c r="J26" s="5" t="s">
        <v>254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>
      <c r="A27" s="5" t="s">
        <v>255</v>
      </c>
      <c r="B27" s="5" t="s">
        <v>256</v>
      </c>
      <c r="C27" s="5" t="s">
        <v>257</v>
      </c>
      <c r="D27" s="5" t="s">
        <v>258</v>
      </c>
      <c r="E27" s="17">
        <v>1.5</v>
      </c>
      <c r="F27" s="17">
        <v>2.5</v>
      </c>
      <c r="G27" s="17">
        <v>3.5</v>
      </c>
      <c r="H27" s="17">
        <v>4.5</v>
      </c>
      <c r="I27" s="5" t="s">
        <v>259</v>
      </c>
      <c r="J27" s="5" t="s">
        <v>260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>
      <c r="A28" s="5" t="s">
        <v>261</v>
      </c>
      <c r="B28" s="5" t="s">
        <v>262</v>
      </c>
      <c r="C28" s="5" t="s">
        <v>263</v>
      </c>
      <c r="D28" s="5" t="s">
        <v>264</v>
      </c>
      <c r="E28" s="17">
        <v>1.5</v>
      </c>
      <c r="F28" s="17">
        <v>2</v>
      </c>
      <c r="G28" s="17">
        <v>2.5</v>
      </c>
      <c r="H28" s="17">
        <v>3</v>
      </c>
      <c r="I28" s="5" t="s">
        <v>265</v>
      </c>
      <c r="J28" s="5" t="s">
        <v>266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 customHeight="1">
      <c r="A29" s="5" t="s">
        <v>267</v>
      </c>
      <c r="B29" s="5" t="s">
        <v>268</v>
      </c>
      <c r="C29" s="5" t="s">
        <v>269</v>
      </c>
      <c r="D29" s="5" t="s">
        <v>270</v>
      </c>
      <c r="E29" s="17">
        <v>1</v>
      </c>
      <c r="F29" s="17">
        <v>1</v>
      </c>
      <c r="G29" s="17">
        <v>1.5</v>
      </c>
      <c r="H29" s="17">
        <v>1.5</v>
      </c>
      <c r="I29" s="5" t="s">
        <v>271</v>
      </c>
      <c r="J29" s="5" t="s">
        <v>272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7" t="s">
        <v>273</v>
      </c>
      <c r="B30" s="47"/>
      <c r="C30" s="47"/>
      <c r="D30" s="47"/>
      <c r="E30" s="19">
        <f>SUM(E20:E29)</f>
        <v>18</v>
      </c>
      <c r="F30" s="19">
        <f>SUM(F20:F29)</f>
        <v>25</v>
      </c>
      <c r="G30" s="19">
        <f>SUM(G20:G29)</f>
        <v>36</v>
      </c>
      <c r="H30" s="19">
        <f>SUM(H20:H29)</f>
        <v>45</v>
      </c>
      <c r="I30" s="18"/>
      <c r="J30" s="1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J1"/>
    <mergeCell ref="A2:J2"/>
    <mergeCell ref="A30:D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0"/>
  <sheetViews>
    <sheetView showGridLines="0" workbookViewId="0">
      <selection sqref="A1:R1"/>
    </sheetView>
  </sheetViews>
  <sheetFormatPr defaultRowHeight="14"/>
  <cols>
    <col min="1" max="1" width="29" customWidth="1"/>
    <col min="2" max="2" width="48" customWidth="1"/>
    <col min="3" max="18" width="12" customWidth="1"/>
  </cols>
  <sheetData>
    <row r="1" spans="1:26" ht="30" customHeight="1">
      <c r="A1" s="44" t="s">
        <v>1032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275</v>
      </c>
      <c r="B4" s="2" t="s">
        <v>276</v>
      </c>
      <c r="C4" s="2" t="s">
        <v>277</v>
      </c>
      <c r="D4" s="2" t="s">
        <v>278</v>
      </c>
      <c r="E4" s="2" t="s">
        <v>279</v>
      </c>
      <c r="F4" s="2" t="s">
        <v>280</v>
      </c>
      <c r="G4" s="2" t="s">
        <v>281</v>
      </c>
      <c r="H4" s="2" t="s">
        <v>278</v>
      </c>
      <c r="I4" s="2" t="s">
        <v>279</v>
      </c>
      <c r="J4" s="2" t="s">
        <v>280</v>
      </c>
      <c r="K4" s="2" t="s">
        <v>282</v>
      </c>
      <c r="L4" s="2" t="s">
        <v>278</v>
      </c>
      <c r="M4" s="2" t="s">
        <v>279</v>
      </c>
      <c r="N4" s="2" t="s">
        <v>280</v>
      </c>
      <c r="O4" s="2" t="s">
        <v>283</v>
      </c>
      <c r="P4" s="2" t="s">
        <v>278</v>
      </c>
      <c r="Q4" s="2" t="s">
        <v>279</v>
      </c>
      <c r="R4" s="3" t="s">
        <v>280</v>
      </c>
      <c r="S4" s="4"/>
      <c r="T4" s="4"/>
      <c r="U4" s="4"/>
      <c r="V4" s="4"/>
      <c r="W4" s="4"/>
      <c r="X4" s="4"/>
      <c r="Y4" s="4"/>
      <c r="Z4" s="4"/>
    </row>
    <row r="5" spans="1:26" ht="24" customHeight="1">
      <c r="A5" s="5" t="s">
        <v>284</v>
      </c>
      <c r="B5" s="5" t="s">
        <v>285</v>
      </c>
      <c r="C5" s="20">
        <v>1</v>
      </c>
      <c r="D5" s="20">
        <v>16</v>
      </c>
      <c r="E5" s="13">
        <v>834</v>
      </c>
      <c r="F5" s="8">
        <f t="shared" ref="F5:F31" si="0">C5*D5*E5</f>
        <v>13344</v>
      </c>
      <c r="G5" s="20">
        <v>1</v>
      </c>
      <c r="H5" s="20">
        <v>23</v>
      </c>
      <c r="I5" s="13">
        <v>1800</v>
      </c>
      <c r="J5" s="8">
        <f t="shared" ref="J5:J31" si="1">G5*H5*I5</f>
        <v>41400</v>
      </c>
      <c r="K5" s="20">
        <v>1</v>
      </c>
      <c r="L5" s="20">
        <v>33</v>
      </c>
      <c r="M5" s="13">
        <v>2500</v>
      </c>
      <c r="N5" s="8">
        <f t="shared" ref="N5:N31" si="2">K5*L5*M5</f>
        <v>82500</v>
      </c>
      <c r="O5" s="20">
        <v>1</v>
      </c>
      <c r="P5" s="20">
        <v>43</v>
      </c>
      <c r="Q5" s="13">
        <v>9000</v>
      </c>
      <c r="R5" s="8">
        <f t="shared" ref="R5:R31" si="3">O5*P5*Q5</f>
        <v>387000</v>
      </c>
      <c r="S5" s="4"/>
      <c r="T5" s="4"/>
      <c r="U5" s="4"/>
      <c r="V5" s="4"/>
      <c r="W5" s="4"/>
      <c r="X5" s="4"/>
      <c r="Y5" s="4"/>
      <c r="Z5" s="4"/>
    </row>
    <row r="6" spans="1:26" ht="15" customHeight="1">
      <c r="A6" s="5" t="s">
        <v>286</v>
      </c>
      <c r="B6" s="5" t="s">
        <v>287</v>
      </c>
      <c r="C6" s="20">
        <v>1</v>
      </c>
      <c r="D6" s="20">
        <v>2</v>
      </c>
      <c r="E6" s="13">
        <v>834</v>
      </c>
      <c r="F6" s="8">
        <f t="shared" si="0"/>
        <v>1668</v>
      </c>
      <c r="G6" s="20">
        <v>1</v>
      </c>
      <c r="H6" s="20">
        <v>3</v>
      </c>
      <c r="I6" s="13">
        <v>1500</v>
      </c>
      <c r="J6" s="8">
        <f t="shared" si="1"/>
        <v>4500</v>
      </c>
      <c r="K6" s="20">
        <v>1</v>
      </c>
      <c r="L6" s="20">
        <v>4</v>
      </c>
      <c r="M6" s="13">
        <v>2000</v>
      </c>
      <c r="N6" s="8">
        <f t="shared" si="2"/>
        <v>8000</v>
      </c>
      <c r="O6" s="20">
        <v>1</v>
      </c>
      <c r="P6" s="20">
        <v>5</v>
      </c>
      <c r="Q6" s="13">
        <v>4500</v>
      </c>
      <c r="R6" s="8">
        <f t="shared" si="3"/>
        <v>22500</v>
      </c>
      <c r="S6" s="4"/>
      <c r="T6" s="4"/>
      <c r="U6" s="4"/>
      <c r="V6" s="4"/>
      <c r="W6" s="4"/>
      <c r="X6" s="4"/>
      <c r="Y6" s="4"/>
      <c r="Z6" s="4"/>
    </row>
    <row r="7" spans="1:26" ht="15" customHeight="1">
      <c r="A7" s="5" t="s">
        <v>288</v>
      </c>
      <c r="B7" s="5" t="s">
        <v>289</v>
      </c>
      <c r="C7" s="20">
        <v>1</v>
      </c>
      <c r="D7" s="20">
        <v>4</v>
      </c>
      <c r="E7" s="13">
        <v>834</v>
      </c>
      <c r="F7" s="8">
        <f t="shared" si="0"/>
        <v>3336</v>
      </c>
      <c r="G7" s="20">
        <v>1</v>
      </c>
      <c r="H7" s="20">
        <v>6</v>
      </c>
      <c r="I7" s="13">
        <v>1283</v>
      </c>
      <c r="J7" s="8">
        <f t="shared" si="1"/>
        <v>7698</v>
      </c>
      <c r="K7" s="20">
        <v>1</v>
      </c>
      <c r="L7" s="20">
        <v>9</v>
      </c>
      <c r="M7" s="13">
        <v>1600</v>
      </c>
      <c r="N7" s="8">
        <f t="shared" si="2"/>
        <v>14400</v>
      </c>
      <c r="O7" s="20">
        <v>1</v>
      </c>
      <c r="P7" s="20">
        <v>12</v>
      </c>
      <c r="Q7" s="13">
        <v>4500</v>
      </c>
      <c r="R7" s="8">
        <f t="shared" si="3"/>
        <v>54000</v>
      </c>
      <c r="S7" s="4"/>
      <c r="T7" s="4"/>
      <c r="U7" s="4"/>
      <c r="V7" s="4"/>
      <c r="W7" s="4"/>
      <c r="X7" s="4"/>
      <c r="Y7" s="4"/>
      <c r="Z7" s="4"/>
    </row>
    <row r="8" spans="1:26" ht="15" customHeight="1">
      <c r="A8" s="5" t="s">
        <v>290</v>
      </c>
      <c r="B8" s="5" t="s">
        <v>291</v>
      </c>
      <c r="C8" s="20">
        <v>1</v>
      </c>
      <c r="D8" s="20">
        <v>2</v>
      </c>
      <c r="E8" s="13">
        <v>834</v>
      </c>
      <c r="F8" s="8">
        <f t="shared" si="0"/>
        <v>1668</v>
      </c>
      <c r="G8" s="20">
        <v>1</v>
      </c>
      <c r="H8" s="20">
        <v>3</v>
      </c>
      <c r="I8" s="13">
        <v>1283</v>
      </c>
      <c r="J8" s="8">
        <f t="shared" si="1"/>
        <v>3849</v>
      </c>
      <c r="K8" s="20">
        <v>1</v>
      </c>
      <c r="L8" s="20">
        <v>4</v>
      </c>
      <c r="M8" s="13">
        <v>1500</v>
      </c>
      <c r="N8" s="8">
        <f t="shared" si="2"/>
        <v>6000</v>
      </c>
      <c r="O8" s="20">
        <v>1</v>
      </c>
      <c r="P8" s="20">
        <v>5</v>
      </c>
      <c r="Q8" s="13">
        <v>4000</v>
      </c>
      <c r="R8" s="8">
        <f t="shared" si="3"/>
        <v>20000</v>
      </c>
      <c r="S8" s="4"/>
      <c r="T8" s="4"/>
      <c r="U8" s="4"/>
      <c r="V8" s="4"/>
      <c r="W8" s="4"/>
      <c r="X8" s="4"/>
      <c r="Y8" s="4"/>
      <c r="Z8" s="4"/>
    </row>
    <row r="9" spans="1:26" ht="15" customHeight="1">
      <c r="A9" s="5" t="s">
        <v>292</v>
      </c>
      <c r="B9" s="5" t="s">
        <v>293</v>
      </c>
      <c r="C9" s="20">
        <v>1</v>
      </c>
      <c r="D9" s="20">
        <v>3</v>
      </c>
      <c r="E9" s="13">
        <v>834</v>
      </c>
      <c r="F9" s="8">
        <f t="shared" si="0"/>
        <v>2502</v>
      </c>
      <c r="G9" s="20">
        <v>1</v>
      </c>
      <c r="H9" s="20">
        <v>5</v>
      </c>
      <c r="I9" s="13">
        <v>1283</v>
      </c>
      <c r="J9" s="8">
        <f t="shared" si="1"/>
        <v>6415</v>
      </c>
      <c r="K9" s="20">
        <v>1</v>
      </c>
      <c r="L9" s="20">
        <v>7</v>
      </c>
      <c r="M9" s="13">
        <v>1500</v>
      </c>
      <c r="N9" s="8">
        <f t="shared" si="2"/>
        <v>10500</v>
      </c>
      <c r="O9" s="20">
        <v>1</v>
      </c>
      <c r="P9" s="20">
        <v>9</v>
      </c>
      <c r="Q9" s="13">
        <v>4000</v>
      </c>
      <c r="R9" s="8">
        <f t="shared" si="3"/>
        <v>36000</v>
      </c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5" t="s">
        <v>294</v>
      </c>
      <c r="B10" s="5" t="s">
        <v>295</v>
      </c>
      <c r="C10" s="20">
        <v>1</v>
      </c>
      <c r="D10" s="20">
        <v>3</v>
      </c>
      <c r="E10" s="13">
        <v>834</v>
      </c>
      <c r="F10" s="8">
        <f t="shared" si="0"/>
        <v>2502</v>
      </c>
      <c r="G10" s="20">
        <v>1</v>
      </c>
      <c r="H10" s="20">
        <v>4</v>
      </c>
      <c r="I10" s="13">
        <v>1283</v>
      </c>
      <c r="J10" s="8">
        <f t="shared" si="1"/>
        <v>5132</v>
      </c>
      <c r="K10" s="20">
        <v>1</v>
      </c>
      <c r="L10" s="20">
        <v>6</v>
      </c>
      <c r="M10" s="13">
        <v>1800</v>
      </c>
      <c r="N10" s="8">
        <f t="shared" si="2"/>
        <v>10800</v>
      </c>
      <c r="O10" s="20">
        <v>1</v>
      </c>
      <c r="P10" s="20">
        <v>8</v>
      </c>
      <c r="Q10" s="13">
        <v>5000</v>
      </c>
      <c r="R10" s="8">
        <f t="shared" si="3"/>
        <v>40000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5" t="s">
        <v>296</v>
      </c>
      <c r="B11" s="5" t="s">
        <v>297</v>
      </c>
      <c r="C11" s="20">
        <v>1</v>
      </c>
      <c r="D11" s="20">
        <v>1</v>
      </c>
      <c r="E11" s="13">
        <v>834</v>
      </c>
      <c r="F11" s="8">
        <f t="shared" si="0"/>
        <v>834</v>
      </c>
      <c r="G11" s="20">
        <v>1</v>
      </c>
      <c r="H11" s="20">
        <v>2</v>
      </c>
      <c r="I11" s="13">
        <v>1283</v>
      </c>
      <c r="J11" s="8">
        <f t="shared" si="1"/>
        <v>2566</v>
      </c>
      <c r="K11" s="20">
        <v>1</v>
      </c>
      <c r="L11" s="20">
        <v>2</v>
      </c>
      <c r="M11" s="13">
        <v>1800</v>
      </c>
      <c r="N11" s="8">
        <f t="shared" si="2"/>
        <v>3600</v>
      </c>
      <c r="O11" s="20">
        <v>1</v>
      </c>
      <c r="P11" s="20">
        <v>3</v>
      </c>
      <c r="Q11" s="13">
        <v>5000</v>
      </c>
      <c r="R11" s="8">
        <f t="shared" si="3"/>
        <v>15000</v>
      </c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5" t="s">
        <v>298</v>
      </c>
      <c r="B12" s="5" t="s">
        <v>299</v>
      </c>
      <c r="C12" s="20">
        <v>1</v>
      </c>
      <c r="D12" s="20">
        <v>1</v>
      </c>
      <c r="E12" s="13">
        <v>834</v>
      </c>
      <c r="F12" s="8">
        <f t="shared" si="0"/>
        <v>834</v>
      </c>
      <c r="G12" s="20">
        <v>1</v>
      </c>
      <c r="H12" s="20">
        <v>1</v>
      </c>
      <c r="I12" s="13">
        <v>1283</v>
      </c>
      <c r="J12" s="8">
        <f t="shared" si="1"/>
        <v>1283</v>
      </c>
      <c r="K12" s="20">
        <v>1</v>
      </c>
      <c r="L12" s="20">
        <v>2</v>
      </c>
      <c r="M12" s="13">
        <v>1500</v>
      </c>
      <c r="N12" s="8">
        <f t="shared" si="2"/>
        <v>3000</v>
      </c>
      <c r="O12" s="20">
        <v>1</v>
      </c>
      <c r="P12" s="20">
        <v>3</v>
      </c>
      <c r="Q12" s="13">
        <v>4000</v>
      </c>
      <c r="R12" s="8">
        <f t="shared" si="3"/>
        <v>12000</v>
      </c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300</v>
      </c>
      <c r="B13" s="5" t="s">
        <v>301</v>
      </c>
      <c r="C13" s="20">
        <v>1</v>
      </c>
      <c r="D13" s="20">
        <v>1</v>
      </c>
      <c r="E13" s="13">
        <v>834</v>
      </c>
      <c r="F13" s="8">
        <f t="shared" si="0"/>
        <v>834</v>
      </c>
      <c r="G13" s="20">
        <v>1</v>
      </c>
      <c r="H13" s="20">
        <v>2</v>
      </c>
      <c r="I13" s="13">
        <v>1283</v>
      </c>
      <c r="J13" s="8">
        <f t="shared" si="1"/>
        <v>2566</v>
      </c>
      <c r="K13" s="20">
        <v>1</v>
      </c>
      <c r="L13" s="20">
        <v>2</v>
      </c>
      <c r="M13" s="13">
        <v>1500</v>
      </c>
      <c r="N13" s="8">
        <f t="shared" si="2"/>
        <v>3000</v>
      </c>
      <c r="O13" s="20">
        <v>1</v>
      </c>
      <c r="P13" s="20">
        <v>3</v>
      </c>
      <c r="Q13" s="13">
        <v>3500</v>
      </c>
      <c r="R13" s="8">
        <f t="shared" si="3"/>
        <v>10500</v>
      </c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5" t="s">
        <v>302</v>
      </c>
      <c r="B14" s="5" t="s">
        <v>303</v>
      </c>
      <c r="C14" s="20">
        <v>4</v>
      </c>
      <c r="D14" s="20">
        <v>2</v>
      </c>
      <c r="E14" s="13">
        <v>834</v>
      </c>
      <c r="F14" s="8">
        <f t="shared" si="0"/>
        <v>6672</v>
      </c>
      <c r="G14" s="20">
        <v>4</v>
      </c>
      <c r="H14" s="20">
        <v>3</v>
      </c>
      <c r="I14" s="13">
        <v>1283</v>
      </c>
      <c r="J14" s="8">
        <f t="shared" si="1"/>
        <v>15396</v>
      </c>
      <c r="K14" s="20">
        <v>4</v>
      </c>
      <c r="L14" s="20">
        <v>4</v>
      </c>
      <c r="M14" s="13">
        <v>1500</v>
      </c>
      <c r="N14" s="8">
        <f t="shared" si="2"/>
        <v>24000</v>
      </c>
      <c r="O14" s="20">
        <v>4</v>
      </c>
      <c r="P14" s="20">
        <v>6</v>
      </c>
      <c r="Q14" s="13">
        <v>3200</v>
      </c>
      <c r="R14" s="8">
        <f t="shared" si="3"/>
        <v>76800</v>
      </c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304</v>
      </c>
      <c r="B15" s="5" t="s">
        <v>305</v>
      </c>
      <c r="C15" s="20">
        <v>2</v>
      </c>
      <c r="D15" s="20">
        <v>2</v>
      </c>
      <c r="E15" s="13">
        <v>834</v>
      </c>
      <c r="F15" s="8">
        <f t="shared" si="0"/>
        <v>3336</v>
      </c>
      <c r="G15" s="20">
        <v>2</v>
      </c>
      <c r="H15" s="20">
        <v>3</v>
      </c>
      <c r="I15" s="13">
        <v>1283</v>
      </c>
      <c r="J15" s="8">
        <f t="shared" si="1"/>
        <v>7698</v>
      </c>
      <c r="K15" s="20">
        <v>2</v>
      </c>
      <c r="L15" s="20">
        <v>4</v>
      </c>
      <c r="M15" s="13">
        <v>1500</v>
      </c>
      <c r="N15" s="8">
        <f t="shared" si="2"/>
        <v>12000</v>
      </c>
      <c r="O15" s="20">
        <v>2</v>
      </c>
      <c r="P15" s="20">
        <v>5</v>
      </c>
      <c r="Q15" s="13">
        <v>3000</v>
      </c>
      <c r="R15" s="8">
        <f t="shared" si="3"/>
        <v>30000</v>
      </c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306</v>
      </c>
      <c r="B16" s="5" t="s">
        <v>307</v>
      </c>
      <c r="C16" s="20">
        <v>8</v>
      </c>
      <c r="D16" s="20">
        <v>1</v>
      </c>
      <c r="E16" s="13">
        <v>834</v>
      </c>
      <c r="F16" s="8">
        <f t="shared" si="0"/>
        <v>6672</v>
      </c>
      <c r="G16" s="20">
        <v>10</v>
      </c>
      <c r="H16" s="20">
        <v>1.5</v>
      </c>
      <c r="I16" s="13">
        <v>1283</v>
      </c>
      <c r="J16" s="8">
        <f t="shared" si="1"/>
        <v>19245</v>
      </c>
      <c r="K16" s="20">
        <v>12</v>
      </c>
      <c r="L16" s="20">
        <v>2</v>
      </c>
      <c r="M16" s="13">
        <v>1283</v>
      </c>
      <c r="N16" s="8">
        <f t="shared" si="2"/>
        <v>30792</v>
      </c>
      <c r="O16" s="20">
        <v>14</v>
      </c>
      <c r="P16" s="20">
        <v>3</v>
      </c>
      <c r="Q16" s="13">
        <v>2500</v>
      </c>
      <c r="R16" s="8">
        <f t="shared" si="3"/>
        <v>105000</v>
      </c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308</v>
      </c>
      <c r="B17" s="5" t="s">
        <v>309</v>
      </c>
      <c r="C17" s="20">
        <v>3</v>
      </c>
      <c r="D17" s="20">
        <v>1</v>
      </c>
      <c r="E17" s="13">
        <v>834</v>
      </c>
      <c r="F17" s="8">
        <f t="shared" si="0"/>
        <v>2502</v>
      </c>
      <c r="G17" s="20">
        <v>3</v>
      </c>
      <c r="H17" s="20">
        <v>1.5</v>
      </c>
      <c r="I17" s="13">
        <v>1283</v>
      </c>
      <c r="J17" s="8">
        <f t="shared" si="1"/>
        <v>5773.5</v>
      </c>
      <c r="K17" s="20">
        <v>3</v>
      </c>
      <c r="L17" s="20">
        <v>2</v>
      </c>
      <c r="M17" s="13">
        <v>1283</v>
      </c>
      <c r="N17" s="8">
        <f t="shared" si="2"/>
        <v>7698</v>
      </c>
      <c r="O17" s="20">
        <v>3</v>
      </c>
      <c r="P17" s="20">
        <v>3</v>
      </c>
      <c r="Q17" s="13">
        <v>2800</v>
      </c>
      <c r="R17" s="8">
        <f t="shared" si="3"/>
        <v>25200</v>
      </c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5" t="s">
        <v>310</v>
      </c>
      <c r="B18" s="5" t="s">
        <v>311</v>
      </c>
      <c r="C18" s="20">
        <v>2</v>
      </c>
      <c r="D18" s="20">
        <v>1</v>
      </c>
      <c r="E18" s="13">
        <v>834</v>
      </c>
      <c r="F18" s="8">
        <f t="shared" si="0"/>
        <v>1668</v>
      </c>
      <c r="G18" s="20">
        <v>4</v>
      </c>
      <c r="H18" s="20">
        <v>1</v>
      </c>
      <c r="I18" s="13">
        <v>1283</v>
      </c>
      <c r="J18" s="8">
        <f t="shared" si="1"/>
        <v>5132</v>
      </c>
      <c r="K18" s="20">
        <v>4</v>
      </c>
      <c r="L18" s="20">
        <v>2</v>
      </c>
      <c r="M18" s="13">
        <v>1283</v>
      </c>
      <c r="N18" s="8">
        <f t="shared" si="2"/>
        <v>10264</v>
      </c>
      <c r="O18" s="20">
        <v>6</v>
      </c>
      <c r="P18" s="20">
        <v>2</v>
      </c>
      <c r="Q18" s="13">
        <v>2200</v>
      </c>
      <c r="R18" s="8">
        <f t="shared" si="3"/>
        <v>26400</v>
      </c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5" t="s">
        <v>312</v>
      </c>
      <c r="B19" s="5" t="s">
        <v>313</v>
      </c>
      <c r="C19" s="20">
        <v>5</v>
      </c>
      <c r="D19" s="20">
        <v>1</v>
      </c>
      <c r="E19" s="13">
        <v>834</v>
      </c>
      <c r="F19" s="8">
        <f t="shared" si="0"/>
        <v>4170</v>
      </c>
      <c r="G19" s="20">
        <v>6</v>
      </c>
      <c r="H19" s="20">
        <v>1.5</v>
      </c>
      <c r="I19" s="13">
        <v>1283</v>
      </c>
      <c r="J19" s="8">
        <f t="shared" si="1"/>
        <v>11547</v>
      </c>
      <c r="K19" s="20">
        <v>8</v>
      </c>
      <c r="L19" s="20">
        <v>2</v>
      </c>
      <c r="M19" s="13">
        <v>1500</v>
      </c>
      <c r="N19" s="8">
        <f t="shared" si="2"/>
        <v>24000</v>
      </c>
      <c r="O19" s="20">
        <v>10</v>
      </c>
      <c r="P19" s="20">
        <v>3</v>
      </c>
      <c r="Q19" s="13">
        <v>3000</v>
      </c>
      <c r="R19" s="8">
        <f t="shared" si="3"/>
        <v>90000</v>
      </c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314</v>
      </c>
      <c r="B20" s="5" t="s">
        <v>315</v>
      </c>
      <c r="C20" s="20">
        <v>5</v>
      </c>
      <c r="D20" s="20">
        <v>1</v>
      </c>
      <c r="E20" s="13">
        <v>834</v>
      </c>
      <c r="F20" s="8">
        <f t="shared" si="0"/>
        <v>4170</v>
      </c>
      <c r="G20" s="20">
        <v>5</v>
      </c>
      <c r="H20" s="20">
        <v>2</v>
      </c>
      <c r="I20" s="13">
        <v>1283</v>
      </c>
      <c r="J20" s="8">
        <f t="shared" si="1"/>
        <v>12830</v>
      </c>
      <c r="K20" s="20">
        <v>5</v>
      </c>
      <c r="L20" s="20">
        <v>3</v>
      </c>
      <c r="M20" s="13">
        <v>1500</v>
      </c>
      <c r="N20" s="8">
        <f t="shared" si="2"/>
        <v>22500</v>
      </c>
      <c r="O20" s="20">
        <v>5</v>
      </c>
      <c r="P20" s="20">
        <v>4</v>
      </c>
      <c r="Q20" s="13">
        <v>2800</v>
      </c>
      <c r="R20" s="8">
        <f t="shared" si="3"/>
        <v>56000</v>
      </c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5" t="s">
        <v>316</v>
      </c>
      <c r="B21" s="5" t="s">
        <v>317</v>
      </c>
      <c r="C21" s="20">
        <v>8</v>
      </c>
      <c r="D21" s="20">
        <v>1</v>
      </c>
      <c r="E21" s="13">
        <v>834</v>
      </c>
      <c r="F21" s="8">
        <f t="shared" si="0"/>
        <v>6672</v>
      </c>
      <c r="G21" s="20">
        <v>8</v>
      </c>
      <c r="H21" s="20">
        <v>1.5</v>
      </c>
      <c r="I21" s="13">
        <v>1283</v>
      </c>
      <c r="J21" s="8">
        <f t="shared" si="1"/>
        <v>15396</v>
      </c>
      <c r="K21" s="20">
        <v>8</v>
      </c>
      <c r="L21" s="20">
        <v>2</v>
      </c>
      <c r="M21" s="13">
        <v>1500</v>
      </c>
      <c r="N21" s="8">
        <f t="shared" si="2"/>
        <v>24000</v>
      </c>
      <c r="O21" s="20">
        <v>8</v>
      </c>
      <c r="P21" s="20">
        <v>3</v>
      </c>
      <c r="Q21" s="13">
        <v>2800</v>
      </c>
      <c r="R21" s="8">
        <f t="shared" si="3"/>
        <v>67200</v>
      </c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5" t="s">
        <v>318</v>
      </c>
      <c r="B22" s="5" t="s">
        <v>319</v>
      </c>
      <c r="C22" s="20">
        <v>9</v>
      </c>
      <c r="D22" s="20">
        <v>1</v>
      </c>
      <c r="E22" s="13">
        <v>834</v>
      </c>
      <c r="F22" s="8">
        <f t="shared" si="0"/>
        <v>7506</v>
      </c>
      <c r="G22" s="20">
        <v>10</v>
      </c>
      <c r="H22" s="20">
        <v>1.5</v>
      </c>
      <c r="I22" s="13">
        <v>1283</v>
      </c>
      <c r="J22" s="8">
        <f t="shared" si="1"/>
        <v>19245</v>
      </c>
      <c r="K22" s="20">
        <v>11</v>
      </c>
      <c r="L22" s="20">
        <v>2</v>
      </c>
      <c r="M22" s="13">
        <v>1500</v>
      </c>
      <c r="N22" s="8">
        <f t="shared" si="2"/>
        <v>33000</v>
      </c>
      <c r="O22" s="20">
        <v>12</v>
      </c>
      <c r="P22" s="20">
        <v>3</v>
      </c>
      <c r="Q22" s="13">
        <v>2800</v>
      </c>
      <c r="R22" s="8">
        <f t="shared" si="3"/>
        <v>100800</v>
      </c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5" t="s">
        <v>320</v>
      </c>
      <c r="B23" s="5" t="s">
        <v>321</v>
      </c>
      <c r="C23" s="20">
        <v>6</v>
      </c>
      <c r="D23" s="20">
        <v>1</v>
      </c>
      <c r="E23" s="13">
        <v>834</v>
      </c>
      <c r="F23" s="8">
        <f t="shared" si="0"/>
        <v>5004</v>
      </c>
      <c r="G23" s="20">
        <v>8</v>
      </c>
      <c r="H23" s="20">
        <v>1.5</v>
      </c>
      <c r="I23" s="13">
        <v>1283</v>
      </c>
      <c r="J23" s="8">
        <f t="shared" si="1"/>
        <v>15396</v>
      </c>
      <c r="K23" s="20">
        <v>10</v>
      </c>
      <c r="L23" s="20">
        <v>2</v>
      </c>
      <c r="M23" s="13">
        <v>1500</v>
      </c>
      <c r="N23" s="8">
        <f t="shared" si="2"/>
        <v>30000</v>
      </c>
      <c r="O23" s="20">
        <v>12</v>
      </c>
      <c r="P23" s="20">
        <v>3</v>
      </c>
      <c r="Q23" s="13">
        <v>2800</v>
      </c>
      <c r="R23" s="8">
        <f t="shared" si="3"/>
        <v>100800</v>
      </c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5" t="s">
        <v>322</v>
      </c>
      <c r="B24" s="5" t="s">
        <v>323</v>
      </c>
      <c r="C24" s="20">
        <v>8</v>
      </c>
      <c r="D24" s="20">
        <v>1</v>
      </c>
      <c r="E24" s="13">
        <v>834</v>
      </c>
      <c r="F24" s="8">
        <f t="shared" si="0"/>
        <v>6672</v>
      </c>
      <c r="G24" s="20">
        <v>10</v>
      </c>
      <c r="H24" s="20">
        <v>1.5</v>
      </c>
      <c r="I24" s="13">
        <v>1283</v>
      </c>
      <c r="J24" s="8">
        <f t="shared" si="1"/>
        <v>19245</v>
      </c>
      <c r="K24" s="20">
        <v>12</v>
      </c>
      <c r="L24" s="20">
        <v>2</v>
      </c>
      <c r="M24" s="13">
        <v>1500</v>
      </c>
      <c r="N24" s="8">
        <f t="shared" si="2"/>
        <v>36000</v>
      </c>
      <c r="O24" s="20">
        <v>16</v>
      </c>
      <c r="P24" s="20">
        <v>3</v>
      </c>
      <c r="Q24" s="13">
        <v>2800</v>
      </c>
      <c r="R24" s="8">
        <f t="shared" si="3"/>
        <v>134400</v>
      </c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324</v>
      </c>
      <c r="B25" s="5" t="s">
        <v>325</v>
      </c>
      <c r="C25" s="20">
        <v>3</v>
      </c>
      <c r="D25" s="20">
        <v>1</v>
      </c>
      <c r="E25" s="13">
        <v>834</v>
      </c>
      <c r="F25" s="8">
        <f t="shared" si="0"/>
        <v>2502</v>
      </c>
      <c r="G25" s="20">
        <v>4</v>
      </c>
      <c r="H25" s="20">
        <v>1.5</v>
      </c>
      <c r="I25" s="13">
        <v>1283</v>
      </c>
      <c r="J25" s="8">
        <f t="shared" si="1"/>
        <v>7698</v>
      </c>
      <c r="K25" s="20">
        <v>6</v>
      </c>
      <c r="L25" s="20">
        <v>2</v>
      </c>
      <c r="M25" s="13">
        <v>1500</v>
      </c>
      <c r="N25" s="8">
        <f t="shared" si="2"/>
        <v>18000</v>
      </c>
      <c r="O25" s="20">
        <v>8</v>
      </c>
      <c r="P25" s="20">
        <v>3</v>
      </c>
      <c r="Q25" s="13">
        <v>2800</v>
      </c>
      <c r="R25" s="8">
        <f t="shared" si="3"/>
        <v>67200</v>
      </c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326</v>
      </c>
      <c r="B26" s="5" t="s">
        <v>327</v>
      </c>
      <c r="C26" s="20">
        <v>8</v>
      </c>
      <c r="D26" s="20">
        <v>1</v>
      </c>
      <c r="E26" s="13">
        <v>834</v>
      </c>
      <c r="F26" s="8">
        <f t="shared" si="0"/>
        <v>6672</v>
      </c>
      <c r="G26" s="20">
        <v>12</v>
      </c>
      <c r="H26" s="20">
        <v>1.5</v>
      </c>
      <c r="I26" s="13">
        <v>1283</v>
      </c>
      <c r="J26" s="8">
        <f t="shared" si="1"/>
        <v>23094</v>
      </c>
      <c r="K26" s="20">
        <v>16</v>
      </c>
      <c r="L26" s="20">
        <v>2</v>
      </c>
      <c r="M26" s="13">
        <v>1283</v>
      </c>
      <c r="N26" s="8">
        <f t="shared" si="2"/>
        <v>41056</v>
      </c>
      <c r="O26" s="20">
        <v>22</v>
      </c>
      <c r="P26" s="20">
        <v>3</v>
      </c>
      <c r="Q26" s="13">
        <v>2500</v>
      </c>
      <c r="R26" s="8">
        <f t="shared" si="3"/>
        <v>165000</v>
      </c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5" t="s">
        <v>328</v>
      </c>
      <c r="B27" s="5" t="s">
        <v>329</v>
      </c>
      <c r="C27" s="20">
        <v>8</v>
      </c>
      <c r="D27" s="20">
        <v>1.5</v>
      </c>
      <c r="E27" s="13">
        <v>834</v>
      </c>
      <c r="F27" s="8">
        <f t="shared" si="0"/>
        <v>10008</v>
      </c>
      <c r="G27" s="20">
        <v>14</v>
      </c>
      <c r="H27" s="20">
        <v>2</v>
      </c>
      <c r="I27" s="13">
        <v>1283</v>
      </c>
      <c r="J27" s="8">
        <f t="shared" si="1"/>
        <v>35924</v>
      </c>
      <c r="K27" s="20">
        <v>24</v>
      </c>
      <c r="L27" s="20">
        <v>3</v>
      </c>
      <c r="M27" s="13">
        <v>1500</v>
      </c>
      <c r="N27" s="8">
        <f t="shared" si="2"/>
        <v>108000</v>
      </c>
      <c r="O27" s="20">
        <v>40</v>
      </c>
      <c r="P27" s="20">
        <v>4</v>
      </c>
      <c r="Q27" s="13">
        <v>2800</v>
      </c>
      <c r="R27" s="8">
        <f t="shared" si="3"/>
        <v>448000</v>
      </c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5" t="s">
        <v>330</v>
      </c>
      <c r="B28" s="5" t="s">
        <v>331</v>
      </c>
      <c r="C28" s="20">
        <v>120</v>
      </c>
      <c r="D28" s="20">
        <v>1</v>
      </c>
      <c r="E28" s="13">
        <v>231</v>
      </c>
      <c r="F28" s="8">
        <f t="shared" si="0"/>
        <v>27720</v>
      </c>
      <c r="G28" s="20">
        <v>300</v>
      </c>
      <c r="H28" s="20">
        <v>1</v>
      </c>
      <c r="I28" s="13">
        <v>231</v>
      </c>
      <c r="J28" s="8">
        <f t="shared" si="1"/>
        <v>69300</v>
      </c>
      <c r="K28" s="20">
        <v>900</v>
      </c>
      <c r="L28" s="20">
        <v>1</v>
      </c>
      <c r="M28" s="13">
        <v>231</v>
      </c>
      <c r="N28" s="8">
        <f t="shared" si="2"/>
        <v>207900</v>
      </c>
      <c r="O28" s="20">
        <v>2600</v>
      </c>
      <c r="P28" s="20">
        <v>1</v>
      </c>
      <c r="Q28" s="13">
        <v>231</v>
      </c>
      <c r="R28" s="8">
        <f t="shared" si="3"/>
        <v>600600</v>
      </c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332</v>
      </c>
      <c r="B29" s="5" t="s">
        <v>333</v>
      </c>
      <c r="C29" s="20">
        <v>0</v>
      </c>
      <c r="D29" s="20">
        <v>0</v>
      </c>
      <c r="E29" s="13">
        <v>0</v>
      </c>
      <c r="F29" s="8">
        <f t="shared" si="0"/>
        <v>0</v>
      </c>
      <c r="G29" s="20">
        <v>3</v>
      </c>
      <c r="H29" s="20">
        <v>16</v>
      </c>
      <c r="I29" s="13">
        <v>270</v>
      </c>
      <c r="J29" s="8">
        <f t="shared" si="1"/>
        <v>12960</v>
      </c>
      <c r="K29" s="20">
        <v>5</v>
      </c>
      <c r="L29" s="20">
        <v>30</v>
      </c>
      <c r="M29" s="13">
        <v>270</v>
      </c>
      <c r="N29" s="8">
        <f t="shared" si="2"/>
        <v>40500</v>
      </c>
      <c r="O29" s="20">
        <v>8</v>
      </c>
      <c r="P29" s="20">
        <v>42</v>
      </c>
      <c r="Q29" s="13">
        <v>270</v>
      </c>
      <c r="R29" s="8">
        <f t="shared" si="3"/>
        <v>90720</v>
      </c>
      <c r="S29" s="4"/>
      <c r="T29" s="4"/>
      <c r="U29" s="4"/>
      <c r="V29" s="4"/>
      <c r="W29" s="4"/>
      <c r="X29" s="4"/>
      <c r="Y29" s="4"/>
      <c r="Z29" s="4"/>
    </row>
    <row r="30" spans="1:26" ht="24" customHeight="1">
      <c r="A30" s="5" t="s">
        <v>334</v>
      </c>
      <c r="B30" s="5" t="s">
        <v>335</v>
      </c>
      <c r="C30" s="20">
        <v>8</v>
      </c>
      <c r="D30" s="20">
        <v>1</v>
      </c>
      <c r="E30" s="13">
        <v>270</v>
      </c>
      <c r="F30" s="8">
        <f t="shared" si="0"/>
        <v>2160</v>
      </c>
      <c r="G30" s="20">
        <v>16</v>
      </c>
      <c r="H30" s="20">
        <v>1.5</v>
      </c>
      <c r="I30" s="13">
        <v>270</v>
      </c>
      <c r="J30" s="8">
        <f t="shared" si="1"/>
        <v>6480</v>
      </c>
      <c r="K30" s="20">
        <v>28</v>
      </c>
      <c r="L30" s="20">
        <v>2</v>
      </c>
      <c r="M30" s="13">
        <v>270</v>
      </c>
      <c r="N30" s="8">
        <f t="shared" si="2"/>
        <v>15120</v>
      </c>
      <c r="O30" s="20">
        <v>45</v>
      </c>
      <c r="P30" s="20">
        <v>3</v>
      </c>
      <c r="Q30" s="13">
        <v>270</v>
      </c>
      <c r="R30" s="8">
        <f t="shared" si="3"/>
        <v>36450</v>
      </c>
      <c r="S30" s="4"/>
      <c r="T30" s="4"/>
      <c r="U30" s="4"/>
      <c r="V30" s="4"/>
      <c r="W30" s="4"/>
      <c r="X30" s="4"/>
      <c r="Y30" s="4"/>
      <c r="Z30" s="4"/>
    </row>
    <row r="31" spans="1:26" ht="24" customHeight="1">
      <c r="A31" s="5" t="s">
        <v>336</v>
      </c>
      <c r="B31" s="5" t="s">
        <v>337</v>
      </c>
      <c r="C31" s="20">
        <v>8</v>
      </c>
      <c r="D31" s="20">
        <v>1</v>
      </c>
      <c r="E31" s="13">
        <v>231</v>
      </c>
      <c r="F31" s="8">
        <f t="shared" si="0"/>
        <v>1848</v>
      </c>
      <c r="G31" s="20">
        <v>18</v>
      </c>
      <c r="H31" s="20">
        <v>1</v>
      </c>
      <c r="I31" s="13">
        <v>231</v>
      </c>
      <c r="J31" s="8">
        <f t="shared" si="1"/>
        <v>4158</v>
      </c>
      <c r="K31" s="20">
        <v>35</v>
      </c>
      <c r="L31" s="20">
        <v>1</v>
      </c>
      <c r="M31" s="13">
        <v>231</v>
      </c>
      <c r="N31" s="8">
        <f t="shared" si="2"/>
        <v>8085</v>
      </c>
      <c r="O31" s="20">
        <v>60</v>
      </c>
      <c r="P31" s="20">
        <v>1</v>
      </c>
      <c r="Q31" s="13">
        <v>231</v>
      </c>
      <c r="R31" s="8">
        <f t="shared" si="3"/>
        <v>13860</v>
      </c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48" t="s">
        <v>338</v>
      </c>
      <c r="B32" s="48"/>
      <c r="C32" s="49"/>
      <c r="D32" s="49"/>
      <c r="E32" s="50"/>
      <c r="F32" s="22">
        <f>SUM(F5:F31)</f>
        <v>133476</v>
      </c>
      <c r="G32" s="21"/>
      <c r="H32" s="21"/>
      <c r="I32" s="22"/>
      <c r="J32" s="22">
        <f>SUM(J5:J31)</f>
        <v>381926.5</v>
      </c>
      <c r="K32" s="21"/>
      <c r="L32" s="21"/>
      <c r="M32" s="22"/>
      <c r="N32" s="22">
        <f>SUM(N5:N31)</f>
        <v>834715</v>
      </c>
      <c r="O32" s="21"/>
      <c r="P32" s="21"/>
      <c r="Q32" s="22"/>
      <c r="R32" s="22">
        <f>SUM(R5:R31)</f>
        <v>2831430</v>
      </c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R1"/>
    <mergeCell ref="A2:R2"/>
    <mergeCell ref="A32:E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50"/>
  <sheetViews>
    <sheetView showGridLines="0" workbookViewId="0">
      <selection sqref="A1:O1"/>
    </sheetView>
  </sheetViews>
  <sheetFormatPr defaultRowHeight="14"/>
  <cols>
    <col min="1" max="1" width="37" customWidth="1"/>
    <col min="2" max="2" width="39" customWidth="1"/>
    <col min="3" max="3" width="24" customWidth="1"/>
    <col min="4" max="15" width="12" customWidth="1"/>
  </cols>
  <sheetData>
    <row r="1" spans="1:26" ht="30" customHeight="1">
      <c r="A1" s="44" t="s">
        <v>1033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339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340</v>
      </c>
      <c r="B4" s="2" t="s">
        <v>341</v>
      </c>
      <c r="C4" s="2" t="s">
        <v>342</v>
      </c>
      <c r="D4" s="2" t="s">
        <v>343</v>
      </c>
      <c r="E4" s="2" t="s">
        <v>344</v>
      </c>
      <c r="F4" s="2" t="s">
        <v>345</v>
      </c>
      <c r="G4" s="2" t="s">
        <v>346</v>
      </c>
      <c r="H4" s="2" t="s">
        <v>344</v>
      </c>
      <c r="I4" s="2" t="s">
        <v>345</v>
      </c>
      <c r="J4" s="2" t="s">
        <v>347</v>
      </c>
      <c r="K4" s="2" t="s">
        <v>344</v>
      </c>
      <c r="L4" s="2" t="s">
        <v>345</v>
      </c>
      <c r="M4" s="2" t="s">
        <v>348</v>
      </c>
      <c r="N4" s="2" t="s">
        <v>344</v>
      </c>
      <c r="O4" s="3" t="s">
        <v>345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5" t="s">
        <v>349</v>
      </c>
      <c r="B5" s="5" t="s">
        <v>350</v>
      </c>
      <c r="C5" s="5" t="s">
        <v>351</v>
      </c>
      <c r="D5" s="12">
        <v>1</v>
      </c>
      <c r="E5" s="13">
        <v>1020</v>
      </c>
      <c r="F5" s="8">
        <f t="shared" ref="F5:F36" si="0">D5*E5</f>
        <v>1020</v>
      </c>
      <c r="G5" s="12">
        <v>1</v>
      </c>
      <c r="H5" s="13">
        <v>3750</v>
      </c>
      <c r="I5" s="8">
        <f t="shared" ref="I5:I36" si="1">G5*H5</f>
        <v>3750</v>
      </c>
      <c r="J5" s="12">
        <v>1</v>
      </c>
      <c r="K5" s="13">
        <v>9000</v>
      </c>
      <c r="L5" s="8">
        <f t="shared" ref="L5:L36" si="2">J5*K5</f>
        <v>9000</v>
      </c>
      <c r="M5" s="12">
        <v>1</v>
      </c>
      <c r="N5" s="13">
        <v>21000</v>
      </c>
      <c r="O5" s="8">
        <f t="shared" ref="O5:O36" si="3">M5*N5</f>
        <v>21000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352</v>
      </c>
      <c r="B6" s="5" t="s">
        <v>353</v>
      </c>
      <c r="C6" s="5" t="s">
        <v>354</v>
      </c>
      <c r="D6" s="12">
        <v>1</v>
      </c>
      <c r="E6" s="13">
        <v>425</v>
      </c>
      <c r="F6" s="8">
        <f t="shared" si="0"/>
        <v>425</v>
      </c>
      <c r="G6" s="12">
        <v>2</v>
      </c>
      <c r="H6" s="13">
        <v>675</v>
      </c>
      <c r="I6" s="8">
        <f t="shared" si="1"/>
        <v>1350</v>
      </c>
      <c r="J6" s="12">
        <v>4</v>
      </c>
      <c r="K6" s="13">
        <v>900</v>
      </c>
      <c r="L6" s="8">
        <f t="shared" si="2"/>
        <v>3600</v>
      </c>
      <c r="M6" s="12">
        <v>6</v>
      </c>
      <c r="N6" s="13">
        <v>1050</v>
      </c>
      <c r="O6" s="8">
        <f t="shared" si="3"/>
        <v>6300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" customHeight="1">
      <c r="A7" s="5" t="s">
        <v>355</v>
      </c>
      <c r="B7" s="5" t="s">
        <v>356</v>
      </c>
      <c r="C7" s="5" t="s">
        <v>357</v>
      </c>
      <c r="D7" s="12">
        <v>1</v>
      </c>
      <c r="E7" s="13">
        <v>765</v>
      </c>
      <c r="F7" s="8">
        <f t="shared" si="0"/>
        <v>765</v>
      </c>
      <c r="G7" s="12">
        <v>1</v>
      </c>
      <c r="H7" s="13">
        <v>2625</v>
      </c>
      <c r="I7" s="8">
        <f t="shared" si="1"/>
        <v>2625</v>
      </c>
      <c r="J7" s="12">
        <v>1</v>
      </c>
      <c r="K7" s="13">
        <v>6000</v>
      </c>
      <c r="L7" s="8">
        <f t="shared" si="2"/>
        <v>6000</v>
      </c>
      <c r="M7" s="12">
        <v>1</v>
      </c>
      <c r="N7" s="13">
        <v>13500</v>
      </c>
      <c r="O7" s="8">
        <f t="shared" si="3"/>
        <v>13500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 customHeight="1">
      <c r="A8" s="5" t="s">
        <v>358</v>
      </c>
      <c r="B8" s="5" t="s">
        <v>359</v>
      </c>
      <c r="C8" s="5" t="s">
        <v>360</v>
      </c>
      <c r="D8" s="12">
        <v>1</v>
      </c>
      <c r="E8" s="13">
        <v>595</v>
      </c>
      <c r="F8" s="8">
        <f t="shared" si="0"/>
        <v>595</v>
      </c>
      <c r="G8" s="12">
        <v>1</v>
      </c>
      <c r="H8" s="13">
        <v>1950</v>
      </c>
      <c r="I8" s="8">
        <f t="shared" si="1"/>
        <v>1950</v>
      </c>
      <c r="J8" s="12">
        <v>1</v>
      </c>
      <c r="K8" s="13">
        <v>4500</v>
      </c>
      <c r="L8" s="8">
        <f t="shared" si="2"/>
        <v>4500</v>
      </c>
      <c r="M8" s="12">
        <v>1</v>
      </c>
      <c r="N8" s="13">
        <v>9000</v>
      </c>
      <c r="O8" s="8">
        <f t="shared" si="3"/>
        <v>9000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5" t="s">
        <v>361</v>
      </c>
      <c r="B9" s="5" t="s">
        <v>362</v>
      </c>
      <c r="C9" s="5" t="s">
        <v>363</v>
      </c>
      <c r="D9" s="12">
        <v>1</v>
      </c>
      <c r="E9" s="13">
        <v>680</v>
      </c>
      <c r="F9" s="8">
        <f t="shared" si="0"/>
        <v>680</v>
      </c>
      <c r="G9" s="12">
        <v>1</v>
      </c>
      <c r="H9" s="13">
        <v>2250</v>
      </c>
      <c r="I9" s="8">
        <f t="shared" si="1"/>
        <v>2250</v>
      </c>
      <c r="J9" s="12">
        <v>1</v>
      </c>
      <c r="K9" s="13">
        <v>5500</v>
      </c>
      <c r="L9" s="8">
        <f t="shared" si="2"/>
        <v>5500</v>
      </c>
      <c r="M9" s="12">
        <v>1</v>
      </c>
      <c r="N9" s="13">
        <v>12000</v>
      </c>
      <c r="O9" s="8">
        <f t="shared" si="3"/>
        <v>12000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" t="s">
        <v>364</v>
      </c>
      <c r="B10" s="5" t="s">
        <v>365</v>
      </c>
      <c r="C10" s="5" t="s">
        <v>366</v>
      </c>
      <c r="D10" s="12">
        <v>2</v>
      </c>
      <c r="E10" s="13">
        <v>680</v>
      </c>
      <c r="F10" s="8">
        <f t="shared" si="0"/>
        <v>1360</v>
      </c>
      <c r="G10" s="12">
        <v>3</v>
      </c>
      <c r="H10" s="13">
        <v>1350</v>
      </c>
      <c r="I10" s="8">
        <f t="shared" si="1"/>
        <v>4050</v>
      </c>
      <c r="J10" s="12">
        <v>5</v>
      </c>
      <c r="K10" s="13">
        <v>2500</v>
      </c>
      <c r="L10" s="8">
        <f t="shared" si="2"/>
        <v>12500</v>
      </c>
      <c r="M10" s="12">
        <v>8</v>
      </c>
      <c r="N10" s="13">
        <v>3600</v>
      </c>
      <c r="O10" s="8">
        <f t="shared" si="3"/>
        <v>28800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 customHeight="1">
      <c r="A11" s="5" t="s">
        <v>367</v>
      </c>
      <c r="B11" s="5" t="s">
        <v>368</v>
      </c>
      <c r="C11" s="5" t="s">
        <v>354</v>
      </c>
      <c r="D11" s="12">
        <v>1</v>
      </c>
      <c r="E11" s="13">
        <v>468</v>
      </c>
      <c r="F11" s="8">
        <f t="shared" si="0"/>
        <v>468</v>
      </c>
      <c r="G11" s="12">
        <v>1</v>
      </c>
      <c r="H11" s="13">
        <v>1350</v>
      </c>
      <c r="I11" s="8">
        <f t="shared" si="1"/>
        <v>1350</v>
      </c>
      <c r="J11" s="12">
        <v>1</v>
      </c>
      <c r="K11" s="13">
        <v>3250</v>
      </c>
      <c r="L11" s="8">
        <f t="shared" si="2"/>
        <v>3250</v>
      </c>
      <c r="M11" s="12">
        <v>1</v>
      </c>
      <c r="N11" s="13">
        <v>6600</v>
      </c>
      <c r="O11" s="8">
        <f t="shared" si="3"/>
        <v>6600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5" t="s">
        <v>369</v>
      </c>
      <c r="B12" s="5" t="s">
        <v>370</v>
      </c>
      <c r="C12" s="5" t="s">
        <v>371</v>
      </c>
      <c r="D12" s="12">
        <v>1</v>
      </c>
      <c r="E12" s="13">
        <v>595</v>
      </c>
      <c r="F12" s="8">
        <f t="shared" si="0"/>
        <v>595</v>
      </c>
      <c r="G12" s="12">
        <v>1</v>
      </c>
      <c r="H12" s="13">
        <v>1950</v>
      </c>
      <c r="I12" s="8">
        <f t="shared" si="1"/>
        <v>1950</v>
      </c>
      <c r="J12" s="12">
        <v>1</v>
      </c>
      <c r="K12" s="13">
        <v>4500</v>
      </c>
      <c r="L12" s="8">
        <f t="shared" si="2"/>
        <v>4500</v>
      </c>
      <c r="M12" s="12">
        <v>1</v>
      </c>
      <c r="N12" s="13">
        <v>9000</v>
      </c>
      <c r="O12" s="8">
        <f t="shared" si="3"/>
        <v>9000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372</v>
      </c>
      <c r="B13" s="5" t="s">
        <v>373</v>
      </c>
      <c r="C13" s="5" t="s">
        <v>374</v>
      </c>
      <c r="D13" s="12">
        <v>1</v>
      </c>
      <c r="E13" s="13">
        <v>1020</v>
      </c>
      <c r="F13" s="8">
        <f t="shared" si="0"/>
        <v>1020</v>
      </c>
      <c r="G13" s="12">
        <v>1</v>
      </c>
      <c r="H13" s="13">
        <v>3150</v>
      </c>
      <c r="I13" s="8">
        <f t="shared" si="1"/>
        <v>3150</v>
      </c>
      <c r="J13" s="12">
        <v>1</v>
      </c>
      <c r="K13" s="13">
        <v>7500</v>
      </c>
      <c r="L13" s="8">
        <f t="shared" si="2"/>
        <v>7500</v>
      </c>
      <c r="M13" s="12">
        <v>1</v>
      </c>
      <c r="N13" s="13">
        <v>16500</v>
      </c>
      <c r="O13" s="8">
        <f t="shared" si="3"/>
        <v>16500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5" t="s">
        <v>375</v>
      </c>
      <c r="B14" s="5" t="s">
        <v>376</v>
      </c>
      <c r="C14" s="5" t="s">
        <v>377</v>
      </c>
      <c r="D14" s="12">
        <v>1</v>
      </c>
      <c r="E14" s="13">
        <v>383</v>
      </c>
      <c r="F14" s="8">
        <f t="shared" si="0"/>
        <v>383</v>
      </c>
      <c r="G14" s="12">
        <v>2</v>
      </c>
      <c r="H14" s="13">
        <v>675</v>
      </c>
      <c r="I14" s="8">
        <f t="shared" si="1"/>
        <v>1350</v>
      </c>
      <c r="J14" s="12">
        <v>4</v>
      </c>
      <c r="K14" s="13">
        <v>900</v>
      </c>
      <c r="L14" s="8">
        <f t="shared" si="2"/>
        <v>3600</v>
      </c>
      <c r="M14" s="12">
        <v>8</v>
      </c>
      <c r="N14" s="13">
        <v>1050</v>
      </c>
      <c r="O14" s="8">
        <f t="shared" si="3"/>
        <v>8400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378</v>
      </c>
      <c r="B15" s="5" t="s">
        <v>379</v>
      </c>
      <c r="C15" s="5" t="s">
        <v>380</v>
      </c>
      <c r="D15" s="12">
        <v>1</v>
      </c>
      <c r="E15" s="13">
        <v>723</v>
      </c>
      <c r="F15" s="8">
        <f t="shared" si="0"/>
        <v>723</v>
      </c>
      <c r="G15" s="12">
        <v>1</v>
      </c>
      <c r="H15" s="13">
        <v>2400</v>
      </c>
      <c r="I15" s="8">
        <f t="shared" si="1"/>
        <v>2400</v>
      </c>
      <c r="J15" s="12">
        <v>1</v>
      </c>
      <c r="K15" s="13">
        <v>6000</v>
      </c>
      <c r="L15" s="8">
        <f t="shared" si="2"/>
        <v>6000</v>
      </c>
      <c r="M15" s="12">
        <v>1</v>
      </c>
      <c r="N15" s="13">
        <v>13500</v>
      </c>
      <c r="O15" s="8">
        <f t="shared" si="3"/>
        <v>13500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381</v>
      </c>
      <c r="B16" s="5" t="s">
        <v>382</v>
      </c>
      <c r="C16" s="5" t="s">
        <v>354</v>
      </c>
      <c r="D16" s="12">
        <v>1</v>
      </c>
      <c r="E16" s="13">
        <v>680</v>
      </c>
      <c r="F16" s="8">
        <f t="shared" si="0"/>
        <v>680</v>
      </c>
      <c r="G16" s="12">
        <v>1</v>
      </c>
      <c r="H16" s="13">
        <v>1950</v>
      </c>
      <c r="I16" s="8">
        <f t="shared" si="1"/>
        <v>1950</v>
      </c>
      <c r="J16" s="12">
        <v>1</v>
      </c>
      <c r="K16" s="13">
        <v>4500</v>
      </c>
      <c r="L16" s="8">
        <f t="shared" si="2"/>
        <v>4500</v>
      </c>
      <c r="M16" s="12">
        <v>1</v>
      </c>
      <c r="N16" s="13">
        <v>9600</v>
      </c>
      <c r="O16" s="8">
        <f t="shared" si="3"/>
        <v>9600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383</v>
      </c>
      <c r="B17" s="5" t="s">
        <v>384</v>
      </c>
      <c r="C17" s="5" t="s">
        <v>366</v>
      </c>
      <c r="D17" s="12">
        <v>4</v>
      </c>
      <c r="E17" s="13">
        <v>595</v>
      </c>
      <c r="F17" s="8">
        <f t="shared" si="0"/>
        <v>2380</v>
      </c>
      <c r="G17" s="12">
        <v>8</v>
      </c>
      <c r="H17" s="13">
        <v>1050</v>
      </c>
      <c r="I17" s="8">
        <f t="shared" si="1"/>
        <v>8400</v>
      </c>
      <c r="J17" s="12">
        <v>16</v>
      </c>
      <c r="K17" s="13">
        <v>1500</v>
      </c>
      <c r="L17" s="8">
        <f t="shared" si="2"/>
        <v>24000</v>
      </c>
      <c r="M17" s="12">
        <v>30</v>
      </c>
      <c r="N17" s="13">
        <v>1950</v>
      </c>
      <c r="O17" s="8">
        <f t="shared" si="3"/>
        <v>58500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5" t="s">
        <v>385</v>
      </c>
      <c r="B18" s="5" t="s">
        <v>386</v>
      </c>
      <c r="C18" s="5" t="s">
        <v>387</v>
      </c>
      <c r="D18" s="12">
        <v>1</v>
      </c>
      <c r="E18" s="13">
        <v>553</v>
      </c>
      <c r="F18" s="8">
        <f t="shared" si="0"/>
        <v>553</v>
      </c>
      <c r="G18" s="12">
        <v>1</v>
      </c>
      <c r="H18" s="13">
        <v>1800</v>
      </c>
      <c r="I18" s="8">
        <f t="shared" si="1"/>
        <v>1800</v>
      </c>
      <c r="J18" s="12">
        <v>1</v>
      </c>
      <c r="K18" s="13">
        <v>4250</v>
      </c>
      <c r="L18" s="8">
        <f t="shared" si="2"/>
        <v>4250</v>
      </c>
      <c r="M18" s="12">
        <v>1</v>
      </c>
      <c r="N18" s="13">
        <v>9000</v>
      </c>
      <c r="O18" s="8">
        <f t="shared" si="3"/>
        <v>9000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5" t="s">
        <v>388</v>
      </c>
      <c r="B19" s="5" t="s">
        <v>389</v>
      </c>
      <c r="C19" s="5" t="s">
        <v>390</v>
      </c>
      <c r="D19" s="12">
        <v>1</v>
      </c>
      <c r="E19" s="13">
        <v>1020</v>
      </c>
      <c r="F19" s="8">
        <f t="shared" si="0"/>
        <v>1020</v>
      </c>
      <c r="G19" s="12">
        <v>2</v>
      </c>
      <c r="H19" s="13">
        <v>2100</v>
      </c>
      <c r="I19" s="8">
        <f t="shared" si="1"/>
        <v>4200</v>
      </c>
      <c r="J19" s="12">
        <v>3</v>
      </c>
      <c r="K19" s="13">
        <v>3500</v>
      </c>
      <c r="L19" s="8">
        <f t="shared" si="2"/>
        <v>10500</v>
      </c>
      <c r="M19" s="12">
        <v>5</v>
      </c>
      <c r="N19" s="13">
        <v>5400</v>
      </c>
      <c r="O19" s="8">
        <f t="shared" si="3"/>
        <v>27000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391</v>
      </c>
      <c r="B20" s="5" t="s">
        <v>392</v>
      </c>
      <c r="C20" s="5" t="s">
        <v>393</v>
      </c>
      <c r="D20" s="12">
        <v>1</v>
      </c>
      <c r="E20" s="13">
        <v>1530</v>
      </c>
      <c r="F20" s="8">
        <f t="shared" si="0"/>
        <v>1530</v>
      </c>
      <c r="G20" s="12">
        <v>1</v>
      </c>
      <c r="H20" s="13">
        <v>4875</v>
      </c>
      <c r="I20" s="8">
        <f t="shared" si="1"/>
        <v>4875</v>
      </c>
      <c r="J20" s="12">
        <v>1</v>
      </c>
      <c r="K20" s="13">
        <v>12000</v>
      </c>
      <c r="L20" s="8">
        <f t="shared" si="2"/>
        <v>12000</v>
      </c>
      <c r="M20" s="12">
        <v>1</v>
      </c>
      <c r="N20" s="13">
        <v>27000</v>
      </c>
      <c r="O20" s="8">
        <f t="shared" si="3"/>
        <v>27000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394</v>
      </c>
      <c r="B21" s="5" t="s">
        <v>395</v>
      </c>
      <c r="C21" s="5" t="s">
        <v>354</v>
      </c>
      <c r="D21" s="12">
        <v>2</v>
      </c>
      <c r="E21" s="13">
        <v>553</v>
      </c>
      <c r="F21" s="8">
        <f t="shared" si="0"/>
        <v>1106</v>
      </c>
      <c r="G21" s="12">
        <v>4</v>
      </c>
      <c r="H21" s="13">
        <v>900</v>
      </c>
      <c r="I21" s="8">
        <f t="shared" si="1"/>
        <v>3600</v>
      </c>
      <c r="J21" s="12">
        <v>8</v>
      </c>
      <c r="K21" s="13">
        <v>1400</v>
      </c>
      <c r="L21" s="8">
        <f t="shared" si="2"/>
        <v>11200</v>
      </c>
      <c r="M21" s="12">
        <v>12</v>
      </c>
      <c r="N21" s="13">
        <v>1800</v>
      </c>
      <c r="O21" s="8">
        <f t="shared" si="3"/>
        <v>21600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5" t="s">
        <v>396</v>
      </c>
      <c r="B22" s="5" t="s">
        <v>397</v>
      </c>
      <c r="C22" s="5" t="s">
        <v>366</v>
      </c>
      <c r="D22" s="12">
        <v>4</v>
      </c>
      <c r="E22" s="13">
        <v>1530</v>
      </c>
      <c r="F22" s="8">
        <f t="shared" si="0"/>
        <v>6120</v>
      </c>
      <c r="G22" s="12">
        <v>6</v>
      </c>
      <c r="H22" s="13">
        <v>3375</v>
      </c>
      <c r="I22" s="8">
        <f t="shared" si="1"/>
        <v>20250</v>
      </c>
      <c r="J22" s="12">
        <v>10</v>
      </c>
      <c r="K22" s="13">
        <v>6000</v>
      </c>
      <c r="L22" s="8">
        <f t="shared" si="2"/>
        <v>60000</v>
      </c>
      <c r="M22" s="12">
        <v>16</v>
      </c>
      <c r="N22" s="13">
        <v>9000</v>
      </c>
      <c r="O22" s="8">
        <f t="shared" si="3"/>
        <v>144000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5" t="s">
        <v>398</v>
      </c>
      <c r="B23" s="5" t="s">
        <v>399</v>
      </c>
      <c r="C23" s="5" t="s">
        <v>400</v>
      </c>
      <c r="D23" s="12">
        <v>2</v>
      </c>
      <c r="E23" s="13">
        <v>553</v>
      </c>
      <c r="F23" s="8">
        <f t="shared" si="0"/>
        <v>1106</v>
      </c>
      <c r="G23" s="12">
        <v>4</v>
      </c>
      <c r="H23" s="13">
        <v>1200</v>
      </c>
      <c r="I23" s="8">
        <f t="shared" si="1"/>
        <v>4800</v>
      </c>
      <c r="J23" s="12">
        <v>6</v>
      </c>
      <c r="K23" s="13">
        <v>2250</v>
      </c>
      <c r="L23" s="8">
        <f t="shared" si="2"/>
        <v>13500</v>
      </c>
      <c r="M23" s="12">
        <v>10</v>
      </c>
      <c r="N23" s="13">
        <v>3600</v>
      </c>
      <c r="O23" s="8">
        <f t="shared" si="3"/>
        <v>36000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5" t="s">
        <v>401</v>
      </c>
      <c r="B24" s="5" t="s">
        <v>402</v>
      </c>
      <c r="C24" s="5" t="s">
        <v>366</v>
      </c>
      <c r="D24" s="12">
        <v>4</v>
      </c>
      <c r="E24" s="13">
        <v>1190</v>
      </c>
      <c r="F24" s="8">
        <f t="shared" si="0"/>
        <v>4760</v>
      </c>
      <c r="G24" s="12">
        <v>6</v>
      </c>
      <c r="H24" s="13">
        <v>2625</v>
      </c>
      <c r="I24" s="8">
        <f t="shared" si="1"/>
        <v>15750</v>
      </c>
      <c r="J24" s="12">
        <v>10</v>
      </c>
      <c r="K24" s="13">
        <v>4500</v>
      </c>
      <c r="L24" s="8">
        <f t="shared" si="2"/>
        <v>45000</v>
      </c>
      <c r="M24" s="12">
        <v>16</v>
      </c>
      <c r="N24" s="13">
        <v>6600</v>
      </c>
      <c r="O24" s="8">
        <f t="shared" si="3"/>
        <v>105600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403</v>
      </c>
      <c r="B25" s="5" t="s">
        <v>404</v>
      </c>
      <c r="C25" s="5" t="s">
        <v>393</v>
      </c>
      <c r="D25" s="12">
        <v>2</v>
      </c>
      <c r="E25" s="13">
        <v>383</v>
      </c>
      <c r="F25" s="8">
        <f t="shared" si="0"/>
        <v>766</v>
      </c>
      <c r="G25" s="12">
        <v>4</v>
      </c>
      <c r="H25" s="13">
        <v>675</v>
      </c>
      <c r="I25" s="8">
        <f t="shared" si="1"/>
        <v>2700</v>
      </c>
      <c r="J25" s="12">
        <v>8</v>
      </c>
      <c r="K25" s="13">
        <v>1100</v>
      </c>
      <c r="L25" s="8">
        <f t="shared" si="2"/>
        <v>8800</v>
      </c>
      <c r="M25" s="12">
        <v>12</v>
      </c>
      <c r="N25" s="13">
        <v>1500</v>
      </c>
      <c r="O25" s="8">
        <f t="shared" si="3"/>
        <v>18000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405</v>
      </c>
      <c r="B26" s="5" t="s">
        <v>406</v>
      </c>
      <c r="C26" s="5" t="s">
        <v>407</v>
      </c>
      <c r="D26" s="12">
        <v>1</v>
      </c>
      <c r="E26" s="13">
        <v>2210</v>
      </c>
      <c r="F26" s="8">
        <f t="shared" si="0"/>
        <v>2210</v>
      </c>
      <c r="G26" s="12">
        <v>2</v>
      </c>
      <c r="H26" s="13">
        <v>4875</v>
      </c>
      <c r="I26" s="8">
        <f t="shared" si="1"/>
        <v>9750</v>
      </c>
      <c r="J26" s="12">
        <v>4</v>
      </c>
      <c r="K26" s="13">
        <v>9000</v>
      </c>
      <c r="L26" s="8">
        <f t="shared" si="2"/>
        <v>36000</v>
      </c>
      <c r="M26" s="12">
        <v>8</v>
      </c>
      <c r="N26" s="13">
        <v>15000</v>
      </c>
      <c r="O26" s="8">
        <f t="shared" si="3"/>
        <v>120000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5" t="s">
        <v>408</v>
      </c>
      <c r="B27" s="5" t="s">
        <v>409</v>
      </c>
      <c r="C27" s="5" t="s">
        <v>410</v>
      </c>
      <c r="D27" s="12">
        <v>1</v>
      </c>
      <c r="E27" s="13">
        <v>638</v>
      </c>
      <c r="F27" s="8">
        <f t="shared" si="0"/>
        <v>638</v>
      </c>
      <c r="G27" s="12">
        <v>2</v>
      </c>
      <c r="H27" s="13">
        <v>1350</v>
      </c>
      <c r="I27" s="8">
        <f t="shared" si="1"/>
        <v>2700</v>
      </c>
      <c r="J27" s="12">
        <v>3</v>
      </c>
      <c r="K27" s="13">
        <v>2500</v>
      </c>
      <c r="L27" s="8">
        <f t="shared" si="2"/>
        <v>7500</v>
      </c>
      <c r="M27" s="12">
        <v>5</v>
      </c>
      <c r="N27" s="13">
        <v>3600</v>
      </c>
      <c r="O27" s="8">
        <f t="shared" si="3"/>
        <v>18000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5" t="s">
        <v>411</v>
      </c>
      <c r="B28" s="5" t="s">
        <v>412</v>
      </c>
      <c r="C28" s="5" t="s">
        <v>413</v>
      </c>
      <c r="D28" s="12">
        <v>1</v>
      </c>
      <c r="E28" s="13">
        <v>1020</v>
      </c>
      <c r="F28" s="8">
        <f t="shared" si="0"/>
        <v>1020</v>
      </c>
      <c r="G28" s="12">
        <v>3</v>
      </c>
      <c r="H28" s="13">
        <v>1350</v>
      </c>
      <c r="I28" s="8">
        <f t="shared" si="1"/>
        <v>4050</v>
      </c>
      <c r="J28" s="12">
        <v>6</v>
      </c>
      <c r="K28" s="13">
        <v>2000</v>
      </c>
      <c r="L28" s="8">
        <f t="shared" si="2"/>
        <v>12000</v>
      </c>
      <c r="M28" s="12">
        <v>12</v>
      </c>
      <c r="N28" s="13">
        <v>2700</v>
      </c>
      <c r="O28" s="8">
        <f t="shared" si="3"/>
        <v>32400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 customHeight="1">
      <c r="A29" s="5" t="s">
        <v>414</v>
      </c>
      <c r="B29" s="5" t="s">
        <v>415</v>
      </c>
      <c r="C29" s="5" t="s">
        <v>416</v>
      </c>
      <c r="D29" s="12">
        <v>1</v>
      </c>
      <c r="E29" s="13">
        <v>553</v>
      </c>
      <c r="F29" s="8">
        <f t="shared" si="0"/>
        <v>553</v>
      </c>
      <c r="G29" s="12">
        <v>1</v>
      </c>
      <c r="H29" s="13">
        <v>1650</v>
      </c>
      <c r="I29" s="8">
        <f t="shared" si="1"/>
        <v>1650</v>
      </c>
      <c r="J29" s="12">
        <v>1</v>
      </c>
      <c r="K29" s="13">
        <v>3750</v>
      </c>
      <c r="L29" s="8">
        <f t="shared" si="2"/>
        <v>3750</v>
      </c>
      <c r="M29" s="12">
        <v>1</v>
      </c>
      <c r="N29" s="13">
        <v>7800</v>
      </c>
      <c r="O29" s="8">
        <f t="shared" si="3"/>
        <v>7800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" customHeight="1">
      <c r="A30" s="5" t="s">
        <v>417</v>
      </c>
      <c r="B30" s="5" t="s">
        <v>418</v>
      </c>
      <c r="C30" s="5" t="s">
        <v>419</v>
      </c>
      <c r="D30" s="12">
        <v>1</v>
      </c>
      <c r="E30" s="13">
        <v>723</v>
      </c>
      <c r="F30" s="8">
        <f t="shared" si="0"/>
        <v>723</v>
      </c>
      <c r="G30" s="12">
        <v>3</v>
      </c>
      <c r="H30" s="13">
        <v>900</v>
      </c>
      <c r="I30" s="8">
        <f t="shared" si="1"/>
        <v>2700</v>
      </c>
      <c r="J30" s="12">
        <v>6</v>
      </c>
      <c r="K30" s="13">
        <v>1400</v>
      </c>
      <c r="L30" s="8">
        <f t="shared" si="2"/>
        <v>8400</v>
      </c>
      <c r="M30" s="12">
        <v>12</v>
      </c>
      <c r="N30" s="13">
        <v>1950</v>
      </c>
      <c r="O30" s="8">
        <f t="shared" si="3"/>
        <v>23400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4" customHeight="1">
      <c r="A31" s="5" t="s">
        <v>420</v>
      </c>
      <c r="B31" s="5" t="s">
        <v>421</v>
      </c>
      <c r="C31" s="5" t="s">
        <v>422</v>
      </c>
      <c r="D31" s="12">
        <v>1</v>
      </c>
      <c r="E31" s="13">
        <v>4250</v>
      </c>
      <c r="F31" s="8">
        <f t="shared" si="0"/>
        <v>4250</v>
      </c>
      <c r="G31" s="12">
        <v>1</v>
      </c>
      <c r="H31" s="13">
        <v>13500</v>
      </c>
      <c r="I31" s="8">
        <f t="shared" si="1"/>
        <v>13500</v>
      </c>
      <c r="J31" s="12">
        <v>1</v>
      </c>
      <c r="K31" s="13">
        <v>37500</v>
      </c>
      <c r="L31" s="8">
        <f t="shared" si="2"/>
        <v>37500</v>
      </c>
      <c r="M31" s="12">
        <v>1</v>
      </c>
      <c r="N31" s="13">
        <v>78000</v>
      </c>
      <c r="O31" s="8">
        <f t="shared" si="3"/>
        <v>78000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" customHeight="1">
      <c r="A32" s="5" t="s">
        <v>423</v>
      </c>
      <c r="B32" s="5" t="s">
        <v>424</v>
      </c>
      <c r="C32" s="5" t="s">
        <v>377</v>
      </c>
      <c r="D32" s="12">
        <v>4</v>
      </c>
      <c r="E32" s="13">
        <v>383</v>
      </c>
      <c r="F32" s="8">
        <f t="shared" si="0"/>
        <v>1532</v>
      </c>
      <c r="G32" s="12">
        <v>8</v>
      </c>
      <c r="H32" s="13">
        <v>675</v>
      </c>
      <c r="I32" s="8">
        <f t="shared" si="1"/>
        <v>5400</v>
      </c>
      <c r="J32" s="12">
        <v>16</v>
      </c>
      <c r="K32" s="13">
        <v>900</v>
      </c>
      <c r="L32" s="8">
        <f t="shared" si="2"/>
        <v>14400</v>
      </c>
      <c r="M32" s="12">
        <v>30</v>
      </c>
      <c r="N32" s="13">
        <v>1050</v>
      </c>
      <c r="O32" s="8">
        <f t="shared" si="3"/>
        <v>31500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4" customHeight="1">
      <c r="A33" s="5" t="s">
        <v>425</v>
      </c>
      <c r="B33" s="5" t="s">
        <v>426</v>
      </c>
      <c r="C33" s="5" t="s">
        <v>427</v>
      </c>
      <c r="D33" s="12">
        <v>1</v>
      </c>
      <c r="E33" s="13">
        <v>765</v>
      </c>
      <c r="F33" s="8">
        <f t="shared" si="0"/>
        <v>765</v>
      </c>
      <c r="G33" s="12">
        <v>1</v>
      </c>
      <c r="H33" s="13">
        <v>2400</v>
      </c>
      <c r="I33" s="8">
        <f t="shared" si="1"/>
        <v>2400</v>
      </c>
      <c r="J33" s="12">
        <v>1</v>
      </c>
      <c r="K33" s="13">
        <v>5500</v>
      </c>
      <c r="L33" s="8">
        <f t="shared" si="2"/>
        <v>5500</v>
      </c>
      <c r="M33" s="12">
        <v>1</v>
      </c>
      <c r="N33" s="13">
        <v>12000</v>
      </c>
      <c r="O33" s="8">
        <f t="shared" si="3"/>
        <v>12000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4" customHeight="1">
      <c r="A34" s="5" t="s">
        <v>428</v>
      </c>
      <c r="B34" s="5" t="s">
        <v>429</v>
      </c>
      <c r="C34" s="5" t="s">
        <v>430</v>
      </c>
      <c r="D34" s="12">
        <v>1</v>
      </c>
      <c r="E34" s="13">
        <v>850</v>
      </c>
      <c r="F34" s="8">
        <f t="shared" si="0"/>
        <v>850</v>
      </c>
      <c r="G34" s="12">
        <v>1</v>
      </c>
      <c r="H34" s="13">
        <v>2625</v>
      </c>
      <c r="I34" s="8">
        <f t="shared" si="1"/>
        <v>2625</v>
      </c>
      <c r="J34" s="12">
        <v>1</v>
      </c>
      <c r="K34" s="13">
        <v>6000</v>
      </c>
      <c r="L34" s="8">
        <f t="shared" si="2"/>
        <v>6000</v>
      </c>
      <c r="M34" s="12">
        <v>1</v>
      </c>
      <c r="N34" s="13">
        <v>13500</v>
      </c>
      <c r="O34" s="8">
        <f t="shared" si="3"/>
        <v>13500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" customHeight="1">
      <c r="A35" s="5" t="s">
        <v>431</v>
      </c>
      <c r="B35" s="5" t="s">
        <v>432</v>
      </c>
      <c r="C35" s="5" t="s">
        <v>366</v>
      </c>
      <c r="D35" s="12">
        <v>1</v>
      </c>
      <c r="E35" s="13">
        <v>1870</v>
      </c>
      <c r="F35" s="8">
        <f t="shared" si="0"/>
        <v>1870</v>
      </c>
      <c r="G35" s="12">
        <v>1</v>
      </c>
      <c r="H35" s="13">
        <v>5625</v>
      </c>
      <c r="I35" s="8">
        <f t="shared" si="1"/>
        <v>5625</v>
      </c>
      <c r="J35" s="12">
        <v>1</v>
      </c>
      <c r="K35" s="13">
        <v>13000</v>
      </c>
      <c r="L35" s="8">
        <f t="shared" si="2"/>
        <v>13000</v>
      </c>
      <c r="M35" s="12">
        <v>1</v>
      </c>
      <c r="N35" s="13">
        <v>28500</v>
      </c>
      <c r="O35" s="8">
        <f t="shared" si="3"/>
        <v>28500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4" customHeight="1">
      <c r="A36" s="5" t="s">
        <v>433</v>
      </c>
      <c r="B36" s="5" t="s">
        <v>434</v>
      </c>
      <c r="C36" s="5" t="s">
        <v>387</v>
      </c>
      <c r="D36" s="12">
        <v>1</v>
      </c>
      <c r="E36" s="13">
        <v>553</v>
      </c>
      <c r="F36" s="8">
        <f t="shared" si="0"/>
        <v>553</v>
      </c>
      <c r="G36" s="12">
        <v>2</v>
      </c>
      <c r="H36" s="13">
        <v>1200</v>
      </c>
      <c r="I36" s="8">
        <f t="shared" si="1"/>
        <v>2400</v>
      </c>
      <c r="J36" s="12">
        <v>4</v>
      </c>
      <c r="K36" s="13">
        <v>2100</v>
      </c>
      <c r="L36" s="8">
        <f t="shared" si="2"/>
        <v>8400</v>
      </c>
      <c r="M36" s="12">
        <v>8</v>
      </c>
      <c r="N36" s="13">
        <v>3000</v>
      </c>
      <c r="O36" s="8">
        <f t="shared" si="3"/>
        <v>24000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4" customHeight="1">
      <c r="A37" s="5" t="s">
        <v>435</v>
      </c>
      <c r="B37" s="5" t="s">
        <v>436</v>
      </c>
      <c r="C37" s="5" t="s">
        <v>387</v>
      </c>
      <c r="D37" s="12">
        <v>1</v>
      </c>
      <c r="E37" s="13">
        <v>765</v>
      </c>
      <c r="F37" s="8">
        <f t="shared" ref="F37:F68" si="4">D37*E37</f>
        <v>765</v>
      </c>
      <c r="G37" s="12">
        <v>1</v>
      </c>
      <c r="H37" s="13">
        <v>2400</v>
      </c>
      <c r="I37" s="8">
        <f t="shared" ref="I37:I68" si="5">G37*H37</f>
        <v>2400</v>
      </c>
      <c r="J37" s="12">
        <v>1</v>
      </c>
      <c r="K37" s="13">
        <v>6000</v>
      </c>
      <c r="L37" s="8">
        <f t="shared" ref="L37:L68" si="6">J37*K37</f>
        <v>6000</v>
      </c>
      <c r="M37" s="12">
        <v>1</v>
      </c>
      <c r="N37" s="13">
        <v>13500</v>
      </c>
      <c r="O37" s="8">
        <f t="shared" ref="O37:O68" si="7">M37*N37</f>
        <v>13500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" t="s">
        <v>437</v>
      </c>
      <c r="B38" s="5" t="s">
        <v>438</v>
      </c>
      <c r="C38" s="5" t="s">
        <v>439</v>
      </c>
      <c r="D38" s="12">
        <v>1</v>
      </c>
      <c r="E38" s="13">
        <v>553</v>
      </c>
      <c r="F38" s="8">
        <f t="shared" si="4"/>
        <v>553</v>
      </c>
      <c r="G38" s="12">
        <v>2</v>
      </c>
      <c r="H38" s="13">
        <v>975</v>
      </c>
      <c r="I38" s="8">
        <f t="shared" si="5"/>
        <v>1950</v>
      </c>
      <c r="J38" s="12">
        <v>4</v>
      </c>
      <c r="K38" s="13">
        <v>1500</v>
      </c>
      <c r="L38" s="8">
        <f t="shared" si="6"/>
        <v>6000</v>
      </c>
      <c r="M38" s="12">
        <v>8</v>
      </c>
      <c r="N38" s="13">
        <v>2100</v>
      </c>
      <c r="O38" s="8">
        <f t="shared" si="7"/>
        <v>16800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" customHeight="1">
      <c r="A39" s="5" t="s">
        <v>440</v>
      </c>
      <c r="B39" s="5" t="s">
        <v>441</v>
      </c>
      <c r="C39" s="5" t="s">
        <v>439</v>
      </c>
      <c r="D39" s="12">
        <v>8</v>
      </c>
      <c r="E39" s="13">
        <v>153</v>
      </c>
      <c r="F39" s="8">
        <f t="shared" si="4"/>
        <v>1224</v>
      </c>
      <c r="G39" s="12">
        <v>16</v>
      </c>
      <c r="H39" s="13">
        <v>225</v>
      </c>
      <c r="I39" s="8">
        <f t="shared" si="5"/>
        <v>3600</v>
      </c>
      <c r="J39" s="12">
        <v>30</v>
      </c>
      <c r="K39" s="13">
        <v>300</v>
      </c>
      <c r="L39" s="8">
        <f t="shared" si="6"/>
        <v>9000</v>
      </c>
      <c r="M39" s="12">
        <v>60</v>
      </c>
      <c r="N39" s="13">
        <v>360</v>
      </c>
      <c r="O39" s="8">
        <f t="shared" si="7"/>
        <v>21600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4" customHeight="1">
      <c r="A40" s="5" t="s">
        <v>442</v>
      </c>
      <c r="B40" s="5" t="s">
        <v>443</v>
      </c>
      <c r="C40" s="5" t="s">
        <v>430</v>
      </c>
      <c r="D40" s="12">
        <v>2</v>
      </c>
      <c r="E40" s="13">
        <v>255</v>
      </c>
      <c r="F40" s="8">
        <f t="shared" si="4"/>
        <v>510</v>
      </c>
      <c r="G40" s="12">
        <v>4</v>
      </c>
      <c r="H40" s="13">
        <v>450</v>
      </c>
      <c r="I40" s="8">
        <f t="shared" si="5"/>
        <v>1800</v>
      </c>
      <c r="J40" s="12">
        <v>8</v>
      </c>
      <c r="K40" s="13">
        <v>700</v>
      </c>
      <c r="L40" s="8">
        <f t="shared" si="6"/>
        <v>5600</v>
      </c>
      <c r="M40" s="12">
        <v>12</v>
      </c>
      <c r="N40" s="13">
        <v>900</v>
      </c>
      <c r="O40" s="8">
        <f t="shared" si="7"/>
        <v>10800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4" customHeight="1">
      <c r="A41" s="5" t="s">
        <v>444</v>
      </c>
      <c r="B41" s="5" t="s">
        <v>445</v>
      </c>
      <c r="C41" s="5" t="s">
        <v>446</v>
      </c>
      <c r="D41" s="12">
        <v>1</v>
      </c>
      <c r="E41" s="13">
        <v>765</v>
      </c>
      <c r="F41" s="8">
        <f t="shared" si="4"/>
        <v>765</v>
      </c>
      <c r="G41" s="12">
        <v>1</v>
      </c>
      <c r="H41" s="13">
        <v>2400</v>
      </c>
      <c r="I41" s="8">
        <f t="shared" si="5"/>
        <v>2400</v>
      </c>
      <c r="J41" s="12">
        <v>1</v>
      </c>
      <c r="K41" s="13">
        <v>5500</v>
      </c>
      <c r="L41" s="8">
        <f t="shared" si="6"/>
        <v>5500</v>
      </c>
      <c r="M41" s="12">
        <v>1</v>
      </c>
      <c r="N41" s="13">
        <v>12000</v>
      </c>
      <c r="O41" s="8">
        <f t="shared" si="7"/>
        <v>12000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" customHeight="1">
      <c r="A42" s="5" t="s">
        <v>447</v>
      </c>
      <c r="B42" s="5" t="s">
        <v>448</v>
      </c>
      <c r="C42" s="5" t="s">
        <v>449</v>
      </c>
      <c r="D42" s="12">
        <v>1</v>
      </c>
      <c r="E42" s="13">
        <v>1190</v>
      </c>
      <c r="F42" s="8">
        <f t="shared" si="4"/>
        <v>1190</v>
      </c>
      <c r="G42" s="12">
        <v>1</v>
      </c>
      <c r="H42" s="13">
        <v>3750</v>
      </c>
      <c r="I42" s="8">
        <f t="shared" si="5"/>
        <v>3750</v>
      </c>
      <c r="J42" s="12">
        <v>1</v>
      </c>
      <c r="K42" s="13">
        <v>9000</v>
      </c>
      <c r="L42" s="8">
        <f t="shared" si="6"/>
        <v>9000</v>
      </c>
      <c r="M42" s="12">
        <v>1</v>
      </c>
      <c r="N42" s="13">
        <v>19500</v>
      </c>
      <c r="O42" s="8">
        <f t="shared" si="7"/>
        <v>19500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4" customHeight="1">
      <c r="A43" s="5" t="s">
        <v>450</v>
      </c>
      <c r="B43" s="5" t="s">
        <v>451</v>
      </c>
      <c r="C43" s="5" t="s">
        <v>387</v>
      </c>
      <c r="D43" s="12">
        <v>1</v>
      </c>
      <c r="E43" s="13">
        <v>680</v>
      </c>
      <c r="F43" s="8">
        <f t="shared" si="4"/>
        <v>680</v>
      </c>
      <c r="G43" s="12">
        <v>1</v>
      </c>
      <c r="H43" s="13">
        <v>2250</v>
      </c>
      <c r="I43" s="8">
        <f t="shared" si="5"/>
        <v>2250</v>
      </c>
      <c r="J43" s="12">
        <v>1</v>
      </c>
      <c r="K43" s="13">
        <v>5000</v>
      </c>
      <c r="L43" s="8">
        <f t="shared" si="6"/>
        <v>5000</v>
      </c>
      <c r="M43" s="12">
        <v>1</v>
      </c>
      <c r="N43" s="13">
        <v>10500</v>
      </c>
      <c r="O43" s="8">
        <f t="shared" si="7"/>
        <v>10500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4" customHeight="1">
      <c r="A44" s="5" t="s">
        <v>452</v>
      </c>
      <c r="B44" s="5" t="s">
        <v>453</v>
      </c>
      <c r="C44" s="5" t="s">
        <v>454</v>
      </c>
      <c r="D44" s="12">
        <v>1</v>
      </c>
      <c r="E44" s="13">
        <v>2125</v>
      </c>
      <c r="F44" s="8">
        <f t="shared" si="4"/>
        <v>2125</v>
      </c>
      <c r="G44" s="12">
        <v>1</v>
      </c>
      <c r="H44" s="13">
        <v>6750</v>
      </c>
      <c r="I44" s="8">
        <f t="shared" si="5"/>
        <v>6750</v>
      </c>
      <c r="J44" s="12">
        <v>1</v>
      </c>
      <c r="K44" s="13">
        <v>17500</v>
      </c>
      <c r="L44" s="8">
        <f t="shared" si="6"/>
        <v>17500</v>
      </c>
      <c r="M44" s="12">
        <v>1</v>
      </c>
      <c r="N44" s="13">
        <v>36000</v>
      </c>
      <c r="O44" s="8">
        <f t="shared" si="7"/>
        <v>36000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4" customHeight="1">
      <c r="A45" s="5" t="s">
        <v>455</v>
      </c>
      <c r="B45" s="5" t="s">
        <v>456</v>
      </c>
      <c r="C45" s="5" t="s">
        <v>387</v>
      </c>
      <c r="D45" s="12">
        <v>1</v>
      </c>
      <c r="E45" s="13">
        <v>765</v>
      </c>
      <c r="F45" s="8">
        <f t="shared" si="4"/>
        <v>765</v>
      </c>
      <c r="G45" s="12">
        <v>1</v>
      </c>
      <c r="H45" s="13">
        <v>2400</v>
      </c>
      <c r="I45" s="8">
        <f t="shared" si="5"/>
        <v>2400</v>
      </c>
      <c r="J45" s="12">
        <v>1</v>
      </c>
      <c r="K45" s="13">
        <v>6000</v>
      </c>
      <c r="L45" s="8">
        <f t="shared" si="6"/>
        <v>6000</v>
      </c>
      <c r="M45" s="12">
        <v>1</v>
      </c>
      <c r="N45" s="13">
        <v>13500</v>
      </c>
      <c r="O45" s="8">
        <f t="shared" si="7"/>
        <v>13500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4" customHeight="1">
      <c r="A46" s="5" t="s">
        <v>457</v>
      </c>
      <c r="B46" s="5" t="s">
        <v>458</v>
      </c>
      <c r="C46" s="5" t="s">
        <v>407</v>
      </c>
      <c r="D46" s="12">
        <v>1</v>
      </c>
      <c r="E46" s="13">
        <v>1870</v>
      </c>
      <c r="F46" s="8">
        <f t="shared" si="4"/>
        <v>1870</v>
      </c>
      <c r="G46" s="12">
        <v>1</v>
      </c>
      <c r="H46" s="13">
        <v>6000</v>
      </c>
      <c r="I46" s="8">
        <f t="shared" si="5"/>
        <v>6000</v>
      </c>
      <c r="J46" s="12">
        <v>1</v>
      </c>
      <c r="K46" s="13">
        <v>15000</v>
      </c>
      <c r="L46" s="8">
        <f t="shared" si="6"/>
        <v>15000</v>
      </c>
      <c r="M46" s="12">
        <v>1</v>
      </c>
      <c r="N46" s="13">
        <v>33000</v>
      </c>
      <c r="O46" s="8">
        <f t="shared" si="7"/>
        <v>33000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4" customHeight="1">
      <c r="A47" s="5" t="s">
        <v>459</v>
      </c>
      <c r="B47" s="5" t="s">
        <v>460</v>
      </c>
      <c r="C47" s="5" t="s">
        <v>387</v>
      </c>
      <c r="D47" s="12">
        <v>1</v>
      </c>
      <c r="E47" s="13">
        <v>553</v>
      </c>
      <c r="F47" s="8">
        <f t="shared" si="4"/>
        <v>553</v>
      </c>
      <c r="G47" s="12">
        <v>1</v>
      </c>
      <c r="H47" s="13">
        <v>1800</v>
      </c>
      <c r="I47" s="8">
        <f t="shared" si="5"/>
        <v>1800</v>
      </c>
      <c r="J47" s="12">
        <v>1</v>
      </c>
      <c r="K47" s="13">
        <v>4250</v>
      </c>
      <c r="L47" s="8">
        <f t="shared" si="6"/>
        <v>4250</v>
      </c>
      <c r="M47" s="12">
        <v>1</v>
      </c>
      <c r="N47" s="13">
        <v>9000</v>
      </c>
      <c r="O47" s="8">
        <f t="shared" si="7"/>
        <v>9000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4" customHeight="1">
      <c r="A48" s="5" t="s">
        <v>461</v>
      </c>
      <c r="B48" s="5" t="s">
        <v>462</v>
      </c>
      <c r="C48" s="5" t="s">
        <v>463</v>
      </c>
      <c r="D48" s="12">
        <v>1</v>
      </c>
      <c r="E48" s="13">
        <v>1530</v>
      </c>
      <c r="F48" s="8">
        <f t="shared" si="4"/>
        <v>1530</v>
      </c>
      <c r="G48" s="12">
        <v>1</v>
      </c>
      <c r="H48" s="13">
        <v>4875</v>
      </c>
      <c r="I48" s="8">
        <f t="shared" si="5"/>
        <v>4875</v>
      </c>
      <c r="J48" s="12">
        <v>1</v>
      </c>
      <c r="K48" s="13">
        <v>12000</v>
      </c>
      <c r="L48" s="8">
        <f t="shared" si="6"/>
        <v>12000</v>
      </c>
      <c r="M48" s="12">
        <v>1</v>
      </c>
      <c r="N48" s="13">
        <v>27000</v>
      </c>
      <c r="O48" s="8">
        <f t="shared" si="7"/>
        <v>27000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" customHeight="1">
      <c r="A49" s="5" t="s">
        <v>464</v>
      </c>
      <c r="B49" s="5" t="s">
        <v>465</v>
      </c>
      <c r="C49" s="5" t="s">
        <v>371</v>
      </c>
      <c r="D49" s="12">
        <v>1</v>
      </c>
      <c r="E49" s="13">
        <v>595</v>
      </c>
      <c r="F49" s="8">
        <f t="shared" si="4"/>
        <v>595</v>
      </c>
      <c r="G49" s="12">
        <v>1</v>
      </c>
      <c r="H49" s="13">
        <v>1875</v>
      </c>
      <c r="I49" s="8">
        <f t="shared" si="5"/>
        <v>1875</v>
      </c>
      <c r="J49" s="12">
        <v>1</v>
      </c>
      <c r="K49" s="13">
        <v>4500</v>
      </c>
      <c r="L49" s="8">
        <f t="shared" si="6"/>
        <v>4500</v>
      </c>
      <c r="M49" s="12">
        <v>1</v>
      </c>
      <c r="N49" s="13">
        <v>9600</v>
      </c>
      <c r="O49" s="8">
        <f t="shared" si="7"/>
        <v>9600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" customHeight="1">
      <c r="A50" s="5" t="s">
        <v>466</v>
      </c>
      <c r="B50" s="5" t="s">
        <v>467</v>
      </c>
      <c r="C50" s="5" t="s">
        <v>390</v>
      </c>
      <c r="D50" s="12">
        <v>1</v>
      </c>
      <c r="E50" s="13">
        <v>1530</v>
      </c>
      <c r="F50" s="8">
        <f t="shared" si="4"/>
        <v>1530</v>
      </c>
      <c r="G50" s="12">
        <v>1</v>
      </c>
      <c r="H50" s="13">
        <v>4875</v>
      </c>
      <c r="I50" s="8">
        <f t="shared" si="5"/>
        <v>4875</v>
      </c>
      <c r="J50" s="12">
        <v>1</v>
      </c>
      <c r="K50" s="13">
        <v>12000</v>
      </c>
      <c r="L50" s="8">
        <f t="shared" si="6"/>
        <v>12000</v>
      </c>
      <c r="M50" s="12">
        <v>1</v>
      </c>
      <c r="N50" s="13">
        <v>27000</v>
      </c>
      <c r="O50" s="8">
        <f t="shared" si="7"/>
        <v>27000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4" customHeight="1">
      <c r="A51" s="5" t="s">
        <v>468</v>
      </c>
      <c r="B51" s="5" t="s">
        <v>469</v>
      </c>
      <c r="C51" s="5" t="s">
        <v>366</v>
      </c>
      <c r="D51" s="12">
        <v>12</v>
      </c>
      <c r="E51" s="13">
        <v>213</v>
      </c>
      <c r="F51" s="8">
        <f t="shared" si="4"/>
        <v>2556</v>
      </c>
      <c r="G51" s="12">
        <v>30</v>
      </c>
      <c r="H51" s="13">
        <v>338</v>
      </c>
      <c r="I51" s="8">
        <f t="shared" si="5"/>
        <v>10140</v>
      </c>
      <c r="J51" s="12">
        <v>70</v>
      </c>
      <c r="K51" s="13">
        <v>400</v>
      </c>
      <c r="L51" s="8">
        <f t="shared" si="6"/>
        <v>28000</v>
      </c>
      <c r="M51" s="12">
        <v>150</v>
      </c>
      <c r="N51" s="13">
        <v>390</v>
      </c>
      <c r="O51" s="8">
        <f t="shared" si="7"/>
        <v>58500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" customHeight="1">
      <c r="A52" s="5" t="s">
        <v>470</v>
      </c>
      <c r="B52" s="5" t="s">
        <v>471</v>
      </c>
      <c r="C52" s="5" t="s">
        <v>472</v>
      </c>
      <c r="D52" s="12">
        <v>1</v>
      </c>
      <c r="E52" s="13">
        <v>850</v>
      </c>
      <c r="F52" s="8">
        <f t="shared" si="4"/>
        <v>850</v>
      </c>
      <c r="G52" s="12">
        <v>3</v>
      </c>
      <c r="H52" s="13">
        <v>1350</v>
      </c>
      <c r="I52" s="8">
        <f t="shared" si="5"/>
        <v>4050</v>
      </c>
      <c r="J52" s="12">
        <v>6</v>
      </c>
      <c r="K52" s="13">
        <v>2000</v>
      </c>
      <c r="L52" s="8">
        <f t="shared" si="6"/>
        <v>12000</v>
      </c>
      <c r="M52" s="12">
        <v>12</v>
      </c>
      <c r="N52" s="13">
        <v>2700</v>
      </c>
      <c r="O52" s="8">
        <f t="shared" si="7"/>
        <v>32400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473</v>
      </c>
      <c r="B53" s="5" t="s">
        <v>474</v>
      </c>
      <c r="C53" s="5" t="s">
        <v>387</v>
      </c>
      <c r="D53" s="12">
        <v>1</v>
      </c>
      <c r="E53" s="13">
        <v>765</v>
      </c>
      <c r="F53" s="8">
        <f t="shared" si="4"/>
        <v>765</v>
      </c>
      <c r="G53" s="12">
        <v>1</v>
      </c>
      <c r="H53" s="13">
        <v>2400</v>
      </c>
      <c r="I53" s="8">
        <f t="shared" si="5"/>
        <v>2400</v>
      </c>
      <c r="J53" s="12">
        <v>1</v>
      </c>
      <c r="K53" s="13">
        <v>6000</v>
      </c>
      <c r="L53" s="8">
        <f t="shared" si="6"/>
        <v>6000</v>
      </c>
      <c r="M53" s="12">
        <v>1</v>
      </c>
      <c r="N53" s="13">
        <v>13500</v>
      </c>
      <c r="O53" s="8">
        <f t="shared" si="7"/>
        <v>13500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" customHeight="1">
      <c r="A54" s="5" t="s">
        <v>475</v>
      </c>
      <c r="B54" s="5" t="s">
        <v>476</v>
      </c>
      <c r="C54" s="5" t="s">
        <v>477</v>
      </c>
      <c r="D54" s="12">
        <v>1</v>
      </c>
      <c r="E54" s="13">
        <v>1020</v>
      </c>
      <c r="F54" s="8">
        <f t="shared" si="4"/>
        <v>1020</v>
      </c>
      <c r="G54" s="12">
        <v>1</v>
      </c>
      <c r="H54" s="13">
        <v>3375</v>
      </c>
      <c r="I54" s="8">
        <f t="shared" si="5"/>
        <v>3375</v>
      </c>
      <c r="J54" s="12">
        <v>1</v>
      </c>
      <c r="K54" s="13">
        <v>8000</v>
      </c>
      <c r="L54" s="8">
        <f t="shared" si="6"/>
        <v>8000</v>
      </c>
      <c r="M54" s="12">
        <v>1</v>
      </c>
      <c r="N54" s="13">
        <v>18000</v>
      </c>
      <c r="O54" s="8">
        <f t="shared" si="7"/>
        <v>18000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4" customHeight="1">
      <c r="A55" s="5" t="s">
        <v>478</v>
      </c>
      <c r="B55" s="5" t="s">
        <v>479</v>
      </c>
      <c r="C55" s="5" t="s">
        <v>480</v>
      </c>
      <c r="D55" s="12">
        <v>1</v>
      </c>
      <c r="E55" s="13">
        <v>1530</v>
      </c>
      <c r="F55" s="8">
        <f t="shared" si="4"/>
        <v>1530</v>
      </c>
      <c r="G55" s="12">
        <v>1</v>
      </c>
      <c r="H55" s="13">
        <v>4875</v>
      </c>
      <c r="I55" s="8">
        <f t="shared" si="5"/>
        <v>4875</v>
      </c>
      <c r="J55" s="12">
        <v>1</v>
      </c>
      <c r="K55" s="13">
        <v>12000</v>
      </c>
      <c r="L55" s="8">
        <f t="shared" si="6"/>
        <v>12000</v>
      </c>
      <c r="M55" s="12">
        <v>1</v>
      </c>
      <c r="N55" s="13">
        <v>27000</v>
      </c>
      <c r="O55" s="8">
        <f t="shared" si="7"/>
        <v>27000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>
      <c r="A56" s="5" t="s">
        <v>481</v>
      </c>
      <c r="B56" s="5" t="s">
        <v>482</v>
      </c>
      <c r="C56" s="5" t="s">
        <v>483</v>
      </c>
      <c r="D56" s="12">
        <v>1</v>
      </c>
      <c r="E56" s="13">
        <v>1275</v>
      </c>
      <c r="F56" s="8">
        <f t="shared" si="4"/>
        <v>1275</v>
      </c>
      <c r="G56" s="12">
        <v>1</v>
      </c>
      <c r="H56" s="13">
        <v>4125</v>
      </c>
      <c r="I56" s="8">
        <f t="shared" si="5"/>
        <v>4125</v>
      </c>
      <c r="J56" s="12">
        <v>1</v>
      </c>
      <c r="K56" s="13">
        <v>10000</v>
      </c>
      <c r="L56" s="8">
        <f t="shared" si="6"/>
        <v>10000</v>
      </c>
      <c r="M56" s="12">
        <v>1</v>
      </c>
      <c r="N56" s="13">
        <v>22500</v>
      </c>
      <c r="O56" s="8">
        <f t="shared" si="7"/>
        <v>22500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" customHeight="1">
      <c r="A57" s="5" t="s">
        <v>484</v>
      </c>
      <c r="B57" s="5" t="s">
        <v>485</v>
      </c>
      <c r="C57" s="5" t="s">
        <v>486</v>
      </c>
      <c r="D57" s="12">
        <v>1</v>
      </c>
      <c r="E57" s="13">
        <v>2550</v>
      </c>
      <c r="F57" s="8">
        <f t="shared" si="4"/>
        <v>2550</v>
      </c>
      <c r="G57" s="12">
        <v>1</v>
      </c>
      <c r="H57" s="13">
        <v>9000</v>
      </c>
      <c r="I57" s="8">
        <f t="shared" si="5"/>
        <v>9000</v>
      </c>
      <c r="J57" s="12">
        <v>1</v>
      </c>
      <c r="K57" s="13">
        <v>25000</v>
      </c>
      <c r="L57" s="8">
        <f t="shared" si="6"/>
        <v>25000</v>
      </c>
      <c r="M57" s="12">
        <v>1</v>
      </c>
      <c r="N57" s="13">
        <v>60000</v>
      </c>
      <c r="O57" s="8">
        <f t="shared" si="7"/>
        <v>60000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48" t="s">
        <v>487</v>
      </c>
      <c r="B58" s="48"/>
      <c r="C58" s="48"/>
      <c r="D58" s="51"/>
      <c r="E58" s="50"/>
      <c r="F58" s="22">
        <f>SUM(F5:F57)</f>
        <v>68220</v>
      </c>
      <c r="G58" s="23"/>
      <c r="H58" s="22"/>
      <c r="I58" s="22">
        <f>SUM(I5:I57)</f>
        <v>231990</v>
      </c>
      <c r="J58" s="23"/>
      <c r="K58" s="22"/>
      <c r="L58" s="22">
        <f>SUM(L5:L57)</f>
        <v>630500</v>
      </c>
      <c r="M58" s="23"/>
      <c r="N58" s="22"/>
      <c r="O58" s="22">
        <f>SUM(O5:O57)</f>
        <v>1481700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O1"/>
    <mergeCell ref="A2:O2"/>
    <mergeCell ref="A58:E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50"/>
  <sheetViews>
    <sheetView showGridLines="0" workbookViewId="0">
      <selection sqref="A1:I1"/>
    </sheetView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1034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488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1</v>
      </c>
      <c r="B4" s="25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3</v>
      </c>
      <c r="B5" s="26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489</v>
      </c>
      <c r="B6" s="25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490</v>
      </c>
      <c r="B7" s="27">
        <v>1000000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491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492</v>
      </c>
      <c r="B9" s="28">
        <f>H150</f>
        <v>815128.82325000002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493</v>
      </c>
      <c r="B12" s="2" t="s">
        <v>494</v>
      </c>
      <c r="C12" s="2" t="s">
        <v>495</v>
      </c>
      <c r="D12" s="2" t="s">
        <v>496</v>
      </c>
      <c r="E12" s="2" t="s">
        <v>497</v>
      </c>
      <c r="F12" s="2" t="s">
        <v>498</v>
      </c>
      <c r="G12" s="2" t="s">
        <v>344</v>
      </c>
      <c r="H12" s="2" t="s">
        <v>499</v>
      </c>
      <c r="I12" s="3" t="s">
        <v>500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501</v>
      </c>
      <c r="B13" s="5" t="s">
        <v>502</v>
      </c>
      <c r="C13" s="5" t="s">
        <v>503</v>
      </c>
      <c r="D13" s="5" t="s">
        <v>504</v>
      </c>
      <c r="E13" s="5" t="s">
        <v>505</v>
      </c>
      <c r="F13" s="17">
        <v>1</v>
      </c>
      <c r="G13" s="29">
        <v>1625</v>
      </c>
      <c r="H13" s="30">
        <f t="shared" ref="H13:H20" si="0">F13*G13</f>
        <v>1625</v>
      </c>
      <c r="I13" s="5" t="s">
        <v>506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507</v>
      </c>
      <c r="B14" s="5" t="s">
        <v>502</v>
      </c>
      <c r="C14" s="5" t="s">
        <v>508</v>
      </c>
      <c r="D14" s="5" t="s">
        <v>504</v>
      </c>
      <c r="E14" s="5" t="s">
        <v>505</v>
      </c>
      <c r="F14" s="17">
        <v>1</v>
      </c>
      <c r="G14" s="29">
        <v>3575</v>
      </c>
      <c r="H14" s="30">
        <f t="shared" si="0"/>
        <v>3575</v>
      </c>
      <c r="I14" s="5" t="s">
        <v>509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510</v>
      </c>
      <c r="B15" s="5" t="s">
        <v>502</v>
      </c>
      <c r="C15" s="5" t="s">
        <v>511</v>
      </c>
      <c r="D15" s="5" t="s">
        <v>512</v>
      </c>
      <c r="E15" s="5" t="s">
        <v>505</v>
      </c>
      <c r="F15" s="17">
        <v>1</v>
      </c>
      <c r="G15" s="29">
        <v>3500</v>
      </c>
      <c r="H15" s="30">
        <f t="shared" si="0"/>
        <v>3500</v>
      </c>
      <c r="I15" s="5" t="s">
        <v>513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514</v>
      </c>
      <c r="B16" s="5" t="s">
        <v>502</v>
      </c>
      <c r="C16" s="5" t="s">
        <v>515</v>
      </c>
      <c r="D16" s="5" t="s">
        <v>512</v>
      </c>
      <c r="E16" s="5" t="s">
        <v>516</v>
      </c>
      <c r="F16" s="17">
        <v>1</v>
      </c>
      <c r="G16" s="29">
        <v>6500</v>
      </c>
      <c r="H16" s="30">
        <f t="shared" si="0"/>
        <v>6500</v>
      </c>
      <c r="I16" s="5" t="s">
        <v>517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518</v>
      </c>
      <c r="B17" s="5" t="s">
        <v>502</v>
      </c>
      <c r="C17" s="5" t="s">
        <v>519</v>
      </c>
      <c r="D17" s="5" t="s">
        <v>504</v>
      </c>
      <c r="E17" s="5" t="s">
        <v>505</v>
      </c>
      <c r="F17" s="17">
        <v>1</v>
      </c>
      <c r="G17" s="29">
        <v>1625</v>
      </c>
      <c r="H17" s="30">
        <f t="shared" si="0"/>
        <v>1625</v>
      </c>
      <c r="I17" s="5" t="s">
        <v>520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521</v>
      </c>
      <c r="B18" s="5" t="s">
        <v>502</v>
      </c>
      <c r="C18" s="5" t="s">
        <v>522</v>
      </c>
      <c r="D18" s="5" t="s">
        <v>504</v>
      </c>
      <c r="E18" s="5" t="s">
        <v>505</v>
      </c>
      <c r="F18" s="17">
        <v>1</v>
      </c>
      <c r="G18" s="29">
        <v>1950</v>
      </c>
      <c r="H18" s="30">
        <f t="shared" si="0"/>
        <v>1950</v>
      </c>
      <c r="I18" s="5" t="s">
        <v>523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524</v>
      </c>
      <c r="B19" s="5" t="s">
        <v>502</v>
      </c>
      <c r="C19" s="5" t="s">
        <v>525</v>
      </c>
      <c r="D19" s="5" t="s">
        <v>512</v>
      </c>
      <c r="E19" s="5" t="s">
        <v>505</v>
      </c>
      <c r="F19" s="17">
        <v>1</v>
      </c>
      <c r="G19" s="29">
        <v>3500</v>
      </c>
      <c r="H19" s="30">
        <f t="shared" si="0"/>
        <v>3500</v>
      </c>
      <c r="I19" s="5" t="s">
        <v>526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527</v>
      </c>
      <c r="B20" s="5" t="s">
        <v>502</v>
      </c>
      <c r="C20" s="5" t="s">
        <v>528</v>
      </c>
      <c r="D20" s="5" t="s">
        <v>512</v>
      </c>
      <c r="E20" s="5" t="s">
        <v>505</v>
      </c>
      <c r="F20" s="17">
        <v>1</v>
      </c>
      <c r="G20" s="29">
        <v>3000</v>
      </c>
      <c r="H20" s="30">
        <f t="shared" si="0"/>
        <v>3000</v>
      </c>
      <c r="I20" s="5" t="s">
        <v>529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530</v>
      </c>
      <c r="B21" s="52"/>
      <c r="C21" s="52"/>
      <c r="D21" s="52"/>
      <c r="E21" s="52"/>
      <c r="F21" s="53"/>
      <c r="G21" s="54"/>
      <c r="H21" s="32">
        <f>SUM(H13:H20)</f>
        <v>25275</v>
      </c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531</v>
      </c>
      <c r="B22" s="5" t="s">
        <v>532</v>
      </c>
      <c r="C22" s="5" t="s">
        <v>533</v>
      </c>
      <c r="D22" s="5" t="s">
        <v>534</v>
      </c>
      <c r="E22" s="5" t="s">
        <v>535</v>
      </c>
      <c r="F22" s="33">
        <v>1</v>
      </c>
      <c r="G22" s="30"/>
      <c r="H22" s="6">
        <f>'Cast &amp; Schedule'!F32</f>
        <v>133476</v>
      </c>
      <c r="I22" s="5" t="s">
        <v>536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2" t="s">
        <v>537</v>
      </c>
      <c r="B23" s="52"/>
      <c r="C23" s="52"/>
      <c r="D23" s="52"/>
      <c r="E23" s="52"/>
      <c r="F23" s="53"/>
      <c r="G23" s="54"/>
      <c r="H23" s="32">
        <f>SUM(H22:H22)</f>
        <v>133476</v>
      </c>
      <c r="I23" s="3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538</v>
      </c>
      <c r="B24" s="5" t="s">
        <v>539</v>
      </c>
      <c r="C24" s="5" t="s">
        <v>540</v>
      </c>
      <c r="D24" s="5" t="s">
        <v>512</v>
      </c>
      <c r="E24" s="5" t="s">
        <v>541</v>
      </c>
      <c r="F24" s="17">
        <v>28</v>
      </c>
      <c r="G24" s="29">
        <v>550</v>
      </c>
      <c r="H24" s="30">
        <f t="shared" ref="H24:H32" si="1">F24*G24</f>
        <v>15400</v>
      </c>
      <c r="I24" s="5" t="s">
        <v>542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543</v>
      </c>
      <c r="B25" s="5" t="s">
        <v>539</v>
      </c>
      <c r="C25" s="5" t="s">
        <v>544</v>
      </c>
      <c r="D25" s="5" t="s">
        <v>512</v>
      </c>
      <c r="E25" s="5" t="s">
        <v>541</v>
      </c>
      <c r="F25" s="17">
        <v>24</v>
      </c>
      <c r="G25" s="29">
        <v>350</v>
      </c>
      <c r="H25" s="30">
        <f t="shared" si="1"/>
        <v>8400</v>
      </c>
      <c r="I25" s="5" t="s">
        <v>545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546</v>
      </c>
      <c r="B26" s="5" t="s">
        <v>539</v>
      </c>
      <c r="C26" s="5" t="s">
        <v>547</v>
      </c>
      <c r="D26" s="5" t="s">
        <v>512</v>
      </c>
      <c r="E26" s="5" t="s">
        <v>541</v>
      </c>
      <c r="F26" s="17">
        <v>18</v>
      </c>
      <c r="G26" s="29">
        <v>650</v>
      </c>
      <c r="H26" s="30">
        <f t="shared" si="1"/>
        <v>11700</v>
      </c>
      <c r="I26" s="5" t="s">
        <v>548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549</v>
      </c>
      <c r="B27" s="5" t="s">
        <v>539</v>
      </c>
      <c r="C27" s="5" t="s">
        <v>550</v>
      </c>
      <c r="D27" s="5" t="s">
        <v>512</v>
      </c>
      <c r="E27" s="5" t="s">
        <v>551</v>
      </c>
      <c r="F27" s="17">
        <v>18</v>
      </c>
      <c r="G27" s="29">
        <v>350</v>
      </c>
      <c r="H27" s="30">
        <f t="shared" si="1"/>
        <v>6300</v>
      </c>
      <c r="I27" s="5" t="s">
        <v>552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5" t="s">
        <v>553</v>
      </c>
      <c r="B28" s="5" t="s">
        <v>539</v>
      </c>
      <c r="C28" s="5" t="s">
        <v>554</v>
      </c>
      <c r="D28" s="5" t="s">
        <v>512</v>
      </c>
      <c r="E28" s="5" t="s">
        <v>541</v>
      </c>
      <c r="F28" s="17">
        <v>18</v>
      </c>
      <c r="G28" s="29">
        <v>400</v>
      </c>
      <c r="H28" s="30">
        <f t="shared" si="1"/>
        <v>7200</v>
      </c>
      <c r="I28" s="5" t="s">
        <v>555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556</v>
      </c>
      <c r="B29" s="5" t="s">
        <v>539</v>
      </c>
      <c r="C29" s="5" t="s">
        <v>557</v>
      </c>
      <c r="D29" s="5" t="s">
        <v>512</v>
      </c>
      <c r="E29" s="5" t="s">
        <v>551</v>
      </c>
      <c r="F29" s="17">
        <v>72</v>
      </c>
      <c r="G29" s="29">
        <v>150</v>
      </c>
      <c r="H29" s="30">
        <f t="shared" si="1"/>
        <v>10800</v>
      </c>
      <c r="I29" s="5" t="s">
        <v>558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559</v>
      </c>
      <c r="B30" s="5" t="s">
        <v>539</v>
      </c>
      <c r="C30" s="5" t="s">
        <v>560</v>
      </c>
      <c r="D30" s="5" t="s">
        <v>512</v>
      </c>
      <c r="E30" s="5" t="s">
        <v>541</v>
      </c>
      <c r="F30" s="17">
        <v>3</v>
      </c>
      <c r="G30" s="29">
        <v>350</v>
      </c>
      <c r="H30" s="30">
        <f t="shared" si="1"/>
        <v>1050</v>
      </c>
      <c r="I30" s="5" t="s">
        <v>561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562</v>
      </c>
      <c r="B31" s="5" t="s">
        <v>539</v>
      </c>
      <c r="C31" s="5" t="s">
        <v>563</v>
      </c>
      <c r="D31" s="5" t="s">
        <v>512</v>
      </c>
      <c r="E31" s="5" t="s">
        <v>541</v>
      </c>
      <c r="F31" s="17">
        <v>6</v>
      </c>
      <c r="G31" s="29">
        <v>450</v>
      </c>
      <c r="H31" s="30">
        <f t="shared" si="1"/>
        <v>2700</v>
      </c>
      <c r="I31" s="5" t="s">
        <v>564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565</v>
      </c>
      <c r="B32" s="5" t="s">
        <v>539</v>
      </c>
      <c r="C32" s="5" t="s">
        <v>566</v>
      </c>
      <c r="D32" s="5" t="s">
        <v>512</v>
      </c>
      <c r="E32" s="5" t="s">
        <v>541</v>
      </c>
      <c r="F32" s="17">
        <v>0</v>
      </c>
      <c r="G32" s="29">
        <v>0</v>
      </c>
      <c r="H32" s="30">
        <f t="shared" si="1"/>
        <v>0</v>
      </c>
      <c r="I32" s="5" t="s">
        <v>567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2" t="s">
        <v>568</v>
      </c>
      <c r="B33" s="52"/>
      <c r="C33" s="52"/>
      <c r="D33" s="52"/>
      <c r="E33" s="52"/>
      <c r="F33" s="53"/>
      <c r="G33" s="54"/>
      <c r="H33" s="32">
        <f>SUM(H24:H32)</f>
        <v>63550</v>
      </c>
      <c r="I33" s="3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569</v>
      </c>
      <c r="B34" s="5" t="s">
        <v>570</v>
      </c>
      <c r="C34" s="5" t="s">
        <v>571</v>
      </c>
      <c r="D34" s="5" t="s">
        <v>512</v>
      </c>
      <c r="E34" s="5" t="s">
        <v>541</v>
      </c>
      <c r="F34" s="17">
        <v>24</v>
      </c>
      <c r="G34" s="29">
        <v>500</v>
      </c>
      <c r="H34" s="30">
        <f t="shared" ref="H34:H40" si="2">F34*G34</f>
        <v>12000</v>
      </c>
      <c r="I34" s="5" t="s">
        <v>572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573</v>
      </c>
      <c r="B35" s="5" t="s">
        <v>570</v>
      </c>
      <c r="C35" s="5" t="s">
        <v>574</v>
      </c>
      <c r="D35" s="5" t="s">
        <v>512</v>
      </c>
      <c r="E35" s="5" t="s">
        <v>541</v>
      </c>
      <c r="F35" s="17">
        <v>18</v>
      </c>
      <c r="G35" s="29">
        <v>425</v>
      </c>
      <c r="H35" s="30">
        <f t="shared" si="2"/>
        <v>7650</v>
      </c>
      <c r="I35" s="5" t="s">
        <v>575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576</v>
      </c>
      <c r="B36" s="5" t="s">
        <v>570</v>
      </c>
      <c r="C36" s="5" t="s">
        <v>577</v>
      </c>
      <c r="D36" s="5" t="s">
        <v>512</v>
      </c>
      <c r="E36" s="5" t="s">
        <v>551</v>
      </c>
      <c r="F36" s="17">
        <v>22</v>
      </c>
      <c r="G36" s="29">
        <v>300</v>
      </c>
      <c r="H36" s="30">
        <f t="shared" si="2"/>
        <v>6600</v>
      </c>
      <c r="I36" s="5" t="s">
        <v>578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579</v>
      </c>
      <c r="B37" s="5" t="s">
        <v>570</v>
      </c>
      <c r="C37" s="5" t="s">
        <v>580</v>
      </c>
      <c r="D37" s="5" t="s">
        <v>581</v>
      </c>
      <c r="E37" s="5" t="s">
        <v>582</v>
      </c>
      <c r="F37" s="17">
        <v>1</v>
      </c>
      <c r="G37" s="29">
        <v>6500</v>
      </c>
      <c r="H37" s="30">
        <f t="shared" si="2"/>
        <v>6500</v>
      </c>
      <c r="I37" s="5" t="s">
        <v>583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4" customHeight="1">
      <c r="A38" s="5" t="s">
        <v>584</v>
      </c>
      <c r="B38" s="5" t="s">
        <v>570</v>
      </c>
      <c r="C38" s="5" t="s">
        <v>585</v>
      </c>
      <c r="D38" s="5" t="s">
        <v>581</v>
      </c>
      <c r="E38" s="5" t="s">
        <v>505</v>
      </c>
      <c r="F38" s="17">
        <v>1</v>
      </c>
      <c r="G38" s="29">
        <v>1170</v>
      </c>
      <c r="H38" s="30">
        <f t="shared" si="2"/>
        <v>1170</v>
      </c>
      <c r="I38" s="5" t="s">
        <v>586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587</v>
      </c>
      <c r="B39" s="5" t="s">
        <v>570</v>
      </c>
      <c r="C39" s="5" t="s">
        <v>588</v>
      </c>
      <c r="D39" s="5" t="s">
        <v>589</v>
      </c>
      <c r="E39" s="5" t="s">
        <v>505</v>
      </c>
      <c r="F39" s="17">
        <v>1</v>
      </c>
      <c r="G39" s="29">
        <v>1040</v>
      </c>
      <c r="H39" s="30">
        <f t="shared" si="2"/>
        <v>1040</v>
      </c>
      <c r="I39" s="5" t="s">
        <v>590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591</v>
      </c>
      <c r="B40" s="5" t="s">
        <v>570</v>
      </c>
      <c r="C40" s="5" t="s">
        <v>592</v>
      </c>
      <c r="D40" s="5" t="s">
        <v>512</v>
      </c>
      <c r="E40" s="5" t="s">
        <v>551</v>
      </c>
      <c r="F40" s="17">
        <v>0</v>
      </c>
      <c r="G40" s="29">
        <v>0</v>
      </c>
      <c r="H40" s="30">
        <f t="shared" si="2"/>
        <v>0</v>
      </c>
      <c r="I40" s="5" t="s">
        <v>593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2" t="s">
        <v>594</v>
      </c>
      <c r="B41" s="52"/>
      <c r="C41" s="52"/>
      <c r="D41" s="52"/>
      <c r="E41" s="52"/>
      <c r="F41" s="53"/>
      <c r="G41" s="54"/>
      <c r="H41" s="32">
        <f>SUM(H34:H40)</f>
        <v>34960</v>
      </c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" customHeight="1">
      <c r="A42" s="5" t="s">
        <v>595</v>
      </c>
      <c r="B42" s="5" t="s">
        <v>596</v>
      </c>
      <c r="C42" s="5" t="s">
        <v>597</v>
      </c>
      <c r="D42" s="5" t="s">
        <v>512</v>
      </c>
      <c r="E42" s="5" t="s">
        <v>551</v>
      </c>
      <c r="F42" s="17">
        <v>105</v>
      </c>
      <c r="G42" s="29">
        <v>300</v>
      </c>
      <c r="H42" s="30">
        <f>F42*G42</f>
        <v>31500</v>
      </c>
      <c r="I42" s="5" t="s">
        <v>598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599</v>
      </c>
      <c r="B43" s="5" t="s">
        <v>596</v>
      </c>
      <c r="C43" s="5" t="s">
        <v>600</v>
      </c>
      <c r="D43" s="5" t="s">
        <v>581</v>
      </c>
      <c r="E43" s="5" t="s">
        <v>582</v>
      </c>
      <c r="F43" s="17">
        <v>1</v>
      </c>
      <c r="G43" s="29">
        <v>6500</v>
      </c>
      <c r="H43" s="30">
        <f>F43*G43</f>
        <v>6500</v>
      </c>
      <c r="I43" s="5" t="s">
        <v>601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602</v>
      </c>
      <c r="B44" s="5" t="s">
        <v>596</v>
      </c>
      <c r="C44" s="5" t="s">
        <v>603</v>
      </c>
      <c r="D44" s="5" t="s">
        <v>604</v>
      </c>
      <c r="E44" s="5" t="s">
        <v>505</v>
      </c>
      <c r="F44" s="17">
        <v>1</v>
      </c>
      <c r="G44" s="29">
        <v>2925</v>
      </c>
      <c r="H44" s="30">
        <f>F44*G44</f>
        <v>2925</v>
      </c>
      <c r="I44" s="5" t="s">
        <v>605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606</v>
      </c>
      <c r="B45" s="5" t="s">
        <v>596</v>
      </c>
      <c r="C45" s="5" t="s">
        <v>607</v>
      </c>
      <c r="D45" s="5" t="s">
        <v>581</v>
      </c>
      <c r="E45" s="5" t="s">
        <v>505</v>
      </c>
      <c r="F45" s="17">
        <v>1</v>
      </c>
      <c r="G45" s="29">
        <v>2275</v>
      </c>
      <c r="H45" s="30">
        <f>F45*G45</f>
        <v>2275</v>
      </c>
      <c r="I45" s="5" t="s">
        <v>608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" t="s">
        <v>609</v>
      </c>
      <c r="B46" s="5" t="s">
        <v>596</v>
      </c>
      <c r="C46" s="5" t="s">
        <v>610</v>
      </c>
      <c r="D46" s="5" t="s">
        <v>512</v>
      </c>
      <c r="E46" s="5" t="s">
        <v>551</v>
      </c>
      <c r="F46" s="17">
        <v>0</v>
      </c>
      <c r="G46" s="29">
        <v>0</v>
      </c>
      <c r="H46" s="30">
        <f>F46*G46</f>
        <v>0</v>
      </c>
      <c r="I46" s="5" t="s">
        <v>611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2" t="s">
        <v>612</v>
      </c>
      <c r="B47" s="52"/>
      <c r="C47" s="52"/>
      <c r="D47" s="52"/>
      <c r="E47" s="52"/>
      <c r="F47" s="53"/>
      <c r="G47" s="54"/>
      <c r="H47" s="32">
        <f>SUM(H42:H46)</f>
        <v>43200</v>
      </c>
      <c r="I47" s="3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613</v>
      </c>
      <c r="B48" s="5" t="s">
        <v>614</v>
      </c>
      <c r="C48" s="5" t="s">
        <v>615</v>
      </c>
      <c r="D48" s="5" t="s">
        <v>512</v>
      </c>
      <c r="E48" s="5" t="s">
        <v>551</v>
      </c>
      <c r="F48" s="17">
        <v>36</v>
      </c>
      <c r="G48" s="29">
        <v>400</v>
      </c>
      <c r="H48" s="30">
        <f>F48*G48</f>
        <v>14400</v>
      </c>
      <c r="I48" s="5" t="s">
        <v>616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617</v>
      </c>
      <c r="B49" s="5" t="s">
        <v>614</v>
      </c>
      <c r="C49" s="5" t="s">
        <v>618</v>
      </c>
      <c r="D49" s="5" t="s">
        <v>581</v>
      </c>
      <c r="E49" s="5" t="s">
        <v>582</v>
      </c>
      <c r="F49" s="17">
        <v>1</v>
      </c>
      <c r="G49" s="29">
        <v>2730</v>
      </c>
      <c r="H49" s="30">
        <f>F49*G49</f>
        <v>2730</v>
      </c>
      <c r="I49" s="5" t="s">
        <v>619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620</v>
      </c>
      <c r="B50" s="5" t="s">
        <v>614</v>
      </c>
      <c r="C50" s="5" t="s">
        <v>621</v>
      </c>
      <c r="D50" s="5" t="s">
        <v>581</v>
      </c>
      <c r="E50" s="5" t="s">
        <v>505</v>
      </c>
      <c r="F50" s="17">
        <v>1</v>
      </c>
      <c r="G50" s="29">
        <v>910</v>
      </c>
      <c r="H50" s="30">
        <f>F50*G50</f>
        <v>910</v>
      </c>
      <c r="I50" s="5" t="s">
        <v>622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623</v>
      </c>
      <c r="B51" s="5" t="s">
        <v>614</v>
      </c>
      <c r="C51" s="5" t="s">
        <v>624</v>
      </c>
      <c r="D51" s="5" t="s">
        <v>504</v>
      </c>
      <c r="E51" s="5" t="s">
        <v>505</v>
      </c>
      <c r="F51" s="17">
        <v>1</v>
      </c>
      <c r="G51" s="29">
        <v>650</v>
      </c>
      <c r="H51" s="30">
        <f>F51*G51</f>
        <v>650</v>
      </c>
      <c r="I51" s="5" t="s">
        <v>625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2" t="s">
        <v>626</v>
      </c>
      <c r="B52" s="52"/>
      <c r="C52" s="52"/>
      <c r="D52" s="52"/>
      <c r="E52" s="52"/>
      <c r="F52" s="53"/>
      <c r="G52" s="54"/>
      <c r="H52" s="32">
        <f>SUM(H48:H51)</f>
        <v>18690</v>
      </c>
      <c r="I52" s="3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627</v>
      </c>
      <c r="B53" s="5" t="s">
        <v>628</v>
      </c>
      <c r="C53" s="5" t="s">
        <v>629</v>
      </c>
      <c r="D53" s="5" t="s">
        <v>512</v>
      </c>
      <c r="E53" s="5" t="s">
        <v>541</v>
      </c>
      <c r="F53" s="17">
        <v>32</v>
      </c>
      <c r="G53" s="29">
        <v>350</v>
      </c>
      <c r="H53" s="30">
        <f>F53*G53</f>
        <v>11200</v>
      </c>
      <c r="I53" s="5" t="s">
        <v>630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" customHeight="1">
      <c r="A54" s="5" t="s">
        <v>631</v>
      </c>
      <c r="B54" s="5" t="s">
        <v>628</v>
      </c>
      <c r="C54" s="5" t="s">
        <v>632</v>
      </c>
      <c r="D54" s="5" t="s">
        <v>512</v>
      </c>
      <c r="E54" s="5" t="s">
        <v>551</v>
      </c>
      <c r="F54" s="17">
        <v>0</v>
      </c>
      <c r="G54" s="29">
        <v>0</v>
      </c>
      <c r="H54" s="30">
        <f>F54*G54</f>
        <v>0</v>
      </c>
      <c r="I54" s="5" t="s">
        <v>633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" t="s">
        <v>634</v>
      </c>
      <c r="B55" s="5" t="s">
        <v>628</v>
      </c>
      <c r="C55" s="5" t="s">
        <v>635</v>
      </c>
      <c r="D55" s="5" t="s">
        <v>512</v>
      </c>
      <c r="E55" s="5" t="s">
        <v>551</v>
      </c>
      <c r="F55" s="17">
        <v>45</v>
      </c>
      <c r="G55" s="29">
        <v>250</v>
      </c>
      <c r="H55" s="30">
        <f>F55*G55</f>
        <v>11250</v>
      </c>
      <c r="I55" s="5" t="s">
        <v>636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>
      <c r="A56" s="5" t="s">
        <v>637</v>
      </c>
      <c r="B56" s="5" t="s">
        <v>628</v>
      </c>
      <c r="C56" s="5" t="s">
        <v>638</v>
      </c>
      <c r="D56" s="5" t="s">
        <v>512</v>
      </c>
      <c r="E56" s="5" t="s">
        <v>551</v>
      </c>
      <c r="F56" s="17">
        <v>40</v>
      </c>
      <c r="G56" s="29">
        <v>250</v>
      </c>
      <c r="H56" s="30">
        <f>F56*G56</f>
        <v>10000</v>
      </c>
      <c r="I56" s="5" t="s">
        <v>639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" customHeight="1">
      <c r="A57" s="5" t="s">
        <v>640</v>
      </c>
      <c r="B57" s="5" t="s">
        <v>628</v>
      </c>
      <c r="C57" s="5" t="s">
        <v>641</v>
      </c>
      <c r="D57" s="5" t="s">
        <v>512</v>
      </c>
      <c r="E57" s="5" t="s">
        <v>551</v>
      </c>
      <c r="F57" s="17">
        <v>28</v>
      </c>
      <c r="G57" s="29">
        <v>375</v>
      </c>
      <c r="H57" s="30">
        <f>F57*G57</f>
        <v>10500</v>
      </c>
      <c r="I57" s="5" t="s">
        <v>642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643</v>
      </c>
      <c r="B58" s="5" t="s">
        <v>628</v>
      </c>
      <c r="C58" s="5" t="s">
        <v>644</v>
      </c>
      <c r="D58" s="5" t="s">
        <v>645</v>
      </c>
      <c r="E58" s="5" t="s">
        <v>535</v>
      </c>
      <c r="F58" s="33">
        <v>1</v>
      </c>
      <c r="G58" s="30"/>
      <c r="H58" s="6">
        <f>'Props &amp; Art'!F58</f>
        <v>68220</v>
      </c>
      <c r="I58" s="5" t="s">
        <v>646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4" customHeight="1">
      <c r="A59" s="5" t="s">
        <v>647</v>
      </c>
      <c r="B59" s="5" t="s">
        <v>628</v>
      </c>
      <c r="C59" s="5" t="s">
        <v>648</v>
      </c>
      <c r="D59" s="5" t="s">
        <v>649</v>
      </c>
      <c r="E59" s="5" t="s">
        <v>505</v>
      </c>
      <c r="F59" s="17">
        <v>1</v>
      </c>
      <c r="G59" s="29">
        <v>5525</v>
      </c>
      <c r="H59" s="30">
        <f>F59*G59</f>
        <v>5525</v>
      </c>
      <c r="I59" s="5" t="s">
        <v>650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4" customHeight="1">
      <c r="A60" s="5" t="s">
        <v>651</v>
      </c>
      <c r="B60" s="5" t="s">
        <v>628</v>
      </c>
      <c r="C60" s="5" t="s">
        <v>652</v>
      </c>
      <c r="D60" s="5" t="s">
        <v>653</v>
      </c>
      <c r="E60" s="5" t="s">
        <v>505</v>
      </c>
      <c r="F60" s="17">
        <v>1</v>
      </c>
      <c r="G60" s="29">
        <v>5850</v>
      </c>
      <c r="H60" s="30">
        <f>F60*G60</f>
        <v>5850</v>
      </c>
      <c r="I60" s="5" t="s">
        <v>654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655</v>
      </c>
      <c r="B61" s="5" t="s">
        <v>628</v>
      </c>
      <c r="C61" s="5" t="s">
        <v>656</v>
      </c>
      <c r="D61" s="5" t="s">
        <v>653</v>
      </c>
      <c r="E61" s="5" t="s">
        <v>505</v>
      </c>
      <c r="F61" s="17">
        <v>1</v>
      </c>
      <c r="G61" s="29">
        <v>3250</v>
      </c>
      <c r="H61" s="30">
        <f>F61*G61</f>
        <v>3250</v>
      </c>
      <c r="I61" s="5" t="s">
        <v>657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4" customHeight="1">
      <c r="A62" s="5" t="s">
        <v>658</v>
      </c>
      <c r="B62" s="5" t="s">
        <v>628</v>
      </c>
      <c r="C62" s="5" t="s">
        <v>659</v>
      </c>
      <c r="D62" s="5" t="s">
        <v>653</v>
      </c>
      <c r="E62" s="5" t="s">
        <v>505</v>
      </c>
      <c r="F62" s="17">
        <v>1</v>
      </c>
      <c r="G62" s="29">
        <v>6500</v>
      </c>
      <c r="H62" s="30">
        <f>F62*G62</f>
        <v>6500</v>
      </c>
      <c r="I62" s="5" t="s">
        <v>660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4" customHeight="1">
      <c r="A63" s="5" t="s">
        <v>661</v>
      </c>
      <c r="B63" s="5" t="s">
        <v>628</v>
      </c>
      <c r="C63" s="5" t="s">
        <v>662</v>
      </c>
      <c r="D63" s="5" t="s">
        <v>504</v>
      </c>
      <c r="E63" s="5" t="s">
        <v>505</v>
      </c>
      <c r="F63" s="17">
        <v>1</v>
      </c>
      <c r="G63" s="29">
        <v>2080</v>
      </c>
      <c r="H63" s="30">
        <f>F63*G63</f>
        <v>2080</v>
      </c>
      <c r="I63" s="5" t="s">
        <v>663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2" t="s">
        <v>31</v>
      </c>
      <c r="B64" s="52"/>
      <c r="C64" s="52"/>
      <c r="D64" s="52"/>
      <c r="E64" s="52"/>
      <c r="F64" s="53"/>
      <c r="G64" s="54"/>
      <c r="H64" s="32">
        <f>SUM(H53:H63)</f>
        <v>134375</v>
      </c>
      <c r="I64" s="3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" customHeight="1">
      <c r="A65" s="5" t="s">
        <v>664</v>
      </c>
      <c r="B65" s="5" t="s">
        <v>665</v>
      </c>
      <c r="C65" s="5" t="s">
        <v>666</v>
      </c>
      <c r="D65" s="5" t="s">
        <v>512</v>
      </c>
      <c r="E65" s="5" t="s">
        <v>551</v>
      </c>
      <c r="F65" s="17">
        <v>35</v>
      </c>
      <c r="G65" s="29">
        <v>325</v>
      </c>
      <c r="H65" s="30">
        <f t="shared" ref="H65:H73" si="3">F65*G65</f>
        <v>11375</v>
      </c>
      <c r="I65" s="5" t="s">
        <v>667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668</v>
      </c>
      <c r="B66" s="5" t="s">
        <v>665</v>
      </c>
      <c r="C66" s="5" t="s">
        <v>669</v>
      </c>
      <c r="D66" s="5" t="s">
        <v>649</v>
      </c>
      <c r="E66" s="5" t="s">
        <v>505</v>
      </c>
      <c r="F66" s="17">
        <v>1</v>
      </c>
      <c r="G66" s="29">
        <v>5200</v>
      </c>
      <c r="H66" s="30">
        <f t="shared" si="3"/>
        <v>5200</v>
      </c>
      <c r="I66" s="5" t="s">
        <v>670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671</v>
      </c>
      <c r="B67" s="5" t="s">
        <v>665</v>
      </c>
      <c r="C67" s="5" t="s">
        <v>672</v>
      </c>
      <c r="D67" s="5" t="s">
        <v>649</v>
      </c>
      <c r="E67" s="5" t="s">
        <v>505</v>
      </c>
      <c r="F67" s="17">
        <v>1</v>
      </c>
      <c r="G67" s="29">
        <v>4225</v>
      </c>
      <c r="H67" s="30">
        <f t="shared" si="3"/>
        <v>4225</v>
      </c>
      <c r="I67" s="5" t="s">
        <v>673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674</v>
      </c>
      <c r="B68" s="5" t="s">
        <v>665</v>
      </c>
      <c r="C68" s="5" t="s">
        <v>675</v>
      </c>
      <c r="D68" s="5" t="s">
        <v>649</v>
      </c>
      <c r="E68" s="5" t="s">
        <v>505</v>
      </c>
      <c r="F68" s="17">
        <v>1</v>
      </c>
      <c r="G68" s="29">
        <v>2925</v>
      </c>
      <c r="H68" s="30">
        <f t="shared" si="3"/>
        <v>2925</v>
      </c>
      <c r="I68" s="5" t="s">
        <v>676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5" t="s">
        <v>677</v>
      </c>
      <c r="B69" s="5" t="s">
        <v>665</v>
      </c>
      <c r="C69" s="5" t="s">
        <v>678</v>
      </c>
      <c r="D69" s="5" t="s">
        <v>512</v>
      </c>
      <c r="E69" s="5" t="s">
        <v>551</v>
      </c>
      <c r="F69" s="17">
        <v>36</v>
      </c>
      <c r="G69" s="29">
        <v>325</v>
      </c>
      <c r="H69" s="30">
        <f t="shared" si="3"/>
        <v>11700</v>
      </c>
      <c r="I69" s="5" t="s">
        <v>679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680</v>
      </c>
      <c r="B70" s="5" t="s">
        <v>665</v>
      </c>
      <c r="C70" s="5" t="s">
        <v>681</v>
      </c>
      <c r="D70" s="5" t="s">
        <v>682</v>
      </c>
      <c r="E70" s="5" t="s">
        <v>505</v>
      </c>
      <c r="F70" s="17">
        <v>1</v>
      </c>
      <c r="G70" s="29">
        <v>2275</v>
      </c>
      <c r="H70" s="30">
        <f t="shared" si="3"/>
        <v>2275</v>
      </c>
      <c r="I70" s="5" t="s">
        <v>683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684</v>
      </c>
      <c r="B71" s="5" t="s">
        <v>665</v>
      </c>
      <c r="C71" s="5" t="s">
        <v>685</v>
      </c>
      <c r="D71" s="5" t="s">
        <v>682</v>
      </c>
      <c r="E71" s="5" t="s">
        <v>505</v>
      </c>
      <c r="F71" s="17">
        <v>1</v>
      </c>
      <c r="G71" s="29">
        <v>1950</v>
      </c>
      <c r="H71" s="30">
        <f t="shared" si="3"/>
        <v>1950</v>
      </c>
      <c r="I71" s="5" t="s">
        <v>686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" customHeight="1">
      <c r="A72" s="5" t="s">
        <v>687</v>
      </c>
      <c r="B72" s="5" t="s">
        <v>665</v>
      </c>
      <c r="C72" s="5" t="s">
        <v>688</v>
      </c>
      <c r="D72" s="5" t="s">
        <v>689</v>
      </c>
      <c r="E72" s="5" t="s">
        <v>505</v>
      </c>
      <c r="F72" s="17">
        <v>1</v>
      </c>
      <c r="G72" s="29">
        <v>585</v>
      </c>
      <c r="H72" s="30">
        <f t="shared" si="3"/>
        <v>585</v>
      </c>
      <c r="I72" s="5" t="s">
        <v>690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691</v>
      </c>
      <c r="B73" s="5" t="s">
        <v>665</v>
      </c>
      <c r="C73" s="5" t="s">
        <v>692</v>
      </c>
      <c r="D73" s="5" t="s">
        <v>512</v>
      </c>
      <c r="E73" s="5" t="s">
        <v>505</v>
      </c>
      <c r="F73" s="17">
        <v>1</v>
      </c>
      <c r="G73" s="29">
        <v>2200</v>
      </c>
      <c r="H73" s="30">
        <f t="shared" si="3"/>
        <v>2200</v>
      </c>
      <c r="I73" s="5" t="s">
        <v>693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2" t="s">
        <v>32</v>
      </c>
      <c r="B74" s="52"/>
      <c r="C74" s="52"/>
      <c r="D74" s="52"/>
      <c r="E74" s="52"/>
      <c r="F74" s="53"/>
      <c r="G74" s="54"/>
      <c r="H74" s="32">
        <f>SUM(H65:H73)</f>
        <v>42435</v>
      </c>
      <c r="I74" s="3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" customHeight="1">
      <c r="A75" s="5" t="s">
        <v>694</v>
      </c>
      <c r="B75" s="5" t="s">
        <v>695</v>
      </c>
      <c r="C75" s="5" t="s">
        <v>696</v>
      </c>
      <c r="D75" s="5" t="s">
        <v>512</v>
      </c>
      <c r="E75" s="5" t="s">
        <v>505</v>
      </c>
      <c r="F75" s="17">
        <v>1</v>
      </c>
      <c r="G75" s="29">
        <v>4500</v>
      </c>
      <c r="H75" s="30">
        <f t="shared" ref="H75:H82" si="4">F75*G75</f>
        <v>4500</v>
      </c>
      <c r="I75" s="5" t="s">
        <v>697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698</v>
      </c>
      <c r="B76" s="5" t="s">
        <v>695</v>
      </c>
      <c r="C76" s="5" t="s">
        <v>699</v>
      </c>
      <c r="D76" s="5" t="s">
        <v>700</v>
      </c>
      <c r="E76" s="5" t="s">
        <v>505</v>
      </c>
      <c r="F76" s="17">
        <v>1</v>
      </c>
      <c r="G76" s="29">
        <v>5850</v>
      </c>
      <c r="H76" s="30">
        <f t="shared" si="4"/>
        <v>5850</v>
      </c>
      <c r="I76" s="5" t="s">
        <v>701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702</v>
      </c>
      <c r="B77" s="5" t="s">
        <v>695</v>
      </c>
      <c r="C77" s="5" t="s">
        <v>703</v>
      </c>
      <c r="D77" s="5" t="s">
        <v>700</v>
      </c>
      <c r="E77" s="5" t="s">
        <v>505</v>
      </c>
      <c r="F77" s="17">
        <v>1</v>
      </c>
      <c r="G77" s="29">
        <v>4225</v>
      </c>
      <c r="H77" s="30">
        <f t="shared" si="4"/>
        <v>4225</v>
      </c>
      <c r="I77" s="5" t="s">
        <v>704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705</v>
      </c>
      <c r="B78" s="5" t="s">
        <v>695</v>
      </c>
      <c r="C78" s="5" t="s">
        <v>706</v>
      </c>
      <c r="D78" s="5" t="s">
        <v>700</v>
      </c>
      <c r="E78" s="5" t="s">
        <v>505</v>
      </c>
      <c r="F78" s="17">
        <v>1</v>
      </c>
      <c r="G78" s="29">
        <v>5525</v>
      </c>
      <c r="H78" s="30">
        <f t="shared" si="4"/>
        <v>5525</v>
      </c>
      <c r="I78" s="5" t="s">
        <v>707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708</v>
      </c>
      <c r="B79" s="5" t="s">
        <v>695</v>
      </c>
      <c r="C79" s="5" t="s">
        <v>709</v>
      </c>
      <c r="D79" s="5" t="s">
        <v>710</v>
      </c>
      <c r="E79" s="5" t="s">
        <v>505</v>
      </c>
      <c r="F79" s="17">
        <v>1</v>
      </c>
      <c r="G79" s="29">
        <v>3575</v>
      </c>
      <c r="H79" s="30">
        <f t="shared" si="4"/>
        <v>3575</v>
      </c>
      <c r="I79" s="5" t="s">
        <v>711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" customHeight="1">
      <c r="A80" s="5" t="s">
        <v>712</v>
      </c>
      <c r="B80" s="5" t="s">
        <v>695</v>
      </c>
      <c r="C80" s="5" t="s">
        <v>713</v>
      </c>
      <c r="D80" s="5" t="s">
        <v>710</v>
      </c>
      <c r="E80" s="5" t="s">
        <v>505</v>
      </c>
      <c r="F80" s="17">
        <v>1</v>
      </c>
      <c r="G80" s="29">
        <v>1430</v>
      </c>
      <c r="H80" s="30">
        <f t="shared" si="4"/>
        <v>1430</v>
      </c>
      <c r="I80" s="5" t="s">
        <v>714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715</v>
      </c>
      <c r="B81" s="5" t="s">
        <v>695</v>
      </c>
      <c r="C81" s="5" t="s">
        <v>716</v>
      </c>
      <c r="D81" s="5" t="s">
        <v>717</v>
      </c>
      <c r="E81" s="5" t="s">
        <v>505</v>
      </c>
      <c r="F81" s="17">
        <v>1</v>
      </c>
      <c r="G81" s="29">
        <v>2925</v>
      </c>
      <c r="H81" s="30">
        <f t="shared" si="4"/>
        <v>2925</v>
      </c>
      <c r="I81" s="5" t="s">
        <v>718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719</v>
      </c>
      <c r="B82" s="5" t="s">
        <v>695</v>
      </c>
      <c r="C82" s="5" t="s">
        <v>720</v>
      </c>
      <c r="D82" s="5" t="s">
        <v>504</v>
      </c>
      <c r="E82" s="5" t="s">
        <v>505</v>
      </c>
      <c r="F82" s="17">
        <v>1</v>
      </c>
      <c r="G82" s="29">
        <v>1625</v>
      </c>
      <c r="H82" s="30">
        <f t="shared" si="4"/>
        <v>1625</v>
      </c>
      <c r="I82" s="5" t="s">
        <v>721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2" t="s">
        <v>722</v>
      </c>
      <c r="B83" s="52"/>
      <c r="C83" s="52"/>
      <c r="D83" s="52"/>
      <c r="E83" s="52"/>
      <c r="F83" s="53"/>
      <c r="G83" s="54"/>
      <c r="H83" s="32">
        <f>SUM(H75:H82)</f>
        <v>29655</v>
      </c>
      <c r="I83" s="3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" t="s">
        <v>723</v>
      </c>
      <c r="B84" s="5" t="s">
        <v>724</v>
      </c>
      <c r="C84" s="5" t="s">
        <v>725</v>
      </c>
      <c r="D84" s="5" t="s">
        <v>512</v>
      </c>
      <c r="E84" s="5" t="s">
        <v>505</v>
      </c>
      <c r="F84" s="17">
        <v>1</v>
      </c>
      <c r="G84" s="29">
        <v>4500</v>
      </c>
      <c r="H84" s="30">
        <f t="shared" ref="H84:H92" si="5">F84*G84</f>
        <v>4500</v>
      </c>
      <c r="I84" s="5" t="s">
        <v>726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727</v>
      </c>
      <c r="B85" s="5" t="s">
        <v>724</v>
      </c>
      <c r="C85" s="5" t="s">
        <v>728</v>
      </c>
      <c r="D85" s="5" t="s">
        <v>581</v>
      </c>
      <c r="E85" s="5" t="s">
        <v>505</v>
      </c>
      <c r="F85" s="17">
        <v>1</v>
      </c>
      <c r="G85" s="29">
        <v>5525</v>
      </c>
      <c r="H85" s="30">
        <f t="shared" si="5"/>
        <v>5525</v>
      </c>
      <c r="I85" s="5" t="s">
        <v>729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 customHeight="1">
      <c r="A86" s="5" t="s">
        <v>730</v>
      </c>
      <c r="B86" s="5" t="s">
        <v>724</v>
      </c>
      <c r="C86" s="5" t="s">
        <v>731</v>
      </c>
      <c r="D86" s="5" t="s">
        <v>732</v>
      </c>
      <c r="E86" s="5" t="s">
        <v>505</v>
      </c>
      <c r="F86" s="17">
        <v>1</v>
      </c>
      <c r="G86" s="29">
        <v>6500</v>
      </c>
      <c r="H86" s="30">
        <f t="shared" si="5"/>
        <v>6500</v>
      </c>
      <c r="I86" s="5" t="s">
        <v>733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 customHeight="1">
      <c r="A87" s="5" t="s">
        <v>734</v>
      </c>
      <c r="B87" s="5" t="s">
        <v>724</v>
      </c>
      <c r="C87" s="5" t="s">
        <v>735</v>
      </c>
      <c r="D87" s="5" t="s">
        <v>732</v>
      </c>
      <c r="E87" s="5" t="s">
        <v>505</v>
      </c>
      <c r="F87" s="17">
        <v>1</v>
      </c>
      <c r="G87" s="29">
        <v>5850</v>
      </c>
      <c r="H87" s="30">
        <f t="shared" si="5"/>
        <v>5850</v>
      </c>
      <c r="I87" s="5" t="s">
        <v>736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737</v>
      </c>
      <c r="B88" s="5" t="s">
        <v>724</v>
      </c>
      <c r="C88" s="5" t="s">
        <v>738</v>
      </c>
      <c r="D88" s="5" t="s">
        <v>581</v>
      </c>
      <c r="E88" s="5" t="s">
        <v>505</v>
      </c>
      <c r="F88" s="17">
        <v>1</v>
      </c>
      <c r="G88" s="29">
        <v>3575</v>
      </c>
      <c r="H88" s="30">
        <f t="shared" si="5"/>
        <v>3575</v>
      </c>
      <c r="I88" s="5" t="s">
        <v>739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740</v>
      </c>
      <c r="B89" s="5" t="s">
        <v>724</v>
      </c>
      <c r="C89" s="5" t="s">
        <v>741</v>
      </c>
      <c r="D89" s="5" t="s">
        <v>732</v>
      </c>
      <c r="E89" s="5" t="s">
        <v>505</v>
      </c>
      <c r="F89" s="17">
        <v>1</v>
      </c>
      <c r="G89" s="29">
        <v>4225</v>
      </c>
      <c r="H89" s="30">
        <f t="shared" si="5"/>
        <v>4225</v>
      </c>
      <c r="I89" s="5" t="s">
        <v>742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743</v>
      </c>
      <c r="B90" s="5" t="s">
        <v>724</v>
      </c>
      <c r="C90" s="5" t="s">
        <v>744</v>
      </c>
      <c r="D90" s="5" t="s">
        <v>589</v>
      </c>
      <c r="E90" s="5" t="s">
        <v>505</v>
      </c>
      <c r="F90" s="17">
        <v>1</v>
      </c>
      <c r="G90" s="29">
        <v>2275</v>
      </c>
      <c r="H90" s="30">
        <f t="shared" si="5"/>
        <v>2275</v>
      </c>
      <c r="I90" s="5" t="s">
        <v>745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746</v>
      </c>
      <c r="B91" s="5" t="s">
        <v>724</v>
      </c>
      <c r="C91" s="5" t="s">
        <v>747</v>
      </c>
      <c r="D91" s="5" t="s">
        <v>748</v>
      </c>
      <c r="E91" s="5" t="s">
        <v>505</v>
      </c>
      <c r="F91" s="17">
        <v>1</v>
      </c>
      <c r="G91" s="29">
        <v>2925</v>
      </c>
      <c r="H91" s="30">
        <f t="shared" si="5"/>
        <v>2925</v>
      </c>
      <c r="I91" s="5" t="s">
        <v>749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750</v>
      </c>
      <c r="B92" s="5" t="s">
        <v>724</v>
      </c>
      <c r="C92" s="5" t="s">
        <v>751</v>
      </c>
      <c r="D92" s="5" t="s">
        <v>581</v>
      </c>
      <c r="E92" s="5" t="s">
        <v>505</v>
      </c>
      <c r="F92" s="17">
        <v>1</v>
      </c>
      <c r="G92" s="29">
        <v>1430</v>
      </c>
      <c r="H92" s="30">
        <f t="shared" si="5"/>
        <v>1430</v>
      </c>
      <c r="I92" s="5" t="s">
        <v>693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2" t="s">
        <v>33</v>
      </c>
      <c r="B93" s="52"/>
      <c r="C93" s="52"/>
      <c r="D93" s="52"/>
      <c r="E93" s="52"/>
      <c r="F93" s="53"/>
      <c r="G93" s="54"/>
      <c r="H93" s="32">
        <f>SUM(H84:H92)</f>
        <v>36805</v>
      </c>
      <c r="I93" s="3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752</v>
      </c>
      <c r="B94" s="5" t="s">
        <v>753</v>
      </c>
      <c r="C94" s="5" t="s">
        <v>754</v>
      </c>
      <c r="D94" s="5" t="s">
        <v>512</v>
      </c>
      <c r="E94" s="5" t="s">
        <v>541</v>
      </c>
      <c r="F94" s="17">
        <v>10</v>
      </c>
      <c r="G94" s="29">
        <v>1283</v>
      </c>
      <c r="H94" s="30">
        <f t="shared" ref="H94:H104" si="6">F94*G94</f>
        <v>12830</v>
      </c>
      <c r="I94" s="5" t="s">
        <v>755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756</v>
      </c>
      <c r="B95" s="5" t="s">
        <v>753</v>
      </c>
      <c r="C95" s="5" t="s">
        <v>757</v>
      </c>
      <c r="D95" s="5" t="s">
        <v>512</v>
      </c>
      <c r="E95" s="5" t="s">
        <v>541</v>
      </c>
      <c r="F95" s="17">
        <v>8</v>
      </c>
      <c r="G95" s="29">
        <v>650</v>
      </c>
      <c r="H95" s="30">
        <f t="shared" si="6"/>
        <v>5200</v>
      </c>
      <c r="I95" s="5" t="s">
        <v>758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759</v>
      </c>
      <c r="B96" s="5" t="s">
        <v>753</v>
      </c>
      <c r="C96" s="5" t="s">
        <v>760</v>
      </c>
      <c r="D96" s="5" t="s">
        <v>761</v>
      </c>
      <c r="E96" s="5" t="s">
        <v>505</v>
      </c>
      <c r="F96" s="17">
        <v>1</v>
      </c>
      <c r="G96" s="29">
        <v>2925</v>
      </c>
      <c r="H96" s="30">
        <f t="shared" si="6"/>
        <v>2925</v>
      </c>
      <c r="I96" s="5" t="s">
        <v>762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" customHeight="1">
      <c r="A97" s="5" t="s">
        <v>763</v>
      </c>
      <c r="B97" s="5" t="s">
        <v>753</v>
      </c>
      <c r="C97" s="5" t="s">
        <v>764</v>
      </c>
      <c r="D97" s="5" t="s">
        <v>765</v>
      </c>
      <c r="E97" s="5" t="s">
        <v>505</v>
      </c>
      <c r="F97" s="17">
        <v>1</v>
      </c>
      <c r="G97" s="29">
        <v>2275</v>
      </c>
      <c r="H97" s="30">
        <f t="shared" si="6"/>
        <v>2275</v>
      </c>
      <c r="I97" s="5" t="s">
        <v>766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" customHeight="1">
      <c r="A98" s="5" t="s">
        <v>767</v>
      </c>
      <c r="B98" s="5" t="s">
        <v>753</v>
      </c>
      <c r="C98" s="5" t="s">
        <v>768</v>
      </c>
      <c r="D98" s="5" t="s">
        <v>769</v>
      </c>
      <c r="E98" s="5" t="s">
        <v>505</v>
      </c>
      <c r="F98" s="17">
        <v>1</v>
      </c>
      <c r="G98" s="29">
        <v>3500</v>
      </c>
      <c r="H98" s="30">
        <f t="shared" si="6"/>
        <v>3500</v>
      </c>
      <c r="I98" s="5" t="s">
        <v>770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771</v>
      </c>
      <c r="B99" s="5" t="s">
        <v>753</v>
      </c>
      <c r="C99" s="5" t="s">
        <v>772</v>
      </c>
      <c r="D99" s="5" t="s">
        <v>773</v>
      </c>
      <c r="E99" s="5" t="s">
        <v>505</v>
      </c>
      <c r="F99" s="17">
        <v>1</v>
      </c>
      <c r="G99" s="29">
        <v>2200</v>
      </c>
      <c r="H99" s="30">
        <f t="shared" si="6"/>
        <v>2200</v>
      </c>
      <c r="I99" s="5" t="s">
        <v>774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775</v>
      </c>
      <c r="B100" s="5" t="s">
        <v>753</v>
      </c>
      <c r="C100" s="5" t="s">
        <v>776</v>
      </c>
      <c r="D100" s="5" t="s">
        <v>761</v>
      </c>
      <c r="E100" s="5" t="s">
        <v>505</v>
      </c>
      <c r="F100" s="17">
        <v>1</v>
      </c>
      <c r="G100" s="29">
        <v>1430</v>
      </c>
      <c r="H100" s="30">
        <f t="shared" si="6"/>
        <v>1430</v>
      </c>
      <c r="I100" s="5" t="s">
        <v>777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778</v>
      </c>
      <c r="B101" s="5" t="s">
        <v>753</v>
      </c>
      <c r="C101" s="5" t="s">
        <v>779</v>
      </c>
      <c r="D101" s="5" t="s">
        <v>761</v>
      </c>
      <c r="E101" s="5" t="s">
        <v>505</v>
      </c>
      <c r="F101" s="17">
        <v>1</v>
      </c>
      <c r="G101" s="29">
        <v>1430</v>
      </c>
      <c r="H101" s="30">
        <f t="shared" si="6"/>
        <v>1430</v>
      </c>
      <c r="I101" s="5" t="s">
        <v>780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" customHeight="1">
      <c r="A102" s="5" t="s">
        <v>781</v>
      </c>
      <c r="B102" s="5" t="s">
        <v>753</v>
      </c>
      <c r="C102" s="5" t="s">
        <v>782</v>
      </c>
      <c r="D102" s="5" t="s">
        <v>769</v>
      </c>
      <c r="E102" s="5" t="s">
        <v>505</v>
      </c>
      <c r="F102" s="17">
        <v>1</v>
      </c>
      <c r="G102" s="29">
        <v>3200</v>
      </c>
      <c r="H102" s="30">
        <f t="shared" si="6"/>
        <v>3200</v>
      </c>
      <c r="I102" s="5" t="s">
        <v>783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784</v>
      </c>
      <c r="B103" s="5" t="s">
        <v>753</v>
      </c>
      <c r="C103" s="5" t="s">
        <v>785</v>
      </c>
      <c r="D103" s="5" t="s">
        <v>769</v>
      </c>
      <c r="E103" s="5" t="s">
        <v>505</v>
      </c>
      <c r="F103" s="17">
        <v>1</v>
      </c>
      <c r="G103" s="29">
        <v>1500</v>
      </c>
      <c r="H103" s="30">
        <f t="shared" si="6"/>
        <v>1500</v>
      </c>
      <c r="I103" s="5" t="s">
        <v>786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787</v>
      </c>
      <c r="B104" s="5" t="s">
        <v>753</v>
      </c>
      <c r="C104" s="5" t="s">
        <v>788</v>
      </c>
      <c r="D104" s="5" t="s">
        <v>512</v>
      </c>
      <c r="E104" s="5" t="s">
        <v>541</v>
      </c>
      <c r="F104" s="17">
        <v>1</v>
      </c>
      <c r="G104" s="29">
        <v>650</v>
      </c>
      <c r="H104" s="30">
        <f t="shared" si="6"/>
        <v>650</v>
      </c>
      <c r="I104" s="5" t="s">
        <v>789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2" t="s">
        <v>34</v>
      </c>
      <c r="B105" s="52"/>
      <c r="C105" s="52"/>
      <c r="D105" s="52"/>
      <c r="E105" s="52"/>
      <c r="F105" s="53"/>
      <c r="G105" s="54"/>
      <c r="H105" s="32">
        <f>SUM(H94:H104)</f>
        <v>37140</v>
      </c>
      <c r="I105" s="3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" customHeight="1">
      <c r="A106" s="5" t="s">
        <v>790</v>
      </c>
      <c r="B106" s="5" t="s">
        <v>791</v>
      </c>
      <c r="C106" s="5" t="s">
        <v>792</v>
      </c>
      <c r="D106" s="5" t="s">
        <v>504</v>
      </c>
      <c r="E106" s="5" t="s">
        <v>505</v>
      </c>
      <c r="F106" s="17">
        <v>1</v>
      </c>
      <c r="G106" s="29">
        <v>1820</v>
      </c>
      <c r="H106" s="30">
        <f t="shared" ref="H106:H113" si="7">F106*G106</f>
        <v>1820</v>
      </c>
      <c r="I106" s="5" t="s">
        <v>793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" customHeight="1">
      <c r="A107" s="5" t="s">
        <v>794</v>
      </c>
      <c r="B107" s="5" t="s">
        <v>791</v>
      </c>
      <c r="C107" s="5" t="s">
        <v>795</v>
      </c>
      <c r="D107" s="5" t="s">
        <v>504</v>
      </c>
      <c r="E107" s="5" t="s">
        <v>505</v>
      </c>
      <c r="F107" s="17">
        <v>1</v>
      </c>
      <c r="G107" s="29">
        <v>5850</v>
      </c>
      <c r="H107" s="30">
        <f t="shared" si="7"/>
        <v>5850</v>
      </c>
      <c r="I107" s="5" t="s">
        <v>796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797</v>
      </c>
      <c r="B108" s="5" t="s">
        <v>791</v>
      </c>
      <c r="C108" s="5" t="s">
        <v>798</v>
      </c>
      <c r="D108" s="5" t="s">
        <v>504</v>
      </c>
      <c r="E108" s="5" t="s">
        <v>505</v>
      </c>
      <c r="F108" s="17">
        <v>1</v>
      </c>
      <c r="G108" s="29">
        <v>2925</v>
      </c>
      <c r="H108" s="30">
        <f t="shared" si="7"/>
        <v>2925</v>
      </c>
      <c r="I108" s="5" t="s">
        <v>799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" customHeight="1">
      <c r="A109" s="5" t="s">
        <v>800</v>
      </c>
      <c r="B109" s="5" t="s">
        <v>791</v>
      </c>
      <c r="C109" s="5" t="s">
        <v>801</v>
      </c>
      <c r="D109" s="5" t="s">
        <v>504</v>
      </c>
      <c r="E109" s="5" t="s">
        <v>505</v>
      </c>
      <c r="F109" s="17">
        <v>1</v>
      </c>
      <c r="G109" s="29">
        <v>1820</v>
      </c>
      <c r="H109" s="30">
        <f t="shared" si="7"/>
        <v>1820</v>
      </c>
      <c r="I109" s="5" t="s">
        <v>802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" customHeight="1">
      <c r="A110" s="5" t="s">
        <v>803</v>
      </c>
      <c r="B110" s="5" t="s">
        <v>791</v>
      </c>
      <c r="C110" s="5" t="s">
        <v>804</v>
      </c>
      <c r="D110" s="5" t="s">
        <v>504</v>
      </c>
      <c r="E110" s="5" t="s">
        <v>505</v>
      </c>
      <c r="F110" s="17">
        <v>1</v>
      </c>
      <c r="G110" s="29">
        <v>2925</v>
      </c>
      <c r="H110" s="30">
        <f t="shared" si="7"/>
        <v>2925</v>
      </c>
      <c r="I110" s="5" t="s">
        <v>805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806</v>
      </c>
      <c r="B111" s="5" t="s">
        <v>791</v>
      </c>
      <c r="C111" s="5" t="s">
        <v>807</v>
      </c>
      <c r="D111" s="5" t="s">
        <v>504</v>
      </c>
      <c r="E111" s="5" t="s">
        <v>505</v>
      </c>
      <c r="F111" s="17">
        <v>1</v>
      </c>
      <c r="G111" s="29">
        <v>2080</v>
      </c>
      <c r="H111" s="30">
        <f t="shared" si="7"/>
        <v>2080</v>
      </c>
      <c r="I111" s="5" t="s">
        <v>808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809</v>
      </c>
      <c r="B112" s="5" t="s">
        <v>791</v>
      </c>
      <c r="C112" s="5" t="s">
        <v>810</v>
      </c>
      <c r="D112" s="5" t="s">
        <v>504</v>
      </c>
      <c r="E112" s="5" t="s">
        <v>505</v>
      </c>
      <c r="F112" s="17">
        <v>1</v>
      </c>
      <c r="G112" s="29">
        <v>1560</v>
      </c>
      <c r="H112" s="30">
        <f t="shared" si="7"/>
        <v>1560</v>
      </c>
      <c r="I112" s="5" t="s">
        <v>811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812</v>
      </c>
      <c r="B113" s="5" t="s">
        <v>791</v>
      </c>
      <c r="C113" s="5" t="s">
        <v>813</v>
      </c>
      <c r="D113" s="5" t="s">
        <v>504</v>
      </c>
      <c r="E113" s="5" t="s">
        <v>505</v>
      </c>
      <c r="F113" s="17">
        <v>1</v>
      </c>
      <c r="G113" s="29">
        <v>1170</v>
      </c>
      <c r="H113" s="30">
        <f t="shared" si="7"/>
        <v>1170</v>
      </c>
      <c r="I113" s="5" t="s">
        <v>814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2" t="s">
        <v>35</v>
      </c>
      <c r="B114" s="52"/>
      <c r="C114" s="52"/>
      <c r="D114" s="52"/>
      <c r="E114" s="52"/>
      <c r="F114" s="53"/>
      <c r="G114" s="54"/>
      <c r="H114" s="32">
        <f>SUM(H106:H113)</f>
        <v>20150</v>
      </c>
      <c r="I114" s="3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" customHeight="1">
      <c r="A115" s="5" t="s">
        <v>815</v>
      </c>
      <c r="B115" s="5" t="s">
        <v>816</v>
      </c>
      <c r="C115" s="5" t="s">
        <v>817</v>
      </c>
      <c r="D115" s="5" t="s">
        <v>512</v>
      </c>
      <c r="E115" s="5" t="s">
        <v>541</v>
      </c>
      <c r="F115" s="17">
        <v>70</v>
      </c>
      <c r="G115" s="29">
        <v>275</v>
      </c>
      <c r="H115" s="30">
        <f t="shared" ref="H115:H125" si="8">F115*G115</f>
        <v>19250</v>
      </c>
      <c r="I115" s="5" t="s">
        <v>818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" t="s">
        <v>819</v>
      </c>
      <c r="B116" s="5" t="s">
        <v>816</v>
      </c>
      <c r="C116" s="5" t="s">
        <v>820</v>
      </c>
      <c r="D116" s="5" t="s">
        <v>512</v>
      </c>
      <c r="E116" s="5" t="s">
        <v>541</v>
      </c>
      <c r="F116" s="17">
        <v>0</v>
      </c>
      <c r="G116" s="29">
        <v>0</v>
      </c>
      <c r="H116" s="30">
        <f t="shared" si="8"/>
        <v>0</v>
      </c>
      <c r="I116" s="5" t="s">
        <v>821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" t="s">
        <v>822</v>
      </c>
      <c r="B117" s="5" t="s">
        <v>816</v>
      </c>
      <c r="C117" s="5" t="s">
        <v>823</v>
      </c>
      <c r="D117" s="5" t="s">
        <v>604</v>
      </c>
      <c r="E117" s="5" t="s">
        <v>505</v>
      </c>
      <c r="F117" s="17">
        <v>1</v>
      </c>
      <c r="G117" s="29">
        <v>2080</v>
      </c>
      <c r="H117" s="30">
        <f t="shared" si="8"/>
        <v>2080</v>
      </c>
      <c r="I117" s="5" t="s">
        <v>824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" t="s">
        <v>825</v>
      </c>
      <c r="B118" s="5" t="s">
        <v>816</v>
      </c>
      <c r="C118" s="5" t="s">
        <v>826</v>
      </c>
      <c r="D118" s="5" t="s">
        <v>504</v>
      </c>
      <c r="E118" s="5" t="s">
        <v>505</v>
      </c>
      <c r="F118" s="17">
        <v>1</v>
      </c>
      <c r="G118" s="29">
        <v>1430</v>
      </c>
      <c r="H118" s="30">
        <f t="shared" si="8"/>
        <v>1430</v>
      </c>
      <c r="I118" s="5" t="s">
        <v>827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" customHeight="1">
      <c r="A119" s="5" t="s">
        <v>828</v>
      </c>
      <c r="B119" s="5" t="s">
        <v>816</v>
      </c>
      <c r="C119" s="5" t="s">
        <v>829</v>
      </c>
      <c r="D119" s="5" t="s">
        <v>504</v>
      </c>
      <c r="E119" s="5" t="s">
        <v>505</v>
      </c>
      <c r="F119" s="17">
        <v>1</v>
      </c>
      <c r="G119" s="29">
        <v>5525</v>
      </c>
      <c r="H119" s="30">
        <f t="shared" si="8"/>
        <v>5525</v>
      </c>
      <c r="I119" s="5" t="s">
        <v>830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" t="s">
        <v>831</v>
      </c>
      <c r="B120" s="5" t="s">
        <v>816</v>
      </c>
      <c r="C120" s="5" t="s">
        <v>832</v>
      </c>
      <c r="D120" s="5" t="s">
        <v>504</v>
      </c>
      <c r="E120" s="5" t="s">
        <v>505</v>
      </c>
      <c r="F120" s="17">
        <v>1</v>
      </c>
      <c r="G120" s="29">
        <v>1170</v>
      </c>
      <c r="H120" s="30">
        <f t="shared" si="8"/>
        <v>1170</v>
      </c>
      <c r="I120" s="5" t="s">
        <v>833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" t="s">
        <v>834</v>
      </c>
      <c r="B121" s="5" t="s">
        <v>816</v>
      </c>
      <c r="C121" s="5" t="s">
        <v>835</v>
      </c>
      <c r="D121" s="5" t="s">
        <v>504</v>
      </c>
      <c r="E121" s="5" t="s">
        <v>505</v>
      </c>
      <c r="F121" s="17">
        <v>1</v>
      </c>
      <c r="G121" s="29">
        <v>2925</v>
      </c>
      <c r="H121" s="30">
        <f t="shared" si="8"/>
        <v>2925</v>
      </c>
      <c r="I121" s="5" t="s">
        <v>836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" t="s">
        <v>837</v>
      </c>
      <c r="B122" s="5" t="s">
        <v>816</v>
      </c>
      <c r="C122" s="5" t="s">
        <v>838</v>
      </c>
      <c r="D122" s="5" t="s">
        <v>504</v>
      </c>
      <c r="E122" s="5" t="s">
        <v>505</v>
      </c>
      <c r="F122" s="17">
        <v>1</v>
      </c>
      <c r="G122" s="29">
        <v>2925</v>
      </c>
      <c r="H122" s="30">
        <f t="shared" si="8"/>
        <v>2925</v>
      </c>
      <c r="I122" s="5" t="s">
        <v>839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" t="s">
        <v>840</v>
      </c>
      <c r="B123" s="5" t="s">
        <v>816</v>
      </c>
      <c r="C123" s="5" t="s">
        <v>841</v>
      </c>
      <c r="D123" s="5" t="s">
        <v>504</v>
      </c>
      <c r="E123" s="5" t="s">
        <v>505</v>
      </c>
      <c r="F123" s="17">
        <v>1</v>
      </c>
      <c r="G123" s="29">
        <v>2275</v>
      </c>
      <c r="H123" s="30">
        <f t="shared" si="8"/>
        <v>2275</v>
      </c>
      <c r="I123" s="5" t="s">
        <v>842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5" t="s">
        <v>843</v>
      </c>
      <c r="B124" s="5" t="s">
        <v>816</v>
      </c>
      <c r="C124" s="5" t="s">
        <v>844</v>
      </c>
      <c r="D124" s="5" t="s">
        <v>504</v>
      </c>
      <c r="E124" s="5" t="s">
        <v>505</v>
      </c>
      <c r="F124" s="17">
        <v>1</v>
      </c>
      <c r="G124" s="29">
        <v>1170</v>
      </c>
      <c r="H124" s="30">
        <f t="shared" si="8"/>
        <v>1170</v>
      </c>
      <c r="I124" s="5" t="s">
        <v>845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" customHeight="1">
      <c r="A125" s="5" t="s">
        <v>846</v>
      </c>
      <c r="B125" s="5" t="s">
        <v>816</v>
      </c>
      <c r="C125" s="5" t="s">
        <v>847</v>
      </c>
      <c r="D125" s="5" t="s">
        <v>848</v>
      </c>
      <c r="E125" s="5" t="s">
        <v>505</v>
      </c>
      <c r="F125" s="17">
        <v>1</v>
      </c>
      <c r="G125" s="29">
        <v>13000</v>
      </c>
      <c r="H125" s="30">
        <f t="shared" si="8"/>
        <v>13000</v>
      </c>
      <c r="I125" s="5" t="s">
        <v>849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>
      <c r="A126" s="52" t="s">
        <v>36</v>
      </c>
      <c r="B126" s="52"/>
      <c r="C126" s="52"/>
      <c r="D126" s="52"/>
      <c r="E126" s="52"/>
      <c r="F126" s="53"/>
      <c r="G126" s="54"/>
      <c r="H126" s="32">
        <f>SUM(H115:H125)</f>
        <v>51750</v>
      </c>
      <c r="I126" s="3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customHeight="1">
      <c r="A127" s="5" t="s">
        <v>850</v>
      </c>
      <c r="B127" s="5" t="s">
        <v>130</v>
      </c>
      <c r="C127" s="5" t="s">
        <v>851</v>
      </c>
      <c r="D127" s="5" t="s">
        <v>504</v>
      </c>
      <c r="E127" s="5" t="s">
        <v>505</v>
      </c>
      <c r="F127" s="17">
        <v>1</v>
      </c>
      <c r="G127" s="29">
        <v>780</v>
      </c>
      <c r="H127" s="30">
        <f>F127*G127</f>
        <v>780</v>
      </c>
      <c r="I127" s="5" t="s">
        <v>852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>
      <c r="A128" s="5" t="s">
        <v>853</v>
      </c>
      <c r="B128" s="5" t="s">
        <v>130</v>
      </c>
      <c r="C128" s="5" t="s">
        <v>854</v>
      </c>
      <c r="D128" s="5" t="s">
        <v>504</v>
      </c>
      <c r="E128" s="5" t="s">
        <v>505</v>
      </c>
      <c r="F128" s="17">
        <v>1</v>
      </c>
      <c r="G128" s="29">
        <v>2925</v>
      </c>
      <c r="H128" s="30">
        <f>F128*G128</f>
        <v>2925</v>
      </c>
      <c r="I128" s="5" t="s">
        <v>855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>
      <c r="A129" s="5" t="s">
        <v>856</v>
      </c>
      <c r="B129" s="5" t="s">
        <v>130</v>
      </c>
      <c r="C129" s="5" t="s">
        <v>857</v>
      </c>
      <c r="D129" s="5" t="s">
        <v>504</v>
      </c>
      <c r="E129" s="5" t="s">
        <v>505</v>
      </c>
      <c r="F129" s="17">
        <v>1</v>
      </c>
      <c r="G129" s="29">
        <v>780</v>
      </c>
      <c r="H129" s="30">
        <f>F129*G129</f>
        <v>780</v>
      </c>
      <c r="I129" s="5" t="s">
        <v>858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" customHeight="1">
      <c r="A130" s="5" t="s">
        <v>859</v>
      </c>
      <c r="B130" s="5" t="s">
        <v>130</v>
      </c>
      <c r="C130" s="5" t="s">
        <v>860</v>
      </c>
      <c r="D130" s="5" t="s">
        <v>861</v>
      </c>
      <c r="E130" s="5" t="s">
        <v>505</v>
      </c>
      <c r="F130" s="17">
        <v>1</v>
      </c>
      <c r="G130" s="29">
        <v>780</v>
      </c>
      <c r="H130" s="30">
        <f>F130*G130</f>
        <v>780</v>
      </c>
      <c r="I130" s="5" t="s">
        <v>862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>
      <c r="A131" s="5" t="s">
        <v>863</v>
      </c>
      <c r="B131" s="5" t="s">
        <v>130</v>
      </c>
      <c r="C131" s="5" t="s">
        <v>864</v>
      </c>
      <c r="D131" s="5" t="s">
        <v>504</v>
      </c>
      <c r="E131" s="5" t="s">
        <v>505</v>
      </c>
      <c r="F131" s="17">
        <v>1</v>
      </c>
      <c r="G131" s="29">
        <v>325</v>
      </c>
      <c r="H131" s="30">
        <f>F131*G131</f>
        <v>325</v>
      </c>
      <c r="I131" s="5" t="s">
        <v>865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customHeight="1">
      <c r="A132" s="52" t="s">
        <v>866</v>
      </c>
      <c r="B132" s="52"/>
      <c r="C132" s="52"/>
      <c r="D132" s="52"/>
      <c r="E132" s="52"/>
      <c r="F132" s="53"/>
      <c r="G132" s="54"/>
      <c r="H132" s="32">
        <f>SUM(H127:H131)</f>
        <v>5590</v>
      </c>
      <c r="I132" s="3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>
      <c r="A133" s="5" t="s">
        <v>867</v>
      </c>
      <c r="B133" s="5" t="s">
        <v>868</v>
      </c>
      <c r="C133" s="5" t="s">
        <v>869</v>
      </c>
      <c r="D133" s="5" t="s">
        <v>870</v>
      </c>
      <c r="E133" s="5" t="s">
        <v>505</v>
      </c>
      <c r="F133" s="17">
        <v>1</v>
      </c>
      <c r="G133" s="29">
        <v>7800</v>
      </c>
      <c r="H133" s="30">
        <f t="shared" ref="H133:H141" si="9">F133*G133</f>
        <v>7800</v>
      </c>
      <c r="I133" s="5" t="s">
        <v>871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>
      <c r="A134" s="5" t="s">
        <v>872</v>
      </c>
      <c r="B134" s="5" t="s">
        <v>868</v>
      </c>
      <c r="C134" s="5" t="s">
        <v>873</v>
      </c>
      <c r="D134" s="5" t="s">
        <v>870</v>
      </c>
      <c r="E134" s="5" t="s">
        <v>505</v>
      </c>
      <c r="F134" s="17">
        <v>1</v>
      </c>
      <c r="G134" s="29">
        <v>5525</v>
      </c>
      <c r="H134" s="30">
        <f t="shared" si="9"/>
        <v>5525</v>
      </c>
      <c r="I134" s="5" t="s">
        <v>874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" customHeight="1">
      <c r="A135" s="5" t="s">
        <v>875</v>
      </c>
      <c r="B135" s="5" t="s">
        <v>868</v>
      </c>
      <c r="C135" s="5" t="s">
        <v>876</v>
      </c>
      <c r="D135" s="5" t="s">
        <v>504</v>
      </c>
      <c r="E135" s="5" t="s">
        <v>505</v>
      </c>
      <c r="F135" s="17">
        <v>1</v>
      </c>
      <c r="G135" s="29">
        <v>4225</v>
      </c>
      <c r="H135" s="30">
        <f t="shared" si="9"/>
        <v>4225</v>
      </c>
      <c r="I135" s="5" t="s">
        <v>877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" customHeight="1">
      <c r="A136" s="5" t="s">
        <v>878</v>
      </c>
      <c r="B136" s="5" t="s">
        <v>868</v>
      </c>
      <c r="C136" s="5" t="s">
        <v>879</v>
      </c>
      <c r="D136" s="5" t="s">
        <v>504</v>
      </c>
      <c r="E136" s="5" t="s">
        <v>505</v>
      </c>
      <c r="F136" s="17">
        <v>1</v>
      </c>
      <c r="G136" s="29">
        <v>5525</v>
      </c>
      <c r="H136" s="30">
        <f t="shared" si="9"/>
        <v>5525</v>
      </c>
      <c r="I136" s="5" t="s">
        <v>880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customHeight="1">
      <c r="A137" s="5" t="s">
        <v>881</v>
      </c>
      <c r="B137" s="5" t="s">
        <v>868</v>
      </c>
      <c r="C137" s="5" t="s">
        <v>882</v>
      </c>
      <c r="D137" s="5" t="s">
        <v>504</v>
      </c>
      <c r="E137" s="5" t="s">
        <v>505</v>
      </c>
      <c r="F137" s="17">
        <v>1</v>
      </c>
      <c r="G137" s="29">
        <v>2275</v>
      </c>
      <c r="H137" s="30">
        <f t="shared" si="9"/>
        <v>2275</v>
      </c>
      <c r="I137" s="5" t="s">
        <v>883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" customHeight="1">
      <c r="A138" s="5" t="s">
        <v>884</v>
      </c>
      <c r="B138" s="5" t="s">
        <v>868</v>
      </c>
      <c r="C138" s="5" t="s">
        <v>885</v>
      </c>
      <c r="D138" s="5" t="s">
        <v>504</v>
      </c>
      <c r="E138" s="5" t="s">
        <v>505</v>
      </c>
      <c r="F138" s="17">
        <v>1</v>
      </c>
      <c r="G138" s="29">
        <v>780</v>
      </c>
      <c r="H138" s="30">
        <f t="shared" si="9"/>
        <v>780</v>
      </c>
      <c r="I138" s="5" t="s">
        <v>886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customHeight="1">
      <c r="A139" s="5" t="s">
        <v>887</v>
      </c>
      <c r="B139" s="5" t="s">
        <v>868</v>
      </c>
      <c r="C139" s="5" t="s">
        <v>888</v>
      </c>
      <c r="D139" s="5" t="s">
        <v>870</v>
      </c>
      <c r="E139" s="5" t="s">
        <v>505</v>
      </c>
      <c r="F139" s="17">
        <v>1</v>
      </c>
      <c r="G139" s="29">
        <v>3575</v>
      </c>
      <c r="H139" s="30">
        <f t="shared" si="9"/>
        <v>3575</v>
      </c>
      <c r="I139" s="5" t="s">
        <v>889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customHeight="1">
      <c r="A140" s="5" t="s">
        <v>890</v>
      </c>
      <c r="B140" s="5" t="s">
        <v>868</v>
      </c>
      <c r="C140" s="5" t="s">
        <v>891</v>
      </c>
      <c r="D140" s="5" t="s">
        <v>504</v>
      </c>
      <c r="E140" s="5" t="s">
        <v>505</v>
      </c>
      <c r="F140" s="17">
        <v>1</v>
      </c>
      <c r="G140" s="29">
        <v>1430</v>
      </c>
      <c r="H140" s="30">
        <f t="shared" si="9"/>
        <v>1430</v>
      </c>
      <c r="I140" s="5" t="s">
        <v>892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" customHeight="1">
      <c r="A141" s="5" t="s">
        <v>893</v>
      </c>
      <c r="B141" s="5" t="s">
        <v>868</v>
      </c>
      <c r="C141" s="5" t="s">
        <v>894</v>
      </c>
      <c r="D141" s="5" t="s">
        <v>895</v>
      </c>
      <c r="E141" s="5" t="s">
        <v>505</v>
      </c>
      <c r="F141" s="17">
        <v>0</v>
      </c>
      <c r="G141" s="29">
        <v>0</v>
      </c>
      <c r="H141" s="30">
        <f t="shared" si="9"/>
        <v>0</v>
      </c>
      <c r="I141" s="5" t="s">
        <v>896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customHeight="1">
      <c r="A142" s="55" t="s">
        <v>897</v>
      </c>
      <c r="B142" s="55"/>
      <c r="C142" s="55"/>
      <c r="D142" s="55"/>
      <c r="E142" s="55"/>
      <c r="F142" s="55"/>
      <c r="G142" s="56"/>
      <c r="H142" s="35">
        <f>SUM(H133:H141)</f>
        <v>31135</v>
      </c>
      <c r="I142" s="3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customHeight="1">
      <c r="A143" s="57" t="s">
        <v>898</v>
      </c>
      <c r="B143" s="57"/>
      <c r="C143" s="57"/>
      <c r="D143" s="57"/>
      <c r="E143" s="57"/>
      <c r="F143" s="57"/>
      <c r="G143" s="58"/>
      <c r="H143" s="36">
        <f>H21+H23+H33+H41+H47+H52+H64+H74+H83+H93+H105+H114+H126+H132+H142</f>
        <v>708186</v>
      </c>
      <c r="I143" s="2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customHeight="1">
      <c r="A144" s="57" t="s">
        <v>106</v>
      </c>
      <c r="B144" s="57"/>
      <c r="C144" s="57"/>
      <c r="D144" s="57"/>
      <c r="E144" s="57"/>
      <c r="F144" s="57"/>
      <c r="G144" s="58"/>
      <c r="H144" s="37">
        <f>SUMIF($D$13:$D$141,"Cast payroll",$H$13:$H$141)*Assumptions!D12</f>
        <v>28697.34</v>
      </c>
      <c r="I144" s="2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customHeight="1">
      <c r="A145" s="57" t="s">
        <v>899</v>
      </c>
      <c r="B145" s="57"/>
      <c r="C145" s="57"/>
      <c r="D145" s="57"/>
      <c r="E145" s="57"/>
      <c r="F145" s="57"/>
      <c r="G145" s="58"/>
      <c r="H145" s="37">
        <f>SUMIF($D$13:$D$141,"Crew payroll",$H$13:$H$141)*Assumptions!D13</f>
        <v>29409.05</v>
      </c>
      <c r="I145" s="2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customHeight="1">
      <c r="A146" s="57" t="s">
        <v>112</v>
      </c>
      <c r="B146" s="57"/>
      <c r="C146" s="57"/>
      <c r="D146" s="57"/>
      <c r="E146" s="57"/>
      <c r="F146" s="57"/>
      <c r="G146" s="58"/>
      <c r="H146" s="37">
        <f>(SUMIF($D$13:$D$141,"Cast payroll",$H$13:$H$141)+SUMIF($D$13:$D$141,"Crew payroll",$H$13:$H$141))*Assumptions!D14</f>
        <v>10020.775000000001</v>
      </c>
      <c r="I146" s="2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customHeight="1">
      <c r="A147" s="57" t="s">
        <v>900</v>
      </c>
      <c r="B147" s="57"/>
      <c r="C147" s="57"/>
      <c r="D147" s="57"/>
      <c r="E147" s="57"/>
      <c r="F147" s="57"/>
      <c r="G147" s="58"/>
      <c r="H147" s="37">
        <f>SUM(H143:H146)</f>
        <v>776313.16500000004</v>
      </c>
      <c r="I147" s="2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customHeight="1">
      <c r="A148" s="57" t="s">
        <v>119</v>
      </c>
      <c r="B148" s="57"/>
      <c r="C148" s="57"/>
      <c r="D148" s="57"/>
      <c r="E148" s="57"/>
      <c r="F148" s="57"/>
      <c r="G148" s="58"/>
      <c r="H148" s="37">
        <f>H147*Assumptions!D16</f>
        <v>0</v>
      </c>
      <c r="I148" s="2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customHeight="1">
      <c r="A149" s="59" t="s">
        <v>901</v>
      </c>
      <c r="B149" s="59"/>
      <c r="C149" s="59"/>
      <c r="D149" s="59"/>
      <c r="E149" s="59"/>
      <c r="F149" s="59"/>
      <c r="G149" s="60"/>
      <c r="H149" s="39">
        <f>(H147+H148)*Assumptions!D15</f>
        <v>38815.65825</v>
      </c>
      <c r="I149" s="3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customHeight="1">
      <c r="A150" s="61" t="s">
        <v>902</v>
      </c>
      <c r="B150" s="61"/>
      <c r="C150" s="61"/>
      <c r="D150" s="61"/>
      <c r="E150" s="61"/>
      <c r="F150" s="61"/>
      <c r="G150" s="62"/>
      <c r="H150" s="41">
        <f>H147+H148+H149</f>
        <v>815128.82325000002</v>
      </c>
      <c r="I150" s="40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46:G146"/>
    <mergeCell ref="A147:G147"/>
    <mergeCell ref="A148:G148"/>
    <mergeCell ref="A149:G149"/>
    <mergeCell ref="A150:G150"/>
    <mergeCell ref="A132:G132"/>
    <mergeCell ref="A142:G142"/>
    <mergeCell ref="A143:G143"/>
    <mergeCell ref="A144:G144"/>
    <mergeCell ref="A145:G145"/>
    <mergeCell ref="A83:G83"/>
    <mergeCell ref="A93:G93"/>
    <mergeCell ref="A105:G105"/>
    <mergeCell ref="A114:G114"/>
    <mergeCell ref="A126:G126"/>
    <mergeCell ref="A41:G41"/>
    <mergeCell ref="A47:G47"/>
    <mergeCell ref="A52:G52"/>
    <mergeCell ref="A64:G64"/>
    <mergeCell ref="A74:G74"/>
    <mergeCell ref="A1:I1"/>
    <mergeCell ref="A2:I2"/>
    <mergeCell ref="A21:G21"/>
    <mergeCell ref="A23:G23"/>
    <mergeCell ref="A33:G33"/>
  </mergeCells>
  <conditionalFormatting sqref="B8">
    <cfRule type="containsText" dxfId="11" priority="1" operator="containsText" text="WITHIN"/>
    <cfRule type="containsText" dxfId="10" priority="2" operator="containsText" text="REVIEW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50"/>
  <sheetViews>
    <sheetView showGridLines="0" workbookViewId="0">
      <selection sqref="A1:I1"/>
    </sheetView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1035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903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1</v>
      </c>
      <c r="B4" s="25" t="s">
        <v>12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3</v>
      </c>
      <c r="B5" s="26">
        <v>25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489</v>
      </c>
      <c r="B6" s="25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490</v>
      </c>
      <c r="B7" s="27">
        <v>4000000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491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492</v>
      </c>
      <c r="B9" s="28">
        <f>H150</f>
        <v>3171088.1771999998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493</v>
      </c>
      <c r="B12" s="2" t="s">
        <v>494</v>
      </c>
      <c r="C12" s="2" t="s">
        <v>495</v>
      </c>
      <c r="D12" s="2" t="s">
        <v>496</v>
      </c>
      <c r="E12" s="2" t="s">
        <v>497</v>
      </c>
      <c r="F12" s="2" t="s">
        <v>498</v>
      </c>
      <c r="G12" s="2" t="s">
        <v>344</v>
      </c>
      <c r="H12" s="2" t="s">
        <v>499</v>
      </c>
      <c r="I12" s="3" t="s">
        <v>500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501</v>
      </c>
      <c r="B13" s="5" t="s">
        <v>502</v>
      </c>
      <c r="C13" s="5" t="s">
        <v>503</v>
      </c>
      <c r="D13" s="5" t="s">
        <v>504</v>
      </c>
      <c r="E13" s="5" t="s">
        <v>505</v>
      </c>
      <c r="F13" s="17">
        <v>1</v>
      </c>
      <c r="G13" s="29">
        <v>9000</v>
      </c>
      <c r="H13" s="30">
        <f t="shared" ref="H13:H20" si="0">F13*G13</f>
        <v>9000</v>
      </c>
      <c r="I13" s="5" t="s">
        <v>506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507</v>
      </c>
      <c r="B14" s="5" t="s">
        <v>502</v>
      </c>
      <c r="C14" s="5" t="s">
        <v>508</v>
      </c>
      <c r="D14" s="5" t="s">
        <v>504</v>
      </c>
      <c r="E14" s="5" t="s">
        <v>505</v>
      </c>
      <c r="F14" s="17">
        <v>1</v>
      </c>
      <c r="G14" s="29">
        <v>18000</v>
      </c>
      <c r="H14" s="30">
        <f t="shared" si="0"/>
        <v>18000</v>
      </c>
      <c r="I14" s="5" t="s">
        <v>509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510</v>
      </c>
      <c r="B15" s="5" t="s">
        <v>502</v>
      </c>
      <c r="C15" s="5" t="s">
        <v>511</v>
      </c>
      <c r="D15" s="5" t="s">
        <v>512</v>
      </c>
      <c r="E15" s="5" t="s">
        <v>505</v>
      </c>
      <c r="F15" s="17">
        <v>1</v>
      </c>
      <c r="G15" s="29">
        <v>16000</v>
      </c>
      <c r="H15" s="30">
        <f t="shared" si="0"/>
        <v>16000</v>
      </c>
      <c r="I15" s="5" t="s">
        <v>513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514</v>
      </c>
      <c r="B16" s="5" t="s">
        <v>502</v>
      </c>
      <c r="C16" s="5" t="s">
        <v>515</v>
      </c>
      <c r="D16" s="5" t="s">
        <v>512</v>
      </c>
      <c r="E16" s="5" t="s">
        <v>516</v>
      </c>
      <c r="F16" s="17">
        <v>1</v>
      </c>
      <c r="G16" s="29">
        <v>28000</v>
      </c>
      <c r="H16" s="30">
        <f t="shared" si="0"/>
        <v>28000</v>
      </c>
      <c r="I16" s="5" t="s">
        <v>517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518</v>
      </c>
      <c r="B17" s="5" t="s">
        <v>502</v>
      </c>
      <c r="C17" s="5" t="s">
        <v>519</v>
      </c>
      <c r="D17" s="5" t="s">
        <v>504</v>
      </c>
      <c r="E17" s="5" t="s">
        <v>505</v>
      </c>
      <c r="F17" s="17">
        <v>1</v>
      </c>
      <c r="G17" s="29">
        <v>8250</v>
      </c>
      <c r="H17" s="30">
        <f t="shared" si="0"/>
        <v>8250</v>
      </c>
      <c r="I17" s="5" t="s">
        <v>520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521</v>
      </c>
      <c r="B18" s="5" t="s">
        <v>502</v>
      </c>
      <c r="C18" s="5" t="s">
        <v>522</v>
      </c>
      <c r="D18" s="5" t="s">
        <v>504</v>
      </c>
      <c r="E18" s="5" t="s">
        <v>505</v>
      </c>
      <c r="F18" s="17">
        <v>1</v>
      </c>
      <c r="G18" s="29">
        <v>10500</v>
      </c>
      <c r="H18" s="30">
        <f t="shared" si="0"/>
        <v>10500</v>
      </c>
      <c r="I18" s="5" t="s">
        <v>523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524</v>
      </c>
      <c r="B19" s="5" t="s">
        <v>502</v>
      </c>
      <c r="C19" s="5" t="s">
        <v>525</v>
      </c>
      <c r="D19" s="5" t="s">
        <v>512</v>
      </c>
      <c r="E19" s="5" t="s">
        <v>505</v>
      </c>
      <c r="F19" s="17">
        <v>1</v>
      </c>
      <c r="G19" s="29">
        <v>12000</v>
      </c>
      <c r="H19" s="30">
        <f t="shared" si="0"/>
        <v>12000</v>
      </c>
      <c r="I19" s="5" t="s">
        <v>526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527</v>
      </c>
      <c r="B20" s="5" t="s">
        <v>502</v>
      </c>
      <c r="C20" s="5" t="s">
        <v>528</v>
      </c>
      <c r="D20" s="5" t="s">
        <v>512</v>
      </c>
      <c r="E20" s="5" t="s">
        <v>505</v>
      </c>
      <c r="F20" s="17">
        <v>1</v>
      </c>
      <c r="G20" s="29">
        <v>11000</v>
      </c>
      <c r="H20" s="30">
        <f t="shared" si="0"/>
        <v>11000</v>
      </c>
      <c r="I20" s="5" t="s">
        <v>529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530</v>
      </c>
      <c r="B21" s="52"/>
      <c r="C21" s="52"/>
      <c r="D21" s="52"/>
      <c r="E21" s="52"/>
      <c r="F21" s="53"/>
      <c r="G21" s="54"/>
      <c r="H21" s="32">
        <f>SUM(H13:H20)</f>
        <v>112750</v>
      </c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531</v>
      </c>
      <c r="B22" s="5" t="s">
        <v>532</v>
      </c>
      <c r="C22" s="5" t="s">
        <v>533</v>
      </c>
      <c r="D22" s="5" t="s">
        <v>534</v>
      </c>
      <c r="E22" s="5" t="s">
        <v>535</v>
      </c>
      <c r="F22" s="33">
        <v>1</v>
      </c>
      <c r="G22" s="30"/>
      <c r="H22" s="6">
        <f>'Cast &amp; Schedule'!J32</f>
        <v>381926.5</v>
      </c>
      <c r="I22" s="5" t="s">
        <v>536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2" t="s">
        <v>537</v>
      </c>
      <c r="B23" s="52"/>
      <c r="C23" s="52"/>
      <c r="D23" s="52"/>
      <c r="E23" s="52"/>
      <c r="F23" s="53"/>
      <c r="G23" s="54"/>
      <c r="H23" s="32">
        <f>SUM(H22:H22)</f>
        <v>381926.5</v>
      </c>
      <c r="I23" s="3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538</v>
      </c>
      <c r="B24" s="5" t="s">
        <v>539</v>
      </c>
      <c r="C24" s="5" t="s">
        <v>540</v>
      </c>
      <c r="D24" s="5" t="s">
        <v>512</v>
      </c>
      <c r="E24" s="5" t="s">
        <v>541</v>
      </c>
      <c r="F24" s="17">
        <v>48</v>
      </c>
      <c r="G24" s="29">
        <v>850</v>
      </c>
      <c r="H24" s="30">
        <f t="shared" ref="H24:H32" si="1">F24*G24</f>
        <v>40800</v>
      </c>
      <c r="I24" s="5" t="s">
        <v>542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543</v>
      </c>
      <c r="B25" s="5" t="s">
        <v>539</v>
      </c>
      <c r="C25" s="5" t="s">
        <v>544</v>
      </c>
      <c r="D25" s="5" t="s">
        <v>512</v>
      </c>
      <c r="E25" s="5" t="s">
        <v>541</v>
      </c>
      <c r="F25" s="17">
        <v>44</v>
      </c>
      <c r="G25" s="29">
        <v>550</v>
      </c>
      <c r="H25" s="30">
        <f t="shared" si="1"/>
        <v>24200</v>
      </c>
      <c r="I25" s="5" t="s">
        <v>545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546</v>
      </c>
      <c r="B26" s="5" t="s">
        <v>539</v>
      </c>
      <c r="C26" s="5" t="s">
        <v>547</v>
      </c>
      <c r="D26" s="5" t="s">
        <v>512</v>
      </c>
      <c r="E26" s="5" t="s">
        <v>541</v>
      </c>
      <c r="F26" s="17">
        <v>25</v>
      </c>
      <c r="G26" s="29">
        <v>900</v>
      </c>
      <c r="H26" s="30">
        <f t="shared" si="1"/>
        <v>22500</v>
      </c>
      <c r="I26" s="5" t="s">
        <v>548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549</v>
      </c>
      <c r="B27" s="5" t="s">
        <v>539</v>
      </c>
      <c r="C27" s="5" t="s">
        <v>550</v>
      </c>
      <c r="D27" s="5" t="s">
        <v>512</v>
      </c>
      <c r="E27" s="5" t="s">
        <v>551</v>
      </c>
      <c r="F27" s="17">
        <v>35</v>
      </c>
      <c r="G27" s="29">
        <v>600</v>
      </c>
      <c r="H27" s="30">
        <f t="shared" si="1"/>
        <v>21000</v>
      </c>
      <c r="I27" s="5" t="s">
        <v>552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5" t="s">
        <v>553</v>
      </c>
      <c r="B28" s="5" t="s">
        <v>539</v>
      </c>
      <c r="C28" s="5" t="s">
        <v>554</v>
      </c>
      <c r="D28" s="5" t="s">
        <v>512</v>
      </c>
      <c r="E28" s="5" t="s">
        <v>541</v>
      </c>
      <c r="F28" s="17">
        <v>25</v>
      </c>
      <c r="G28" s="29">
        <v>600</v>
      </c>
      <c r="H28" s="30">
        <f t="shared" si="1"/>
        <v>15000</v>
      </c>
      <c r="I28" s="5" t="s">
        <v>555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556</v>
      </c>
      <c r="B29" s="5" t="s">
        <v>539</v>
      </c>
      <c r="C29" s="5" t="s">
        <v>557</v>
      </c>
      <c r="D29" s="5" t="s">
        <v>512</v>
      </c>
      <c r="E29" s="5" t="s">
        <v>551</v>
      </c>
      <c r="F29" s="17">
        <v>150</v>
      </c>
      <c r="G29" s="29">
        <v>220</v>
      </c>
      <c r="H29" s="30">
        <f t="shared" si="1"/>
        <v>33000</v>
      </c>
      <c r="I29" s="5" t="s">
        <v>558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559</v>
      </c>
      <c r="B30" s="5" t="s">
        <v>539</v>
      </c>
      <c r="C30" s="5" t="s">
        <v>560</v>
      </c>
      <c r="D30" s="5" t="s">
        <v>512</v>
      </c>
      <c r="E30" s="5" t="s">
        <v>541</v>
      </c>
      <c r="F30" s="17">
        <v>6</v>
      </c>
      <c r="G30" s="29">
        <v>500</v>
      </c>
      <c r="H30" s="30">
        <f t="shared" si="1"/>
        <v>3000</v>
      </c>
      <c r="I30" s="5" t="s">
        <v>561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562</v>
      </c>
      <c r="B31" s="5" t="s">
        <v>539</v>
      </c>
      <c r="C31" s="5" t="s">
        <v>563</v>
      </c>
      <c r="D31" s="5" t="s">
        <v>512</v>
      </c>
      <c r="E31" s="5" t="s">
        <v>541</v>
      </c>
      <c r="F31" s="17">
        <v>10</v>
      </c>
      <c r="G31" s="29">
        <v>650</v>
      </c>
      <c r="H31" s="30">
        <f t="shared" si="1"/>
        <v>6500</v>
      </c>
      <c r="I31" s="5" t="s">
        <v>564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565</v>
      </c>
      <c r="B32" s="5" t="s">
        <v>539</v>
      </c>
      <c r="C32" s="5" t="s">
        <v>566</v>
      </c>
      <c r="D32" s="5" t="s">
        <v>512</v>
      </c>
      <c r="E32" s="5" t="s">
        <v>541</v>
      </c>
      <c r="F32" s="17">
        <v>4</v>
      </c>
      <c r="G32" s="29">
        <v>650</v>
      </c>
      <c r="H32" s="30">
        <f t="shared" si="1"/>
        <v>2600</v>
      </c>
      <c r="I32" s="5" t="s">
        <v>567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2" t="s">
        <v>568</v>
      </c>
      <c r="B33" s="52"/>
      <c r="C33" s="52"/>
      <c r="D33" s="52"/>
      <c r="E33" s="52"/>
      <c r="F33" s="53"/>
      <c r="G33" s="54"/>
      <c r="H33" s="32">
        <f>SUM(H24:H32)</f>
        <v>168600</v>
      </c>
      <c r="I33" s="3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569</v>
      </c>
      <c r="B34" s="5" t="s">
        <v>570</v>
      </c>
      <c r="C34" s="5" t="s">
        <v>571</v>
      </c>
      <c r="D34" s="5" t="s">
        <v>512</v>
      </c>
      <c r="E34" s="5" t="s">
        <v>541</v>
      </c>
      <c r="F34" s="17">
        <v>35</v>
      </c>
      <c r="G34" s="29">
        <v>850</v>
      </c>
      <c r="H34" s="30">
        <f t="shared" ref="H34:H40" si="2">F34*G34</f>
        <v>29750</v>
      </c>
      <c r="I34" s="5" t="s">
        <v>572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573</v>
      </c>
      <c r="B35" s="5" t="s">
        <v>570</v>
      </c>
      <c r="C35" s="5" t="s">
        <v>574</v>
      </c>
      <c r="D35" s="5" t="s">
        <v>512</v>
      </c>
      <c r="E35" s="5" t="s">
        <v>541</v>
      </c>
      <c r="F35" s="17">
        <v>25</v>
      </c>
      <c r="G35" s="29">
        <v>650</v>
      </c>
      <c r="H35" s="30">
        <f t="shared" si="2"/>
        <v>16250</v>
      </c>
      <c r="I35" s="5" t="s">
        <v>575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576</v>
      </c>
      <c r="B36" s="5" t="s">
        <v>570</v>
      </c>
      <c r="C36" s="5" t="s">
        <v>577</v>
      </c>
      <c r="D36" s="5" t="s">
        <v>512</v>
      </c>
      <c r="E36" s="5" t="s">
        <v>551</v>
      </c>
      <c r="F36" s="17">
        <v>48</v>
      </c>
      <c r="G36" s="29">
        <v>500</v>
      </c>
      <c r="H36" s="30">
        <f t="shared" si="2"/>
        <v>24000</v>
      </c>
      <c r="I36" s="5" t="s">
        <v>578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579</v>
      </c>
      <c r="B37" s="5" t="s">
        <v>570</v>
      </c>
      <c r="C37" s="5" t="s">
        <v>580</v>
      </c>
      <c r="D37" s="5" t="s">
        <v>581</v>
      </c>
      <c r="E37" s="5" t="s">
        <v>582</v>
      </c>
      <c r="F37" s="17">
        <v>1</v>
      </c>
      <c r="G37" s="29">
        <v>24000</v>
      </c>
      <c r="H37" s="30">
        <f t="shared" si="2"/>
        <v>24000</v>
      </c>
      <c r="I37" s="5" t="s">
        <v>583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4" customHeight="1">
      <c r="A38" s="5" t="s">
        <v>584</v>
      </c>
      <c r="B38" s="5" t="s">
        <v>570</v>
      </c>
      <c r="C38" s="5" t="s">
        <v>585</v>
      </c>
      <c r="D38" s="5" t="s">
        <v>581</v>
      </c>
      <c r="E38" s="5" t="s">
        <v>505</v>
      </c>
      <c r="F38" s="17">
        <v>1</v>
      </c>
      <c r="G38" s="29">
        <v>6375</v>
      </c>
      <c r="H38" s="30">
        <f t="shared" si="2"/>
        <v>6375</v>
      </c>
      <c r="I38" s="5" t="s">
        <v>586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587</v>
      </c>
      <c r="B39" s="5" t="s">
        <v>570</v>
      </c>
      <c r="C39" s="5" t="s">
        <v>588</v>
      </c>
      <c r="D39" s="5" t="s">
        <v>589</v>
      </c>
      <c r="E39" s="5" t="s">
        <v>505</v>
      </c>
      <c r="F39" s="17">
        <v>1</v>
      </c>
      <c r="G39" s="29">
        <v>4125</v>
      </c>
      <c r="H39" s="30">
        <f t="shared" si="2"/>
        <v>4125</v>
      </c>
      <c r="I39" s="5" t="s">
        <v>590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591</v>
      </c>
      <c r="B40" s="5" t="s">
        <v>570</v>
      </c>
      <c r="C40" s="5" t="s">
        <v>592</v>
      </c>
      <c r="D40" s="5" t="s">
        <v>512</v>
      </c>
      <c r="E40" s="5" t="s">
        <v>551</v>
      </c>
      <c r="F40" s="17">
        <v>8</v>
      </c>
      <c r="G40" s="29">
        <v>700</v>
      </c>
      <c r="H40" s="30">
        <f t="shared" si="2"/>
        <v>5600</v>
      </c>
      <c r="I40" s="5" t="s">
        <v>593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2" t="s">
        <v>594</v>
      </c>
      <c r="B41" s="52"/>
      <c r="C41" s="52"/>
      <c r="D41" s="52"/>
      <c r="E41" s="52"/>
      <c r="F41" s="53"/>
      <c r="G41" s="54"/>
      <c r="H41" s="32">
        <f>SUM(H34:H40)</f>
        <v>110100</v>
      </c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" customHeight="1">
      <c r="A42" s="5" t="s">
        <v>595</v>
      </c>
      <c r="B42" s="5" t="s">
        <v>596</v>
      </c>
      <c r="C42" s="5" t="s">
        <v>597</v>
      </c>
      <c r="D42" s="5" t="s">
        <v>512</v>
      </c>
      <c r="E42" s="5" t="s">
        <v>551</v>
      </c>
      <c r="F42" s="17">
        <v>240</v>
      </c>
      <c r="G42" s="29">
        <v>475</v>
      </c>
      <c r="H42" s="30">
        <f>F42*G42</f>
        <v>114000</v>
      </c>
      <c r="I42" s="5" t="s">
        <v>598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599</v>
      </c>
      <c r="B43" s="5" t="s">
        <v>596</v>
      </c>
      <c r="C43" s="5" t="s">
        <v>600</v>
      </c>
      <c r="D43" s="5" t="s">
        <v>581</v>
      </c>
      <c r="E43" s="5" t="s">
        <v>582</v>
      </c>
      <c r="F43" s="17">
        <v>1</v>
      </c>
      <c r="G43" s="29">
        <v>26250</v>
      </c>
      <c r="H43" s="30">
        <f>F43*G43</f>
        <v>26250</v>
      </c>
      <c r="I43" s="5" t="s">
        <v>601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602</v>
      </c>
      <c r="B44" s="5" t="s">
        <v>596</v>
      </c>
      <c r="C44" s="5" t="s">
        <v>603</v>
      </c>
      <c r="D44" s="5" t="s">
        <v>604</v>
      </c>
      <c r="E44" s="5" t="s">
        <v>505</v>
      </c>
      <c r="F44" s="17">
        <v>1</v>
      </c>
      <c r="G44" s="29">
        <v>12750</v>
      </c>
      <c r="H44" s="30">
        <f>F44*G44</f>
        <v>12750</v>
      </c>
      <c r="I44" s="5" t="s">
        <v>605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606</v>
      </c>
      <c r="B45" s="5" t="s">
        <v>596</v>
      </c>
      <c r="C45" s="5" t="s">
        <v>607</v>
      </c>
      <c r="D45" s="5" t="s">
        <v>581</v>
      </c>
      <c r="E45" s="5" t="s">
        <v>505</v>
      </c>
      <c r="F45" s="17">
        <v>1</v>
      </c>
      <c r="G45" s="29">
        <v>11250</v>
      </c>
      <c r="H45" s="30">
        <f>F45*G45</f>
        <v>11250</v>
      </c>
      <c r="I45" s="5" t="s">
        <v>608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" t="s">
        <v>609</v>
      </c>
      <c r="B46" s="5" t="s">
        <v>596</v>
      </c>
      <c r="C46" s="5" t="s">
        <v>610</v>
      </c>
      <c r="D46" s="5" t="s">
        <v>512</v>
      </c>
      <c r="E46" s="5" t="s">
        <v>551</v>
      </c>
      <c r="F46" s="17">
        <v>24</v>
      </c>
      <c r="G46" s="29">
        <v>475</v>
      </c>
      <c r="H46" s="30">
        <f>F46*G46</f>
        <v>11400</v>
      </c>
      <c r="I46" s="5" t="s">
        <v>611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2" t="s">
        <v>612</v>
      </c>
      <c r="B47" s="52"/>
      <c r="C47" s="52"/>
      <c r="D47" s="52"/>
      <c r="E47" s="52"/>
      <c r="F47" s="53"/>
      <c r="G47" s="54"/>
      <c r="H47" s="32">
        <f>SUM(H42:H46)</f>
        <v>175650</v>
      </c>
      <c r="I47" s="3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613</v>
      </c>
      <c r="B48" s="5" t="s">
        <v>614</v>
      </c>
      <c r="C48" s="5" t="s">
        <v>615</v>
      </c>
      <c r="D48" s="5" t="s">
        <v>512</v>
      </c>
      <c r="E48" s="5" t="s">
        <v>551</v>
      </c>
      <c r="F48" s="17">
        <v>55</v>
      </c>
      <c r="G48" s="29">
        <v>650</v>
      </c>
      <c r="H48" s="30">
        <f>F48*G48</f>
        <v>35750</v>
      </c>
      <c r="I48" s="5" t="s">
        <v>616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617</v>
      </c>
      <c r="B49" s="5" t="s">
        <v>614</v>
      </c>
      <c r="C49" s="5" t="s">
        <v>618</v>
      </c>
      <c r="D49" s="5" t="s">
        <v>581</v>
      </c>
      <c r="E49" s="5" t="s">
        <v>582</v>
      </c>
      <c r="F49" s="17">
        <v>1</v>
      </c>
      <c r="G49" s="29">
        <v>9750</v>
      </c>
      <c r="H49" s="30">
        <f>F49*G49</f>
        <v>9750</v>
      </c>
      <c r="I49" s="5" t="s">
        <v>619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620</v>
      </c>
      <c r="B50" s="5" t="s">
        <v>614</v>
      </c>
      <c r="C50" s="5" t="s">
        <v>621</v>
      </c>
      <c r="D50" s="5" t="s">
        <v>581</v>
      </c>
      <c r="E50" s="5" t="s">
        <v>505</v>
      </c>
      <c r="F50" s="17">
        <v>1</v>
      </c>
      <c r="G50" s="29">
        <v>4125</v>
      </c>
      <c r="H50" s="30">
        <f>F50*G50</f>
        <v>4125</v>
      </c>
      <c r="I50" s="5" t="s">
        <v>622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623</v>
      </c>
      <c r="B51" s="5" t="s">
        <v>614</v>
      </c>
      <c r="C51" s="5" t="s">
        <v>624</v>
      </c>
      <c r="D51" s="5" t="s">
        <v>504</v>
      </c>
      <c r="E51" s="5" t="s">
        <v>505</v>
      </c>
      <c r="F51" s="17">
        <v>1</v>
      </c>
      <c r="G51" s="29">
        <v>3000</v>
      </c>
      <c r="H51" s="30">
        <f>F51*G51</f>
        <v>3000</v>
      </c>
      <c r="I51" s="5" t="s">
        <v>625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2" t="s">
        <v>626</v>
      </c>
      <c r="B52" s="52"/>
      <c r="C52" s="52"/>
      <c r="D52" s="52"/>
      <c r="E52" s="52"/>
      <c r="F52" s="53"/>
      <c r="G52" s="54"/>
      <c r="H52" s="32">
        <f>SUM(H48:H51)</f>
        <v>52625</v>
      </c>
      <c r="I52" s="3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627</v>
      </c>
      <c r="B53" s="5" t="s">
        <v>628</v>
      </c>
      <c r="C53" s="5" t="s">
        <v>629</v>
      </c>
      <c r="D53" s="5" t="s">
        <v>512</v>
      </c>
      <c r="E53" s="5" t="s">
        <v>541</v>
      </c>
      <c r="F53" s="17">
        <v>58</v>
      </c>
      <c r="G53" s="29">
        <v>650</v>
      </c>
      <c r="H53" s="30">
        <f>F53*G53</f>
        <v>37700</v>
      </c>
      <c r="I53" s="5" t="s">
        <v>630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" customHeight="1">
      <c r="A54" s="5" t="s">
        <v>631</v>
      </c>
      <c r="B54" s="5" t="s">
        <v>628</v>
      </c>
      <c r="C54" s="5" t="s">
        <v>632</v>
      </c>
      <c r="D54" s="5" t="s">
        <v>512</v>
      </c>
      <c r="E54" s="5" t="s">
        <v>551</v>
      </c>
      <c r="F54" s="17">
        <v>45</v>
      </c>
      <c r="G54" s="29">
        <v>500</v>
      </c>
      <c r="H54" s="30">
        <f>F54*G54</f>
        <v>22500</v>
      </c>
      <c r="I54" s="5" t="s">
        <v>633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" t="s">
        <v>634</v>
      </c>
      <c r="B55" s="5" t="s">
        <v>628</v>
      </c>
      <c r="C55" s="5" t="s">
        <v>635</v>
      </c>
      <c r="D55" s="5" t="s">
        <v>512</v>
      </c>
      <c r="E55" s="5" t="s">
        <v>551</v>
      </c>
      <c r="F55" s="17">
        <v>170</v>
      </c>
      <c r="G55" s="29">
        <v>375</v>
      </c>
      <c r="H55" s="30">
        <f>F55*G55</f>
        <v>63750</v>
      </c>
      <c r="I55" s="5" t="s">
        <v>636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>
      <c r="A56" s="5" t="s">
        <v>637</v>
      </c>
      <c r="B56" s="5" t="s">
        <v>628</v>
      </c>
      <c r="C56" s="5" t="s">
        <v>638</v>
      </c>
      <c r="D56" s="5" t="s">
        <v>512</v>
      </c>
      <c r="E56" s="5" t="s">
        <v>551</v>
      </c>
      <c r="F56" s="17">
        <v>130</v>
      </c>
      <c r="G56" s="29">
        <v>375</v>
      </c>
      <c r="H56" s="30">
        <f>F56*G56</f>
        <v>48750</v>
      </c>
      <c r="I56" s="5" t="s">
        <v>639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" customHeight="1">
      <c r="A57" s="5" t="s">
        <v>640</v>
      </c>
      <c r="B57" s="5" t="s">
        <v>628</v>
      </c>
      <c r="C57" s="5" t="s">
        <v>641</v>
      </c>
      <c r="D57" s="5" t="s">
        <v>512</v>
      </c>
      <c r="E57" s="5" t="s">
        <v>551</v>
      </c>
      <c r="F57" s="17">
        <v>70</v>
      </c>
      <c r="G57" s="29">
        <v>575</v>
      </c>
      <c r="H57" s="30">
        <f>F57*G57</f>
        <v>40250</v>
      </c>
      <c r="I57" s="5" t="s">
        <v>642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643</v>
      </c>
      <c r="B58" s="5" t="s">
        <v>628</v>
      </c>
      <c r="C58" s="5" t="s">
        <v>644</v>
      </c>
      <c r="D58" s="5" t="s">
        <v>645</v>
      </c>
      <c r="E58" s="5" t="s">
        <v>535</v>
      </c>
      <c r="F58" s="33">
        <v>1</v>
      </c>
      <c r="G58" s="30"/>
      <c r="H58" s="6">
        <f>'Props &amp; Art'!I58</f>
        <v>231990</v>
      </c>
      <c r="I58" s="5" t="s">
        <v>646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4" customHeight="1">
      <c r="A59" s="5" t="s">
        <v>647</v>
      </c>
      <c r="B59" s="5" t="s">
        <v>628</v>
      </c>
      <c r="C59" s="5" t="s">
        <v>648</v>
      </c>
      <c r="D59" s="5" t="s">
        <v>649</v>
      </c>
      <c r="E59" s="5" t="s">
        <v>505</v>
      </c>
      <c r="F59" s="17">
        <v>1</v>
      </c>
      <c r="G59" s="29">
        <v>28500</v>
      </c>
      <c r="H59" s="30">
        <f>F59*G59</f>
        <v>28500</v>
      </c>
      <c r="I59" s="5" t="s">
        <v>650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4" customHeight="1">
      <c r="A60" s="5" t="s">
        <v>651</v>
      </c>
      <c r="B60" s="5" t="s">
        <v>628</v>
      </c>
      <c r="C60" s="5" t="s">
        <v>652</v>
      </c>
      <c r="D60" s="5" t="s">
        <v>653</v>
      </c>
      <c r="E60" s="5" t="s">
        <v>505</v>
      </c>
      <c r="F60" s="17">
        <v>1</v>
      </c>
      <c r="G60" s="29">
        <v>52500</v>
      </c>
      <c r="H60" s="30">
        <f>F60*G60</f>
        <v>52500</v>
      </c>
      <c r="I60" s="5" t="s">
        <v>654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655</v>
      </c>
      <c r="B61" s="5" t="s">
        <v>628</v>
      </c>
      <c r="C61" s="5" t="s">
        <v>656</v>
      </c>
      <c r="D61" s="5" t="s">
        <v>653</v>
      </c>
      <c r="E61" s="5" t="s">
        <v>505</v>
      </c>
      <c r="F61" s="17">
        <v>1</v>
      </c>
      <c r="G61" s="29">
        <v>26250</v>
      </c>
      <c r="H61" s="30">
        <f>F61*G61</f>
        <v>26250</v>
      </c>
      <c r="I61" s="5" t="s">
        <v>657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4" customHeight="1">
      <c r="A62" s="5" t="s">
        <v>658</v>
      </c>
      <c r="B62" s="5" t="s">
        <v>628</v>
      </c>
      <c r="C62" s="5" t="s">
        <v>659</v>
      </c>
      <c r="D62" s="5" t="s">
        <v>653</v>
      </c>
      <c r="E62" s="5" t="s">
        <v>505</v>
      </c>
      <c r="F62" s="17">
        <v>1</v>
      </c>
      <c r="G62" s="29">
        <v>41250</v>
      </c>
      <c r="H62" s="30">
        <f>F62*G62</f>
        <v>41250</v>
      </c>
      <c r="I62" s="5" t="s">
        <v>660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4" customHeight="1">
      <c r="A63" s="5" t="s">
        <v>661</v>
      </c>
      <c r="B63" s="5" t="s">
        <v>628</v>
      </c>
      <c r="C63" s="5" t="s">
        <v>662</v>
      </c>
      <c r="D63" s="5" t="s">
        <v>504</v>
      </c>
      <c r="E63" s="5" t="s">
        <v>505</v>
      </c>
      <c r="F63" s="17">
        <v>1</v>
      </c>
      <c r="G63" s="29">
        <v>11250</v>
      </c>
      <c r="H63" s="30">
        <f>F63*G63</f>
        <v>11250</v>
      </c>
      <c r="I63" s="5" t="s">
        <v>663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2" t="s">
        <v>31</v>
      </c>
      <c r="B64" s="52"/>
      <c r="C64" s="52"/>
      <c r="D64" s="52"/>
      <c r="E64" s="52"/>
      <c r="F64" s="53"/>
      <c r="G64" s="54"/>
      <c r="H64" s="32">
        <f>SUM(H53:H63)</f>
        <v>604690</v>
      </c>
      <c r="I64" s="3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" customHeight="1">
      <c r="A65" s="5" t="s">
        <v>664</v>
      </c>
      <c r="B65" s="5" t="s">
        <v>665</v>
      </c>
      <c r="C65" s="5" t="s">
        <v>666</v>
      </c>
      <c r="D65" s="5" t="s">
        <v>512</v>
      </c>
      <c r="E65" s="5" t="s">
        <v>551</v>
      </c>
      <c r="F65" s="17">
        <v>85</v>
      </c>
      <c r="G65" s="29">
        <v>500</v>
      </c>
      <c r="H65" s="30">
        <f t="shared" ref="H65:H73" si="3">F65*G65</f>
        <v>42500</v>
      </c>
      <c r="I65" s="5" t="s">
        <v>667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668</v>
      </c>
      <c r="B66" s="5" t="s">
        <v>665</v>
      </c>
      <c r="C66" s="5" t="s">
        <v>669</v>
      </c>
      <c r="D66" s="5" t="s">
        <v>649</v>
      </c>
      <c r="E66" s="5" t="s">
        <v>505</v>
      </c>
      <c r="F66" s="17">
        <v>1</v>
      </c>
      <c r="G66" s="29">
        <v>26250</v>
      </c>
      <c r="H66" s="30">
        <f t="shared" si="3"/>
        <v>26250</v>
      </c>
      <c r="I66" s="5" t="s">
        <v>670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671</v>
      </c>
      <c r="B67" s="5" t="s">
        <v>665</v>
      </c>
      <c r="C67" s="5" t="s">
        <v>672</v>
      </c>
      <c r="D67" s="5" t="s">
        <v>649</v>
      </c>
      <c r="E67" s="5" t="s">
        <v>505</v>
      </c>
      <c r="F67" s="17">
        <v>1</v>
      </c>
      <c r="G67" s="29">
        <v>21000</v>
      </c>
      <c r="H67" s="30">
        <f t="shared" si="3"/>
        <v>21000</v>
      </c>
      <c r="I67" s="5" t="s">
        <v>673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674</v>
      </c>
      <c r="B68" s="5" t="s">
        <v>665</v>
      </c>
      <c r="C68" s="5" t="s">
        <v>675</v>
      </c>
      <c r="D68" s="5" t="s">
        <v>649</v>
      </c>
      <c r="E68" s="5" t="s">
        <v>505</v>
      </c>
      <c r="F68" s="17">
        <v>1</v>
      </c>
      <c r="G68" s="29">
        <v>16500</v>
      </c>
      <c r="H68" s="30">
        <f t="shared" si="3"/>
        <v>16500</v>
      </c>
      <c r="I68" s="5" t="s">
        <v>676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5" t="s">
        <v>677</v>
      </c>
      <c r="B69" s="5" t="s">
        <v>665</v>
      </c>
      <c r="C69" s="5" t="s">
        <v>678</v>
      </c>
      <c r="D69" s="5" t="s">
        <v>512</v>
      </c>
      <c r="E69" s="5" t="s">
        <v>551</v>
      </c>
      <c r="F69" s="17">
        <v>95</v>
      </c>
      <c r="G69" s="29">
        <v>500</v>
      </c>
      <c r="H69" s="30">
        <f t="shared" si="3"/>
        <v>47500</v>
      </c>
      <c r="I69" s="5" t="s">
        <v>679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680</v>
      </c>
      <c r="B70" s="5" t="s">
        <v>665</v>
      </c>
      <c r="C70" s="5" t="s">
        <v>681</v>
      </c>
      <c r="D70" s="5" t="s">
        <v>682</v>
      </c>
      <c r="E70" s="5" t="s">
        <v>505</v>
      </c>
      <c r="F70" s="17">
        <v>1</v>
      </c>
      <c r="G70" s="29">
        <v>12000</v>
      </c>
      <c r="H70" s="30">
        <f t="shared" si="3"/>
        <v>12000</v>
      </c>
      <c r="I70" s="5" t="s">
        <v>683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684</v>
      </c>
      <c r="B71" s="5" t="s">
        <v>665</v>
      </c>
      <c r="C71" s="5" t="s">
        <v>685</v>
      </c>
      <c r="D71" s="5" t="s">
        <v>682</v>
      </c>
      <c r="E71" s="5" t="s">
        <v>505</v>
      </c>
      <c r="F71" s="17">
        <v>1</v>
      </c>
      <c r="G71" s="29">
        <v>9750</v>
      </c>
      <c r="H71" s="30">
        <f t="shared" si="3"/>
        <v>9750</v>
      </c>
      <c r="I71" s="5" t="s">
        <v>686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" customHeight="1">
      <c r="A72" s="5" t="s">
        <v>687</v>
      </c>
      <c r="B72" s="5" t="s">
        <v>665</v>
      </c>
      <c r="C72" s="5" t="s">
        <v>688</v>
      </c>
      <c r="D72" s="5" t="s">
        <v>689</v>
      </c>
      <c r="E72" s="5" t="s">
        <v>505</v>
      </c>
      <c r="F72" s="17">
        <v>1</v>
      </c>
      <c r="G72" s="29">
        <v>2625</v>
      </c>
      <c r="H72" s="30">
        <f t="shared" si="3"/>
        <v>2625</v>
      </c>
      <c r="I72" s="5" t="s">
        <v>690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691</v>
      </c>
      <c r="B73" s="5" t="s">
        <v>665</v>
      </c>
      <c r="C73" s="5" t="s">
        <v>692</v>
      </c>
      <c r="D73" s="5" t="s">
        <v>512</v>
      </c>
      <c r="E73" s="5" t="s">
        <v>505</v>
      </c>
      <c r="F73" s="17">
        <v>1</v>
      </c>
      <c r="G73" s="29">
        <v>9000</v>
      </c>
      <c r="H73" s="30">
        <f t="shared" si="3"/>
        <v>9000</v>
      </c>
      <c r="I73" s="5" t="s">
        <v>693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2" t="s">
        <v>32</v>
      </c>
      <c r="B74" s="52"/>
      <c r="C74" s="52"/>
      <c r="D74" s="52"/>
      <c r="E74" s="52"/>
      <c r="F74" s="53"/>
      <c r="G74" s="54"/>
      <c r="H74" s="32">
        <f>SUM(H65:H73)</f>
        <v>187125</v>
      </c>
      <c r="I74" s="3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" customHeight="1">
      <c r="A75" s="5" t="s">
        <v>694</v>
      </c>
      <c r="B75" s="5" t="s">
        <v>695</v>
      </c>
      <c r="C75" s="5" t="s">
        <v>696</v>
      </c>
      <c r="D75" s="5" t="s">
        <v>512</v>
      </c>
      <c r="E75" s="5" t="s">
        <v>505</v>
      </c>
      <c r="F75" s="17">
        <v>1</v>
      </c>
      <c r="G75" s="29">
        <v>16000</v>
      </c>
      <c r="H75" s="30">
        <f t="shared" ref="H75:H82" si="4">F75*G75</f>
        <v>16000</v>
      </c>
      <c r="I75" s="5" t="s">
        <v>697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698</v>
      </c>
      <c r="B76" s="5" t="s">
        <v>695</v>
      </c>
      <c r="C76" s="5" t="s">
        <v>699</v>
      </c>
      <c r="D76" s="5" t="s">
        <v>700</v>
      </c>
      <c r="E76" s="5" t="s">
        <v>505</v>
      </c>
      <c r="F76" s="17">
        <v>1</v>
      </c>
      <c r="G76" s="29">
        <v>33750</v>
      </c>
      <c r="H76" s="30">
        <f t="shared" si="4"/>
        <v>33750</v>
      </c>
      <c r="I76" s="5" t="s">
        <v>701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702</v>
      </c>
      <c r="B77" s="5" t="s">
        <v>695</v>
      </c>
      <c r="C77" s="5" t="s">
        <v>703</v>
      </c>
      <c r="D77" s="5" t="s">
        <v>700</v>
      </c>
      <c r="E77" s="5" t="s">
        <v>505</v>
      </c>
      <c r="F77" s="17">
        <v>1</v>
      </c>
      <c r="G77" s="29">
        <v>28500</v>
      </c>
      <c r="H77" s="30">
        <f t="shared" si="4"/>
        <v>28500</v>
      </c>
      <c r="I77" s="5" t="s">
        <v>704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705</v>
      </c>
      <c r="B78" s="5" t="s">
        <v>695</v>
      </c>
      <c r="C78" s="5" t="s">
        <v>706</v>
      </c>
      <c r="D78" s="5" t="s">
        <v>700</v>
      </c>
      <c r="E78" s="5" t="s">
        <v>505</v>
      </c>
      <c r="F78" s="17">
        <v>1</v>
      </c>
      <c r="G78" s="29">
        <v>31500</v>
      </c>
      <c r="H78" s="30">
        <f t="shared" si="4"/>
        <v>31500</v>
      </c>
      <c r="I78" s="5" t="s">
        <v>707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708</v>
      </c>
      <c r="B79" s="5" t="s">
        <v>695</v>
      </c>
      <c r="C79" s="5" t="s">
        <v>709</v>
      </c>
      <c r="D79" s="5" t="s">
        <v>710</v>
      </c>
      <c r="E79" s="5" t="s">
        <v>505</v>
      </c>
      <c r="F79" s="17">
        <v>1</v>
      </c>
      <c r="G79" s="29">
        <v>24000</v>
      </c>
      <c r="H79" s="30">
        <f t="shared" si="4"/>
        <v>24000</v>
      </c>
      <c r="I79" s="5" t="s">
        <v>711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" customHeight="1">
      <c r="A80" s="5" t="s">
        <v>712</v>
      </c>
      <c r="B80" s="5" t="s">
        <v>695</v>
      </c>
      <c r="C80" s="5" t="s">
        <v>713</v>
      </c>
      <c r="D80" s="5" t="s">
        <v>710</v>
      </c>
      <c r="E80" s="5" t="s">
        <v>505</v>
      </c>
      <c r="F80" s="17">
        <v>1</v>
      </c>
      <c r="G80" s="29">
        <v>8250</v>
      </c>
      <c r="H80" s="30">
        <f t="shared" si="4"/>
        <v>8250</v>
      </c>
      <c r="I80" s="5" t="s">
        <v>714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715</v>
      </c>
      <c r="B81" s="5" t="s">
        <v>695</v>
      </c>
      <c r="C81" s="5" t="s">
        <v>716</v>
      </c>
      <c r="D81" s="5" t="s">
        <v>717</v>
      </c>
      <c r="E81" s="5" t="s">
        <v>505</v>
      </c>
      <c r="F81" s="17">
        <v>1</v>
      </c>
      <c r="G81" s="29">
        <v>16500</v>
      </c>
      <c r="H81" s="30">
        <f t="shared" si="4"/>
        <v>16500</v>
      </c>
      <c r="I81" s="5" t="s">
        <v>718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719</v>
      </c>
      <c r="B82" s="5" t="s">
        <v>695</v>
      </c>
      <c r="C82" s="5" t="s">
        <v>720</v>
      </c>
      <c r="D82" s="5" t="s">
        <v>504</v>
      </c>
      <c r="E82" s="5" t="s">
        <v>505</v>
      </c>
      <c r="F82" s="17">
        <v>1</v>
      </c>
      <c r="G82" s="29">
        <v>7500</v>
      </c>
      <c r="H82" s="30">
        <f t="shared" si="4"/>
        <v>7500</v>
      </c>
      <c r="I82" s="5" t="s">
        <v>721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2" t="s">
        <v>722</v>
      </c>
      <c r="B83" s="52"/>
      <c r="C83" s="52"/>
      <c r="D83" s="52"/>
      <c r="E83" s="52"/>
      <c r="F83" s="53"/>
      <c r="G83" s="54"/>
      <c r="H83" s="32">
        <f>SUM(H75:H82)</f>
        <v>166000</v>
      </c>
      <c r="I83" s="3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" t="s">
        <v>723</v>
      </c>
      <c r="B84" s="5" t="s">
        <v>724</v>
      </c>
      <c r="C84" s="5" t="s">
        <v>725</v>
      </c>
      <c r="D84" s="5" t="s">
        <v>512</v>
      </c>
      <c r="E84" s="5" t="s">
        <v>505</v>
      </c>
      <c r="F84" s="17">
        <v>1</v>
      </c>
      <c r="G84" s="29">
        <v>16000</v>
      </c>
      <c r="H84" s="30">
        <f t="shared" ref="H84:H92" si="5">F84*G84</f>
        <v>16000</v>
      </c>
      <c r="I84" s="5" t="s">
        <v>726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727</v>
      </c>
      <c r="B85" s="5" t="s">
        <v>724</v>
      </c>
      <c r="C85" s="5" t="s">
        <v>728</v>
      </c>
      <c r="D85" s="5" t="s">
        <v>581</v>
      </c>
      <c r="E85" s="5" t="s">
        <v>505</v>
      </c>
      <c r="F85" s="17">
        <v>1</v>
      </c>
      <c r="G85" s="29">
        <v>21000</v>
      </c>
      <c r="H85" s="30">
        <f t="shared" si="5"/>
        <v>21000</v>
      </c>
      <c r="I85" s="5" t="s">
        <v>729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 customHeight="1">
      <c r="A86" s="5" t="s">
        <v>730</v>
      </c>
      <c r="B86" s="5" t="s">
        <v>724</v>
      </c>
      <c r="C86" s="5" t="s">
        <v>731</v>
      </c>
      <c r="D86" s="5" t="s">
        <v>732</v>
      </c>
      <c r="E86" s="5" t="s">
        <v>505</v>
      </c>
      <c r="F86" s="17">
        <v>1</v>
      </c>
      <c r="G86" s="29">
        <v>41250</v>
      </c>
      <c r="H86" s="30">
        <f t="shared" si="5"/>
        <v>41250</v>
      </c>
      <c r="I86" s="5" t="s">
        <v>733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 customHeight="1">
      <c r="A87" s="5" t="s">
        <v>734</v>
      </c>
      <c r="B87" s="5" t="s">
        <v>724</v>
      </c>
      <c r="C87" s="5" t="s">
        <v>735</v>
      </c>
      <c r="D87" s="5" t="s">
        <v>732</v>
      </c>
      <c r="E87" s="5" t="s">
        <v>505</v>
      </c>
      <c r="F87" s="17">
        <v>1</v>
      </c>
      <c r="G87" s="29">
        <v>33750</v>
      </c>
      <c r="H87" s="30">
        <f t="shared" si="5"/>
        <v>33750</v>
      </c>
      <c r="I87" s="5" t="s">
        <v>736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737</v>
      </c>
      <c r="B88" s="5" t="s">
        <v>724</v>
      </c>
      <c r="C88" s="5" t="s">
        <v>738</v>
      </c>
      <c r="D88" s="5" t="s">
        <v>581</v>
      </c>
      <c r="E88" s="5" t="s">
        <v>505</v>
      </c>
      <c r="F88" s="17">
        <v>1</v>
      </c>
      <c r="G88" s="29">
        <v>21000</v>
      </c>
      <c r="H88" s="30">
        <f t="shared" si="5"/>
        <v>21000</v>
      </c>
      <c r="I88" s="5" t="s">
        <v>739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740</v>
      </c>
      <c r="B89" s="5" t="s">
        <v>724</v>
      </c>
      <c r="C89" s="5" t="s">
        <v>741</v>
      </c>
      <c r="D89" s="5" t="s">
        <v>732</v>
      </c>
      <c r="E89" s="5" t="s">
        <v>505</v>
      </c>
      <c r="F89" s="17">
        <v>1</v>
      </c>
      <c r="G89" s="29">
        <v>24000</v>
      </c>
      <c r="H89" s="30">
        <f t="shared" si="5"/>
        <v>24000</v>
      </c>
      <c r="I89" s="5" t="s">
        <v>742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743</v>
      </c>
      <c r="B90" s="5" t="s">
        <v>724</v>
      </c>
      <c r="C90" s="5" t="s">
        <v>744</v>
      </c>
      <c r="D90" s="5" t="s">
        <v>589</v>
      </c>
      <c r="E90" s="5" t="s">
        <v>505</v>
      </c>
      <c r="F90" s="17">
        <v>1</v>
      </c>
      <c r="G90" s="29">
        <v>9750</v>
      </c>
      <c r="H90" s="30">
        <f t="shared" si="5"/>
        <v>9750</v>
      </c>
      <c r="I90" s="5" t="s">
        <v>745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746</v>
      </c>
      <c r="B91" s="5" t="s">
        <v>724</v>
      </c>
      <c r="C91" s="5" t="s">
        <v>747</v>
      </c>
      <c r="D91" s="5" t="s">
        <v>748</v>
      </c>
      <c r="E91" s="5" t="s">
        <v>505</v>
      </c>
      <c r="F91" s="17">
        <v>1</v>
      </c>
      <c r="G91" s="29">
        <v>21000</v>
      </c>
      <c r="H91" s="30">
        <f t="shared" si="5"/>
        <v>21000</v>
      </c>
      <c r="I91" s="5" t="s">
        <v>749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750</v>
      </c>
      <c r="B92" s="5" t="s">
        <v>724</v>
      </c>
      <c r="C92" s="5" t="s">
        <v>751</v>
      </c>
      <c r="D92" s="5" t="s">
        <v>581</v>
      </c>
      <c r="E92" s="5" t="s">
        <v>505</v>
      </c>
      <c r="F92" s="17">
        <v>1</v>
      </c>
      <c r="G92" s="29">
        <v>7500</v>
      </c>
      <c r="H92" s="30">
        <f t="shared" si="5"/>
        <v>7500</v>
      </c>
      <c r="I92" s="5" t="s">
        <v>693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2" t="s">
        <v>33</v>
      </c>
      <c r="B93" s="52"/>
      <c r="C93" s="52"/>
      <c r="D93" s="52"/>
      <c r="E93" s="52"/>
      <c r="F93" s="53"/>
      <c r="G93" s="54"/>
      <c r="H93" s="32">
        <f>SUM(H84:H92)</f>
        <v>195250</v>
      </c>
      <c r="I93" s="3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752</v>
      </c>
      <c r="B94" s="5" t="s">
        <v>753</v>
      </c>
      <c r="C94" s="5" t="s">
        <v>754</v>
      </c>
      <c r="D94" s="5" t="s">
        <v>512</v>
      </c>
      <c r="E94" s="5" t="s">
        <v>541</v>
      </c>
      <c r="F94" s="17">
        <v>16</v>
      </c>
      <c r="G94" s="29">
        <v>1283</v>
      </c>
      <c r="H94" s="30">
        <f t="shared" ref="H94:H104" si="6">F94*G94</f>
        <v>20528</v>
      </c>
      <c r="I94" s="5" t="s">
        <v>755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756</v>
      </c>
      <c r="B95" s="5" t="s">
        <v>753</v>
      </c>
      <c r="C95" s="5" t="s">
        <v>757</v>
      </c>
      <c r="D95" s="5" t="s">
        <v>512</v>
      </c>
      <c r="E95" s="5" t="s">
        <v>541</v>
      </c>
      <c r="F95" s="17">
        <v>15</v>
      </c>
      <c r="G95" s="29">
        <v>900</v>
      </c>
      <c r="H95" s="30">
        <f t="shared" si="6"/>
        <v>13500</v>
      </c>
      <c r="I95" s="5" t="s">
        <v>758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759</v>
      </c>
      <c r="B96" s="5" t="s">
        <v>753</v>
      </c>
      <c r="C96" s="5" t="s">
        <v>760</v>
      </c>
      <c r="D96" s="5" t="s">
        <v>761</v>
      </c>
      <c r="E96" s="5" t="s">
        <v>505</v>
      </c>
      <c r="F96" s="17">
        <v>1</v>
      </c>
      <c r="G96" s="29">
        <v>12750</v>
      </c>
      <c r="H96" s="30">
        <f t="shared" si="6"/>
        <v>12750</v>
      </c>
      <c r="I96" s="5" t="s">
        <v>762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" customHeight="1">
      <c r="A97" s="5" t="s">
        <v>763</v>
      </c>
      <c r="B97" s="5" t="s">
        <v>753</v>
      </c>
      <c r="C97" s="5" t="s">
        <v>764</v>
      </c>
      <c r="D97" s="5" t="s">
        <v>765</v>
      </c>
      <c r="E97" s="5" t="s">
        <v>505</v>
      </c>
      <c r="F97" s="17">
        <v>1</v>
      </c>
      <c r="G97" s="29">
        <v>12750</v>
      </c>
      <c r="H97" s="30">
        <f t="shared" si="6"/>
        <v>12750</v>
      </c>
      <c r="I97" s="5" t="s">
        <v>766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" customHeight="1">
      <c r="A98" s="5" t="s">
        <v>767</v>
      </c>
      <c r="B98" s="5" t="s">
        <v>753</v>
      </c>
      <c r="C98" s="5" t="s">
        <v>768</v>
      </c>
      <c r="D98" s="5" t="s">
        <v>769</v>
      </c>
      <c r="E98" s="5" t="s">
        <v>505</v>
      </c>
      <c r="F98" s="17">
        <v>1</v>
      </c>
      <c r="G98" s="29">
        <v>17000</v>
      </c>
      <c r="H98" s="30">
        <f t="shared" si="6"/>
        <v>17000</v>
      </c>
      <c r="I98" s="5" t="s">
        <v>770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771</v>
      </c>
      <c r="B99" s="5" t="s">
        <v>753</v>
      </c>
      <c r="C99" s="5" t="s">
        <v>772</v>
      </c>
      <c r="D99" s="5" t="s">
        <v>773</v>
      </c>
      <c r="E99" s="5" t="s">
        <v>505</v>
      </c>
      <c r="F99" s="17">
        <v>1</v>
      </c>
      <c r="G99" s="29">
        <v>8500</v>
      </c>
      <c r="H99" s="30">
        <f t="shared" si="6"/>
        <v>8500</v>
      </c>
      <c r="I99" s="5" t="s">
        <v>774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775</v>
      </c>
      <c r="B100" s="5" t="s">
        <v>753</v>
      </c>
      <c r="C100" s="5" t="s">
        <v>776</v>
      </c>
      <c r="D100" s="5" t="s">
        <v>761</v>
      </c>
      <c r="E100" s="5" t="s">
        <v>505</v>
      </c>
      <c r="F100" s="17">
        <v>1</v>
      </c>
      <c r="G100" s="29">
        <v>7500</v>
      </c>
      <c r="H100" s="30">
        <f t="shared" si="6"/>
        <v>7500</v>
      </c>
      <c r="I100" s="5" t="s">
        <v>777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778</v>
      </c>
      <c r="B101" s="5" t="s">
        <v>753</v>
      </c>
      <c r="C101" s="5" t="s">
        <v>779</v>
      </c>
      <c r="D101" s="5" t="s">
        <v>761</v>
      </c>
      <c r="E101" s="5" t="s">
        <v>505</v>
      </c>
      <c r="F101" s="17">
        <v>1</v>
      </c>
      <c r="G101" s="29">
        <v>7500</v>
      </c>
      <c r="H101" s="30">
        <f t="shared" si="6"/>
        <v>7500</v>
      </c>
      <c r="I101" s="5" t="s">
        <v>780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" customHeight="1">
      <c r="A102" s="5" t="s">
        <v>781</v>
      </c>
      <c r="B102" s="5" t="s">
        <v>753</v>
      </c>
      <c r="C102" s="5" t="s">
        <v>782</v>
      </c>
      <c r="D102" s="5" t="s">
        <v>769</v>
      </c>
      <c r="E102" s="5" t="s">
        <v>505</v>
      </c>
      <c r="F102" s="17">
        <v>1</v>
      </c>
      <c r="G102" s="29">
        <v>15000</v>
      </c>
      <c r="H102" s="30">
        <f t="shared" si="6"/>
        <v>15000</v>
      </c>
      <c r="I102" s="5" t="s">
        <v>783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784</v>
      </c>
      <c r="B103" s="5" t="s">
        <v>753</v>
      </c>
      <c r="C103" s="5" t="s">
        <v>785</v>
      </c>
      <c r="D103" s="5" t="s">
        <v>769</v>
      </c>
      <c r="E103" s="5" t="s">
        <v>505</v>
      </c>
      <c r="F103" s="17">
        <v>1</v>
      </c>
      <c r="G103" s="29">
        <v>6500</v>
      </c>
      <c r="H103" s="30">
        <f t="shared" si="6"/>
        <v>6500</v>
      </c>
      <c r="I103" s="5" t="s">
        <v>786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787</v>
      </c>
      <c r="B104" s="5" t="s">
        <v>753</v>
      </c>
      <c r="C104" s="5" t="s">
        <v>788</v>
      </c>
      <c r="D104" s="5" t="s">
        <v>512</v>
      </c>
      <c r="E104" s="5" t="s">
        <v>541</v>
      </c>
      <c r="F104" s="17">
        <v>2</v>
      </c>
      <c r="G104" s="29">
        <v>900</v>
      </c>
      <c r="H104" s="30">
        <f t="shared" si="6"/>
        <v>1800</v>
      </c>
      <c r="I104" s="5" t="s">
        <v>789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2" t="s">
        <v>34</v>
      </c>
      <c r="B105" s="52"/>
      <c r="C105" s="52"/>
      <c r="D105" s="52"/>
      <c r="E105" s="52"/>
      <c r="F105" s="53"/>
      <c r="G105" s="54"/>
      <c r="H105" s="32">
        <f>SUM(H94:H104)</f>
        <v>123328</v>
      </c>
      <c r="I105" s="3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" customHeight="1">
      <c r="A106" s="5" t="s">
        <v>790</v>
      </c>
      <c r="B106" s="5" t="s">
        <v>791</v>
      </c>
      <c r="C106" s="5" t="s">
        <v>792</v>
      </c>
      <c r="D106" s="5" t="s">
        <v>504</v>
      </c>
      <c r="E106" s="5" t="s">
        <v>505</v>
      </c>
      <c r="F106" s="17">
        <v>1</v>
      </c>
      <c r="G106" s="29">
        <v>8250</v>
      </c>
      <c r="H106" s="30">
        <f t="shared" ref="H106:H113" si="7">F106*G106</f>
        <v>8250</v>
      </c>
      <c r="I106" s="5" t="s">
        <v>793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" customHeight="1">
      <c r="A107" s="5" t="s">
        <v>794</v>
      </c>
      <c r="B107" s="5" t="s">
        <v>791</v>
      </c>
      <c r="C107" s="5" t="s">
        <v>795</v>
      </c>
      <c r="D107" s="5" t="s">
        <v>504</v>
      </c>
      <c r="E107" s="5" t="s">
        <v>505</v>
      </c>
      <c r="F107" s="17">
        <v>1</v>
      </c>
      <c r="G107" s="29">
        <v>33750</v>
      </c>
      <c r="H107" s="30">
        <f t="shared" si="7"/>
        <v>33750</v>
      </c>
      <c r="I107" s="5" t="s">
        <v>796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797</v>
      </c>
      <c r="B108" s="5" t="s">
        <v>791</v>
      </c>
      <c r="C108" s="5" t="s">
        <v>798</v>
      </c>
      <c r="D108" s="5" t="s">
        <v>504</v>
      </c>
      <c r="E108" s="5" t="s">
        <v>505</v>
      </c>
      <c r="F108" s="17">
        <v>1</v>
      </c>
      <c r="G108" s="29">
        <v>17250</v>
      </c>
      <c r="H108" s="30">
        <f t="shared" si="7"/>
        <v>17250</v>
      </c>
      <c r="I108" s="5" t="s">
        <v>799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" customHeight="1">
      <c r="A109" s="5" t="s">
        <v>800</v>
      </c>
      <c r="B109" s="5" t="s">
        <v>791</v>
      </c>
      <c r="C109" s="5" t="s">
        <v>801</v>
      </c>
      <c r="D109" s="5" t="s">
        <v>504</v>
      </c>
      <c r="E109" s="5" t="s">
        <v>505</v>
      </c>
      <c r="F109" s="17">
        <v>1</v>
      </c>
      <c r="G109" s="29">
        <v>9750</v>
      </c>
      <c r="H109" s="30">
        <f t="shared" si="7"/>
        <v>9750</v>
      </c>
      <c r="I109" s="5" t="s">
        <v>802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" customHeight="1">
      <c r="A110" s="5" t="s">
        <v>803</v>
      </c>
      <c r="B110" s="5" t="s">
        <v>791</v>
      </c>
      <c r="C110" s="5" t="s">
        <v>804</v>
      </c>
      <c r="D110" s="5" t="s">
        <v>504</v>
      </c>
      <c r="E110" s="5" t="s">
        <v>505</v>
      </c>
      <c r="F110" s="17">
        <v>1</v>
      </c>
      <c r="G110" s="29">
        <v>16500</v>
      </c>
      <c r="H110" s="30">
        <f t="shared" si="7"/>
        <v>16500</v>
      </c>
      <c r="I110" s="5" t="s">
        <v>805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806</v>
      </c>
      <c r="B111" s="5" t="s">
        <v>791</v>
      </c>
      <c r="C111" s="5" t="s">
        <v>807</v>
      </c>
      <c r="D111" s="5" t="s">
        <v>504</v>
      </c>
      <c r="E111" s="5" t="s">
        <v>505</v>
      </c>
      <c r="F111" s="17">
        <v>1</v>
      </c>
      <c r="G111" s="29">
        <v>9750</v>
      </c>
      <c r="H111" s="30">
        <f t="shared" si="7"/>
        <v>9750</v>
      </c>
      <c r="I111" s="5" t="s">
        <v>808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809</v>
      </c>
      <c r="B112" s="5" t="s">
        <v>791</v>
      </c>
      <c r="C112" s="5" t="s">
        <v>810</v>
      </c>
      <c r="D112" s="5" t="s">
        <v>504</v>
      </c>
      <c r="E112" s="5" t="s">
        <v>505</v>
      </c>
      <c r="F112" s="17">
        <v>1</v>
      </c>
      <c r="G112" s="29">
        <v>8250</v>
      </c>
      <c r="H112" s="30">
        <f t="shared" si="7"/>
        <v>8250</v>
      </c>
      <c r="I112" s="5" t="s">
        <v>811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812</v>
      </c>
      <c r="B113" s="5" t="s">
        <v>791</v>
      </c>
      <c r="C113" s="5" t="s">
        <v>813</v>
      </c>
      <c r="D113" s="5" t="s">
        <v>504</v>
      </c>
      <c r="E113" s="5" t="s">
        <v>505</v>
      </c>
      <c r="F113" s="17">
        <v>1</v>
      </c>
      <c r="G113" s="29">
        <v>6000</v>
      </c>
      <c r="H113" s="30">
        <f t="shared" si="7"/>
        <v>6000</v>
      </c>
      <c r="I113" s="5" t="s">
        <v>814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2" t="s">
        <v>35</v>
      </c>
      <c r="B114" s="52"/>
      <c r="C114" s="52"/>
      <c r="D114" s="52"/>
      <c r="E114" s="52"/>
      <c r="F114" s="53"/>
      <c r="G114" s="54"/>
      <c r="H114" s="32">
        <f>SUM(H106:H113)</f>
        <v>109500</v>
      </c>
      <c r="I114" s="3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" customHeight="1">
      <c r="A115" s="5" t="s">
        <v>815</v>
      </c>
      <c r="B115" s="5" t="s">
        <v>816</v>
      </c>
      <c r="C115" s="5" t="s">
        <v>817</v>
      </c>
      <c r="D115" s="5" t="s">
        <v>512</v>
      </c>
      <c r="E115" s="5" t="s">
        <v>541</v>
      </c>
      <c r="F115" s="17">
        <v>100</v>
      </c>
      <c r="G115" s="29">
        <v>500</v>
      </c>
      <c r="H115" s="30">
        <f t="shared" ref="H115:H125" si="8">F115*G115</f>
        <v>50000</v>
      </c>
      <c r="I115" s="5" t="s">
        <v>818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" t="s">
        <v>819</v>
      </c>
      <c r="B116" s="5" t="s">
        <v>816</v>
      </c>
      <c r="C116" s="5" t="s">
        <v>820</v>
      </c>
      <c r="D116" s="5" t="s">
        <v>512</v>
      </c>
      <c r="E116" s="5" t="s">
        <v>541</v>
      </c>
      <c r="F116" s="17">
        <v>42</v>
      </c>
      <c r="G116" s="29">
        <v>350</v>
      </c>
      <c r="H116" s="30">
        <f t="shared" si="8"/>
        <v>14700</v>
      </c>
      <c r="I116" s="5" t="s">
        <v>821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" t="s">
        <v>822</v>
      </c>
      <c r="B117" s="5" t="s">
        <v>816</v>
      </c>
      <c r="C117" s="5" t="s">
        <v>823</v>
      </c>
      <c r="D117" s="5" t="s">
        <v>604</v>
      </c>
      <c r="E117" s="5" t="s">
        <v>505</v>
      </c>
      <c r="F117" s="17">
        <v>1</v>
      </c>
      <c r="G117" s="29">
        <v>7500</v>
      </c>
      <c r="H117" s="30">
        <f t="shared" si="8"/>
        <v>7500</v>
      </c>
      <c r="I117" s="5" t="s">
        <v>824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" t="s">
        <v>825</v>
      </c>
      <c r="B118" s="5" t="s">
        <v>816</v>
      </c>
      <c r="C118" s="5" t="s">
        <v>826</v>
      </c>
      <c r="D118" s="5" t="s">
        <v>504</v>
      </c>
      <c r="E118" s="5" t="s">
        <v>505</v>
      </c>
      <c r="F118" s="17">
        <v>1</v>
      </c>
      <c r="G118" s="29">
        <v>7500</v>
      </c>
      <c r="H118" s="30">
        <f t="shared" si="8"/>
        <v>7500</v>
      </c>
      <c r="I118" s="5" t="s">
        <v>827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" customHeight="1">
      <c r="A119" s="5" t="s">
        <v>828</v>
      </c>
      <c r="B119" s="5" t="s">
        <v>816</v>
      </c>
      <c r="C119" s="5" t="s">
        <v>829</v>
      </c>
      <c r="D119" s="5" t="s">
        <v>504</v>
      </c>
      <c r="E119" s="5" t="s">
        <v>505</v>
      </c>
      <c r="F119" s="17">
        <v>1</v>
      </c>
      <c r="G119" s="29">
        <v>24000</v>
      </c>
      <c r="H119" s="30">
        <f t="shared" si="8"/>
        <v>24000</v>
      </c>
      <c r="I119" s="5" t="s">
        <v>830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" t="s">
        <v>831</v>
      </c>
      <c r="B120" s="5" t="s">
        <v>816</v>
      </c>
      <c r="C120" s="5" t="s">
        <v>832</v>
      </c>
      <c r="D120" s="5" t="s">
        <v>504</v>
      </c>
      <c r="E120" s="5" t="s">
        <v>505</v>
      </c>
      <c r="F120" s="17">
        <v>1</v>
      </c>
      <c r="G120" s="29">
        <v>4875</v>
      </c>
      <c r="H120" s="30">
        <f t="shared" si="8"/>
        <v>4875</v>
      </c>
      <c r="I120" s="5" t="s">
        <v>833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" t="s">
        <v>834</v>
      </c>
      <c r="B121" s="5" t="s">
        <v>816</v>
      </c>
      <c r="C121" s="5" t="s">
        <v>835</v>
      </c>
      <c r="D121" s="5" t="s">
        <v>504</v>
      </c>
      <c r="E121" s="5" t="s">
        <v>505</v>
      </c>
      <c r="F121" s="17">
        <v>1</v>
      </c>
      <c r="G121" s="29">
        <v>10500</v>
      </c>
      <c r="H121" s="30">
        <f t="shared" si="8"/>
        <v>10500</v>
      </c>
      <c r="I121" s="5" t="s">
        <v>836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" t="s">
        <v>837</v>
      </c>
      <c r="B122" s="5" t="s">
        <v>816</v>
      </c>
      <c r="C122" s="5" t="s">
        <v>838</v>
      </c>
      <c r="D122" s="5" t="s">
        <v>504</v>
      </c>
      <c r="E122" s="5" t="s">
        <v>505</v>
      </c>
      <c r="F122" s="17">
        <v>1</v>
      </c>
      <c r="G122" s="29">
        <v>11250</v>
      </c>
      <c r="H122" s="30">
        <f t="shared" si="8"/>
        <v>11250</v>
      </c>
      <c r="I122" s="5" t="s">
        <v>839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" t="s">
        <v>840</v>
      </c>
      <c r="B123" s="5" t="s">
        <v>816</v>
      </c>
      <c r="C123" s="5" t="s">
        <v>841</v>
      </c>
      <c r="D123" s="5" t="s">
        <v>504</v>
      </c>
      <c r="E123" s="5" t="s">
        <v>505</v>
      </c>
      <c r="F123" s="17">
        <v>1</v>
      </c>
      <c r="G123" s="29">
        <v>9000</v>
      </c>
      <c r="H123" s="30">
        <f t="shared" si="8"/>
        <v>9000</v>
      </c>
      <c r="I123" s="5" t="s">
        <v>842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5" t="s">
        <v>843</v>
      </c>
      <c r="B124" s="5" t="s">
        <v>816</v>
      </c>
      <c r="C124" s="5" t="s">
        <v>844</v>
      </c>
      <c r="D124" s="5" t="s">
        <v>504</v>
      </c>
      <c r="E124" s="5" t="s">
        <v>505</v>
      </c>
      <c r="F124" s="17">
        <v>1</v>
      </c>
      <c r="G124" s="29">
        <v>4500</v>
      </c>
      <c r="H124" s="30">
        <f t="shared" si="8"/>
        <v>4500</v>
      </c>
      <c r="I124" s="5" t="s">
        <v>845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" customHeight="1">
      <c r="A125" s="5" t="s">
        <v>846</v>
      </c>
      <c r="B125" s="5" t="s">
        <v>816</v>
      </c>
      <c r="C125" s="5" t="s">
        <v>847</v>
      </c>
      <c r="D125" s="5" t="s">
        <v>848</v>
      </c>
      <c r="E125" s="5" t="s">
        <v>505</v>
      </c>
      <c r="F125" s="17">
        <v>1</v>
      </c>
      <c r="G125" s="29">
        <v>60000</v>
      </c>
      <c r="H125" s="30">
        <f t="shared" si="8"/>
        <v>60000</v>
      </c>
      <c r="I125" s="5" t="s">
        <v>849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>
      <c r="A126" s="52" t="s">
        <v>36</v>
      </c>
      <c r="B126" s="52"/>
      <c r="C126" s="52"/>
      <c r="D126" s="52"/>
      <c r="E126" s="52"/>
      <c r="F126" s="53"/>
      <c r="G126" s="54"/>
      <c r="H126" s="32">
        <f>SUM(H115:H125)</f>
        <v>203825</v>
      </c>
      <c r="I126" s="3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customHeight="1">
      <c r="A127" s="5" t="s">
        <v>850</v>
      </c>
      <c r="B127" s="5" t="s">
        <v>130</v>
      </c>
      <c r="C127" s="5" t="s">
        <v>851</v>
      </c>
      <c r="D127" s="5" t="s">
        <v>504</v>
      </c>
      <c r="E127" s="5" t="s">
        <v>505</v>
      </c>
      <c r="F127" s="17">
        <v>1</v>
      </c>
      <c r="G127" s="29">
        <v>3750</v>
      </c>
      <c r="H127" s="30">
        <f>F127*G127</f>
        <v>3750</v>
      </c>
      <c r="I127" s="5" t="s">
        <v>852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>
      <c r="A128" s="5" t="s">
        <v>853</v>
      </c>
      <c r="B128" s="5" t="s">
        <v>130</v>
      </c>
      <c r="C128" s="5" t="s">
        <v>854</v>
      </c>
      <c r="D128" s="5" t="s">
        <v>504</v>
      </c>
      <c r="E128" s="5" t="s">
        <v>505</v>
      </c>
      <c r="F128" s="17">
        <v>1</v>
      </c>
      <c r="G128" s="29">
        <v>12000</v>
      </c>
      <c r="H128" s="30">
        <f>F128*G128</f>
        <v>12000</v>
      </c>
      <c r="I128" s="5" t="s">
        <v>855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>
      <c r="A129" s="5" t="s">
        <v>856</v>
      </c>
      <c r="B129" s="5" t="s">
        <v>130</v>
      </c>
      <c r="C129" s="5" t="s">
        <v>857</v>
      </c>
      <c r="D129" s="5" t="s">
        <v>504</v>
      </c>
      <c r="E129" s="5" t="s">
        <v>505</v>
      </c>
      <c r="F129" s="17">
        <v>1</v>
      </c>
      <c r="G129" s="29">
        <v>4125</v>
      </c>
      <c r="H129" s="30">
        <f>F129*G129</f>
        <v>4125</v>
      </c>
      <c r="I129" s="5" t="s">
        <v>858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" customHeight="1">
      <c r="A130" s="5" t="s">
        <v>859</v>
      </c>
      <c r="B130" s="5" t="s">
        <v>130</v>
      </c>
      <c r="C130" s="5" t="s">
        <v>860</v>
      </c>
      <c r="D130" s="5" t="s">
        <v>861</v>
      </c>
      <c r="E130" s="5" t="s">
        <v>505</v>
      </c>
      <c r="F130" s="17">
        <v>1</v>
      </c>
      <c r="G130" s="29">
        <v>4125</v>
      </c>
      <c r="H130" s="30">
        <f>F130*G130</f>
        <v>4125</v>
      </c>
      <c r="I130" s="5" t="s">
        <v>862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>
      <c r="A131" s="5" t="s">
        <v>863</v>
      </c>
      <c r="B131" s="5" t="s">
        <v>130</v>
      </c>
      <c r="C131" s="5" t="s">
        <v>864</v>
      </c>
      <c r="D131" s="5" t="s">
        <v>504</v>
      </c>
      <c r="E131" s="5" t="s">
        <v>505</v>
      </c>
      <c r="F131" s="17">
        <v>1</v>
      </c>
      <c r="G131" s="29">
        <v>1200</v>
      </c>
      <c r="H131" s="30">
        <f>F131*G131</f>
        <v>1200</v>
      </c>
      <c r="I131" s="5" t="s">
        <v>865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customHeight="1">
      <c r="A132" s="52" t="s">
        <v>866</v>
      </c>
      <c r="B132" s="52"/>
      <c r="C132" s="52"/>
      <c r="D132" s="52"/>
      <c r="E132" s="52"/>
      <c r="F132" s="53"/>
      <c r="G132" s="54"/>
      <c r="H132" s="32">
        <f>SUM(H127:H131)</f>
        <v>25200</v>
      </c>
      <c r="I132" s="3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>
      <c r="A133" s="5" t="s">
        <v>867</v>
      </c>
      <c r="B133" s="5" t="s">
        <v>868</v>
      </c>
      <c r="C133" s="5" t="s">
        <v>869</v>
      </c>
      <c r="D133" s="5" t="s">
        <v>870</v>
      </c>
      <c r="E133" s="5" t="s">
        <v>505</v>
      </c>
      <c r="F133" s="17">
        <v>1</v>
      </c>
      <c r="G133" s="29">
        <v>31500</v>
      </c>
      <c r="H133" s="30">
        <f t="shared" ref="H133:H141" si="9">F133*G133</f>
        <v>31500</v>
      </c>
      <c r="I133" s="5" t="s">
        <v>871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>
      <c r="A134" s="5" t="s">
        <v>872</v>
      </c>
      <c r="B134" s="5" t="s">
        <v>868</v>
      </c>
      <c r="C134" s="5" t="s">
        <v>873</v>
      </c>
      <c r="D134" s="5" t="s">
        <v>870</v>
      </c>
      <c r="E134" s="5" t="s">
        <v>505</v>
      </c>
      <c r="F134" s="17">
        <v>1</v>
      </c>
      <c r="G134" s="29">
        <v>24000</v>
      </c>
      <c r="H134" s="30">
        <f t="shared" si="9"/>
        <v>24000</v>
      </c>
      <c r="I134" s="5" t="s">
        <v>874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" customHeight="1">
      <c r="A135" s="5" t="s">
        <v>875</v>
      </c>
      <c r="B135" s="5" t="s">
        <v>868</v>
      </c>
      <c r="C135" s="5" t="s">
        <v>876</v>
      </c>
      <c r="D135" s="5" t="s">
        <v>504</v>
      </c>
      <c r="E135" s="5" t="s">
        <v>505</v>
      </c>
      <c r="F135" s="17">
        <v>1</v>
      </c>
      <c r="G135" s="29">
        <v>19500</v>
      </c>
      <c r="H135" s="30">
        <f t="shared" si="9"/>
        <v>19500</v>
      </c>
      <c r="I135" s="5" t="s">
        <v>877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" customHeight="1">
      <c r="A136" s="5" t="s">
        <v>878</v>
      </c>
      <c r="B136" s="5" t="s">
        <v>868</v>
      </c>
      <c r="C136" s="5" t="s">
        <v>879</v>
      </c>
      <c r="D136" s="5" t="s">
        <v>504</v>
      </c>
      <c r="E136" s="5" t="s">
        <v>505</v>
      </c>
      <c r="F136" s="17">
        <v>1</v>
      </c>
      <c r="G136" s="29">
        <v>24000</v>
      </c>
      <c r="H136" s="30">
        <f t="shared" si="9"/>
        <v>24000</v>
      </c>
      <c r="I136" s="5" t="s">
        <v>880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customHeight="1">
      <c r="A137" s="5" t="s">
        <v>881</v>
      </c>
      <c r="B137" s="5" t="s">
        <v>868</v>
      </c>
      <c r="C137" s="5" t="s">
        <v>882</v>
      </c>
      <c r="D137" s="5" t="s">
        <v>504</v>
      </c>
      <c r="E137" s="5" t="s">
        <v>505</v>
      </c>
      <c r="F137" s="17">
        <v>1</v>
      </c>
      <c r="G137" s="29">
        <v>9750</v>
      </c>
      <c r="H137" s="30">
        <f t="shared" si="9"/>
        <v>9750</v>
      </c>
      <c r="I137" s="5" t="s">
        <v>883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" customHeight="1">
      <c r="A138" s="5" t="s">
        <v>884</v>
      </c>
      <c r="B138" s="5" t="s">
        <v>868</v>
      </c>
      <c r="C138" s="5" t="s">
        <v>885</v>
      </c>
      <c r="D138" s="5" t="s">
        <v>504</v>
      </c>
      <c r="E138" s="5" t="s">
        <v>505</v>
      </c>
      <c r="F138" s="17">
        <v>1</v>
      </c>
      <c r="G138" s="29">
        <v>3375</v>
      </c>
      <c r="H138" s="30">
        <f t="shared" si="9"/>
        <v>3375</v>
      </c>
      <c r="I138" s="5" t="s">
        <v>886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customHeight="1">
      <c r="A139" s="5" t="s">
        <v>887</v>
      </c>
      <c r="B139" s="5" t="s">
        <v>868</v>
      </c>
      <c r="C139" s="5" t="s">
        <v>888</v>
      </c>
      <c r="D139" s="5" t="s">
        <v>870</v>
      </c>
      <c r="E139" s="5" t="s">
        <v>505</v>
      </c>
      <c r="F139" s="17">
        <v>1</v>
      </c>
      <c r="G139" s="29">
        <v>9000</v>
      </c>
      <c r="H139" s="30">
        <f t="shared" si="9"/>
        <v>9000</v>
      </c>
      <c r="I139" s="5" t="s">
        <v>889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customHeight="1">
      <c r="A140" s="5" t="s">
        <v>890</v>
      </c>
      <c r="B140" s="5" t="s">
        <v>868</v>
      </c>
      <c r="C140" s="5" t="s">
        <v>891</v>
      </c>
      <c r="D140" s="5" t="s">
        <v>504</v>
      </c>
      <c r="E140" s="5" t="s">
        <v>505</v>
      </c>
      <c r="F140" s="17">
        <v>1</v>
      </c>
      <c r="G140" s="29">
        <v>6375</v>
      </c>
      <c r="H140" s="30">
        <f t="shared" si="9"/>
        <v>6375</v>
      </c>
      <c r="I140" s="5" t="s">
        <v>892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" customHeight="1">
      <c r="A141" s="5" t="s">
        <v>893</v>
      </c>
      <c r="B141" s="5" t="s">
        <v>868</v>
      </c>
      <c r="C141" s="5" t="s">
        <v>894</v>
      </c>
      <c r="D141" s="5" t="s">
        <v>895</v>
      </c>
      <c r="E141" s="5" t="s">
        <v>505</v>
      </c>
      <c r="F141" s="17">
        <v>0</v>
      </c>
      <c r="G141" s="29">
        <v>0</v>
      </c>
      <c r="H141" s="30">
        <f t="shared" si="9"/>
        <v>0</v>
      </c>
      <c r="I141" s="5" t="s">
        <v>896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customHeight="1">
      <c r="A142" s="55" t="s">
        <v>897</v>
      </c>
      <c r="B142" s="55"/>
      <c r="C142" s="55"/>
      <c r="D142" s="55"/>
      <c r="E142" s="55"/>
      <c r="F142" s="55"/>
      <c r="G142" s="56"/>
      <c r="H142" s="35">
        <f>SUM(H133:H141)</f>
        <v>127500</v>
      </c>
      <c r="I142" s="3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customHeight="1">
      <c r="A143" s="57" t="s">
        <v>898</v>
      </c>
      <c r="B143" s="57"/>
      <c r="C143" s="57"/>
      <c r="D143" s="57"/>
      <c r="E143" s="57"/>
      <c r="F143" s="57"/>
      <c r="G143" s="58"/>
      <c r="H143" s="36">
        <f>H21+H23+H33+H41+H47+H52+H64+H74+H83+H93+H105+H114+H126+H132+H142</f>
        <v>2744069.5</v>
      </c>
      <c r="I143" s="2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customHeight="1">
      <c r="A144" s="57" t="s">
        <v>106</v>
      </c>
      <c r="B144" s="57"/>
      <c r="C144" s="57"/>
      <c r="D144" s="57"/>
      <c r="E144" s="57"/>
      <c r="F144" s="57"/>
      <c r="G144" s="58"/>
      <c r="H144" s="37">
        <f>SUMIF($D$13:$D$141,"Cast payroll",$H$13:$H$141)*Assumptions!E12</f>
        <v>82114.197499999995</v>
      </c>
      <c r="I144" s="2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customHeight="1">
      <c r="A145" s="57" t="s">
        <v>899</v>
      </c>
      <c r="B145" s="57"/>
      <c r="C145" s="57"/>
      <c r="D145" s="57"/>
      <c r="E145" s="57"/>
      <c r="F145" s="57"/>
      <c r="G145" s="58"/>
      <c r="H145" s="37">
        <f>SUMIF($D$13:$D$141,"Crew payroll",$H$13:$H$141)*Assumptions!E13</f>
        <v>132940.06</v>
      </c>
      <c r="I145" s="2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customHeight="1">
      <c r="A146" s="57" t="s">
        <v>112</v>
      </c>
      <c r="B146" s="57"/>
      <c r="C146" s="57"/>
      <c r="D146" s="57"/>
      <c r="E146" s="57"/>
      <c r="F146" s="57"/>
      <c r="G146" s="58"/>
      <c r="H146" s="37">
        <f>(SUMIF($D$13:$D$141,"Cast payroll",$H$13:$H$141)+SUMIF($D$13:$D$141,"Crew payroll",$H$13:$H$141))*Assumptions!E14</f>
        <v>32468.862500000003</v>
      </c>
      <c r="I146" s="2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customHeight="1">
      <c r="A147" s="57" t="s">
        <v>900</v>
      </c>
      <c r="B147" s="57"/>
      <c r="C147" s="57"/>
      <c r="D147" s="57"/>
      <c r="E147" s="57"/>
      <c r="F147" s="57"/>
      <c r="G147" s="58"/>
      <c r="H147" s="37">
        <f>SUM(H143:H146)</f>
        <v>2991592.6199999996</v>
      </c>
      <c r="I147" s="2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customHeight="1">
      <c r="A148" s="57" t="s">
        <v>119</v>
      </c>
      <c r="B148" s="57"/>
      <c r="C148" s="57"/>
      <c r="D148" s="57"/>
      <c r="E148" s="57"/>
      <c r="F148" s="57"/>
      <c r="G148" s="58"/>
      <c r="H148" s="37">
        <f>H147*Assumptions!E16</f>
        <v>0</v>
      </c>
      <c r="I148" s="2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customHeight="1">
      <c r="A149" s="59" t="s">
        <v>901</v>
      </c>
      <c r="B149" s="59"/>
      <c r="C149" s="59"/>
      <c r="D149" s="59"/>
      <c r="E149" s="59"/>
      <c r="F149" s="59"/>
      <c r="G149" s="60"/>
      <c r="H149" s="39">
        <f>(H147+H148)*Assumptions!E15</f>
        <v>179495.55719999998</v>
      </c>
      <c r="I149" s="3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customHeight="1">
      <c r="A150" s="61" t="s">
        <v>902</v>
      </c>
      <c r="B150" s="61"/>
      <c r="C150" s="61"/>
      <c r="D150" s="61"/>
      <c r="E150" s="61"/>
      <c r="F150" s="61"/>
      <c r="G150" s="62"/>
      <c r="H150" s="41">
        <f>H147+H148+H149</f>
        <v>3171088.1771999998</v>
      </c>
      <c r="I150" s="40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46:G146"/>
    <mergeCell ref="A147:G147"/>
    <mergeCell ref="A148:G148"/>
    <mergeCell ref="A149:G149"/>
    <mergeCell ref="A150:G150"/>
    <mergeCell ref="A132:G132"/>
    <mergeCell ref="A142:G142"/>
    <mergeCell ref="A143:G143"/>
    <mergeCell ref="A144:G144"/>
    <mergeCell ref="A145:G145"/>
    <mergeCell ref="A83:G83"/>
    <mergeCell ref="A93:G93"/>
    <mergeCell ref="A105:G105"/>
    <mergeCell ref="A114:G114"/>
    <mergeCell ref="A126:G126"/>
    <mergeCell ref="A41:G41"/>
    <mergeCell ref="A47:G47"/>
    <mergeCell ref="A52:G52"/>
    <mergeCell ref="A64:G64"/>
    <mergeCell ref="A74:G74"/>
    <mergeCell ref="A1:I1"/>
    <mergeCell ref="A2:I2"/>
    <mergeCell ref="A21:G21"/>
    <mergeCell ref="A23:G23"/>
    <mergeCell ref="A33:G33"/>
  </mergeCells>
  <conditionalFormatting sqref="B8">
    <cfRule type="containsText" dxfId="9" priority="1" operator="containsText" text="WITHIN"/>
    <cfRule type="containsText" dxfId="8" priority="2" operator="containsText" text="REVIEW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50"/>
  <sheetViews>
    <sheetView showGridLines="0" workbookViewId="0">
      <selection sqref="A1:I1"/>
    </sheetView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1036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904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1</v>
      </c>
      <c r="B4" s="25" t="s">
        <v>16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3</v>
      </c>
      <c r="B5" s="26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489</v>
      </c>
      <c r="B6" s="25" t="s">
        <v>18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490</v>
      </c>
      <c r="B7" s="27">
        <v>15000000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491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492</v>
      </c>
      <c r="B9" s="28">
        <f>H150</f>
        <v>12812550.488999998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493</v>
      </c>
      <c r="B12" s="2" t="s">
        <v>494</v>
      </c>
      <c r="C12" s="2" t="s">
        <v>495</v>
      </c>
      <c r="D12" s="2" t="s">
        <v>496</v>
      </c>
      <c r="E12" s="2" t="s">
        <v>497</v>
      </c>
      <c r="F12" s="2" t="s">
        <v>498</v>
      </c>
      <c r="G12" s="2" t="s">
        <v>344</v>
      </c>
      <c r="H12" s="2" t="s">
        <v>499</v>
      </c>
      <c r="I12" s="3" t="s">
        <v>500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501</v>
      </c>
      <c r="B13" s="5" t="s">
        <v>502</v>
      </c>
      <c r="C13" s="5" t="s">
        <v>503</v>
      </c>
      <c r="D13" s="5" t="s">
        <v>504</v>
      </c>
      <c r="E13" s="5" t="s">
        <v>505</v>
      </c>
      <c r="F13" s="17">
        <v>1</v>
      </c>
      <c r="G13" s="29">
        <v>37500</v>
      </c>
      <c r="H13" s="30">
        <f t="shared" ref="H13:H20" si="0">F13*G13</f>
        <v>37500</v>
      </c>
      <c r="I13" s="5" t="s">
        <v>506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507</v>
      </c>
      <c r="B14" s="5" t="s">
        <v>502</v>
      </c>
      <c r="C14" s="5" t="s">
        <v>508</v>
      </c>
      <c r="D14" s="5" t="s">
        <v>504</v>
      </c>
      <c r="E14" s="5" t="s">
        <v>505</v>
      </c>
      <c r="F14" s="17">
        <v>1</v>
      </c>
      <c r="G14" s="29">
        <v>67500</v>
      </c>
      <c r="H14" s="30">
        <f t="shared" si="0"/>
        <v>67500</v>
      </c>
      <c r="I14" s="5" t="s">
        <v>509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510</v>
      </c>
      <c r="B15" s="5" t="s">
        <v>502</v>
      </c>
      <c r="C15" s="5" t="s">
        <v>511</v>
      </c>
      <c r="D15" s="5" t="s">
        <v>512</v>
      </c>
      <c r="E15" s="5" t="s">
        <v>505</v>
      </c>
      <c r="F15" s="17">
        <v>1</v>
      </c>
      <c r="G15" s="29">
        <v>55000</v>
      </c>
      <c r="H15" s="30">
        <f t="shared" si="0"/>
        <v>55000</v>
      </c>
      <c r="I15" s="5" t="s">
        <v>513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514</v>
      </c>
      <c r="B16" s="5" t="s">
        <v>502</v>
      </c>
      <c r="C16" s="5" t="s">
        <v>515</v>
      </c>
      <c r="D16" s="5" t="s">
        <v>512</v>
      </c>
      <c r="E16" s="5" t="s">
        <v>516</v>
      </c>
      <c r="F16" s="17">
        <v>1</v>
      </c>
      <c r="G16" s="29">
        <v>100000</v>
      </c>
      <c r="H16" s="30">
        <f t="shared" si="0"/>
        <v>100000</v>
      </c>
      <c r="I16" s="5" t="s">
        <v>517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518</v>
      </c>
      <c r="B17" s="5" t="s">
        <v>502</v>
      </c>
      <c r="C17" s="5" t="s">
        <v>519</v>
      </c>
      <c r="D17" s="5" t="s">
        <v>504</v>
      </c>
      <c r="E17" s="5" t="s">
        <v>505</v>
      </c>
      <c r="F17" s="17">
        <v>1</v>
      </c>
      <c r="G17" s="29">
        <v>33750</v>
      </c>
      <c r="H17" s="30">
        <f t="shared" si="0"/>
        <v>33750</v>
      </c>
      <c r="I17" s="5" t="s">
        <v>520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521</v>
      </c>
      <c r="B18" s="5" t="s">
        <v>502</v>
      </c>
      <c r="C18" s="5" t="s">
        <v>522</v>
      </c>
      <c r="D18" s="5" t="s">
        <v>504</v>
      </c>
      <c r="E18" s="5" t="s">
        <v>505</v>
      </c>
      <c r="F18" s="17">
        <v>1</v>
      </c>
      <c r="G18" s="29">
        <v>45000</v>
      </c>
      <c r="H18" s="30">
        <f t="shared" si="0"/>
        <v>45000</v>
      </c>
      <c r="I18" s="5" t="s">
        <v>523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524</v>
      </c>
      <c r="B19" s="5" t="s">
        <v>502</v>
      </c>
      <c r="C19" s="5" t="s">
        <v>525</v>
      </c>
      <c r="D19" s="5" t="s">
        <v>512</v>
      </c>
      <c r="E19" s="5" t="s">
        <v>505</v>
      </c>
      <c r="F19" s="17">
        <v>1</v>
      </c>
      <c r="G19" s="29">
        <v>40000</v>
      </c>
      <c r="H19" s="30">
        <f t="shared" si="0"/>
        <v>40000</v>
      </c>
      <c r="I19" s="5" t="s">
        <v>526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527</v>
      </c>
      <c r="B20" s="5" t="s">
        <v>502</v>
      </c>
      <c r="C20" s="5" t="s">
        <v>528</v>
      </c>
      <c r="D20" s="5" t="s">
        <v>512</v>
      </c>
      <c r="E20" s="5" t="s">
        <v>505</v>
      </c>
      <c r="F20" s="17">
        <v>1</v>
      </c>
      <c r="G20" s="29">
        <v>35000</v>
      </c>
      <c r="H20" s="30">
        <f t="shared" si="0"/>
        <v>35000</v>
      </c>
      <c r="I20" s="5" t="s">
        <v>529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530</v>
      </c>
      <c r="B21" s="52"/>
      <c r="C21" s="52"/>
      <c r="D21" s="52"/>
      <c r="E21" s="52"/>
      <c r="F21" s="53"/>
      <c r="G21" s="54"/>
      <c r="H21" s="32">
        <f>SUM(H13:H20)</f>
        <v>413750</v>
      </c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531</v>
      </c>
      <c r="B22" s="5" t="s">
        <v>532</v>
      </c>
      <c r="C22" s="5" t="s">
        <v>533</v>
      </c>
      <c r="D22" s="5" t="s">
        <v>534</v>
      </c>
      <c r="E22" s="5" t="s">
        <v>535</v>
      </c>
      <c r="F22" s="33">
        <v>1</v>
      </c>
      <c r="G22" s="30"/>
      <c r="H22" s="6">
        <f>'Cast &amp; Schedule'!N32</f>
        <v>834715</v>
      </c>
      <c r="I22" s="5" t="s">
        <v>536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2" t="s">
        <v>537</v>
      </c>
      <c r="B23" s="52"/>
      <c r="C23" s="52"/>
      <c r="D23" s="52"/>
      <c r="E23" s="52"/>
      <c r="F23" s="53"/>
      <c r="G23" s="54"/>
      <c r="H23" s="32">
        <f>SUM(H22:H22)</f>
        <v>834715</v>
      </c>
      <c r="I23" s="3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538</v>
      </c>
      <c r="B24" s="5" t="s">
        <v>539</v>
      </c>
      <c r="C24" s="5" t="s">
        <v>540</v>
      </c>
      <c r="D24" s="5" t="s">
        <v>512</v>
      </c>
      <c r="E24" s="5" t="s">
        <v>541</v>
      </c>
      <c r="F24" s="17">
        <v>80</v>
      </c>
      <c r="G24" s="29">
        <v>1300</v>
      </c>
      <c r="H24" s="30">
        <f t="shared" ref="H24:H32" si="1">F24*G24</f>
        <v>104000</v>
      </c>
      <c r="I24" s="5" t="s">
        <v>542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543</v>
      </c>
      <c r="B25" s="5" t="s">
        <v>539</v>
      </c>
      <c r="C25" s="5" t="s">
        <v>544</v>
      </c>
      <c r="D25" s="5" t="s">
        <v>512</v>
      </c>
      <c r="E25" s="5" t="s">
        <v>541</v>
      </c>
      <c r="F25" s="17">
        <v>75</v>
      </c>
      <c r="G25" s="29">
        <v>900</v>
      </c>
      <c r="H25" s="30">
        <f t="shared" si="1"/>
        <v>67500</v>
      </c>
      <c r="I25" s="5" t="s">
        <v>545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546</v>
      </c>
      <c r="B26" s="5" t="s">
        <v>539</v>
      </c>
      <c r="C26" s="5" t="s">
        <v>547</v>
      </c>
      <c r="D26" s="5" t="s">
        <v>512</v>
      </c>
      <c r="E26" s="5" t="s">
        <v>541</v>
      </c>
      <c r="F26" s="17">
        <v>36</v>
      </c>
      <c r="G26" s="29">
        <v>1450</v>
      </c>
      <c r="H26" s="30">
        <f t="shared" si="1"/>
        <v>52200</v>
      </c>
      <c r="I26" s="5" t="s">
        <v>548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549</v>
      </c>
      <c r="B27" s="5" t="s">
        <v>539</v>
      </c>
      <c r="C27" s="5" t="s">
        <v>550</v>
      </c>
      <c r="D27" s="5" t="s">
        <v>512</v>
      </c>
      <c r="E27" s="5" t="s">
        <v>551</v>
      </c>
      <c r="F27" s="17">
        <v>70</v>
      </c>
      <c r="G27" s="29">
        <v>950</v>
      </c>
      <c r="H27" s="30">
        <f t="shared" si="1"/>
        <v>66500</v>
      </c>
      <c r="I27" s="5" t="s">
        <v>552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5" t="s">
        <v>553</v>
      </c>
      <c r="B28" s="5" t="s">
        <v>539</v>
      </c>
      <c r="C28" s="5" t="s">
        <v>554</v>
      </c>
      <c r="D28" s="5" t="s">
        <v>512</v>
      </c>
      <c r="E28" s="5" t="s">
        <v>541</v>
      </c>
      <c r="F28" s="17">
        <v>36</v>
      </c>
      <c r="G28" s="29">
        <v>950</v>
      </c>
      <c r="H28" s="30">
        <f t="shared" si="1"/>
        <v>34200</v>
      </c>
      <c r="I28" s="5" t="s">
        <v>555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556</v>
      </c>
      <c r="B29" s="5" t="s">
        <v>539</v>
      </c>
      <c r="C29" s="5" t="s">
        <v>557</v>
      </c>
      <c r="D29" s="5" t="s">
        <v>512</v>
      </c>
      <c r="E29" s="5" t="s">
        <v>551</v>
      </c>
      <c r="F29" s="17">
        <v>360</v>
      </c>
      <c r="G29" s="29">
        <v>320</v>
      </c>
      <c r="H29" s="30">
        <f t="shared" si="1"/>
        <v>115200</v>
      </c>
      <c r="I29" s="5" t="s">
        <v>558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559</v>
      </c>
      <c r="B30" s="5" t="s">
        <v>539</v>
      </c>
      <c r="C30" s="5" t="s">
        <v>560</v>
      </c>
      <c r="D30" s="5" t="s">
        <v>512</v>
      </c>
      <c r="E30" s="5" t="s">
        <v>541</v>
      </c>
      <c r="F30" s="17">
        <v>10</v>
      </c>
      <c r="G30" s="29">
        <v>800</v>
      </c>
      <c r="H30" s="30">
        <f t="shared" si="1"/>
        <v>8000</v>
      </c>
      <c r="I30" s="5" t="s">
        <v>561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562</v>
      </c>
      <c r="B31" s="5" t="s">
        <v>539</v>
      </c>
      <c r="C31" s="5" t="s">
        <v>563</v>
      </c>
      <c r="D31" s="5" t="s">
        <v>512</v>
      </c>
      <c r="E31" s="5" t="s">
        <v>541</v>
      </c>
      <c r="F31" s="17">
        <v>20</v>
      </c>
      <c r="G31" s="29">
        <v>950</v>
      </c>
      <c r="H31" s="30">
        <f t="shared" si="1"/>
        <v>19000</v>
      </c>
      <c r="I31" s="5" t="s">
        <v>564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565</v>
      </c>
      <c r="B32" s="5" t="s">
        <v>539</v>
      </c>
      <c r="C32" s="5" t="s">
        <v>566</v>
      </c>
      <c r="D32" s="5" t="s">
        <v>512</v>
      </c>
      <c r="E32" s="5" t="s">
        <v>541</v>
      </c>
      <c r="F32" s="17">
        <v>12</v>
      </c>
      <c r="G32" s="29">
        <v>1100</v>
      </c>
      <c r="H32" s="30">
        <f t="shared" si="1"/>
        <v>13200</v>
      </c>
      <c r="I32" s="5" t="s">
        <v>567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2" t="s">
        <v>568</v>
      </c>
      <c r="B33" s="52"/>
      <c r="C33" s="52"/>
      <c r="D33" s="52"/>
      <c r="E33" s="52"/>
      <c r="F33" s="53"/>
      <c r="G33" s="54"/>
      <c r="H33" s="32">
        <f>SUM(H24:H32)</f>
        <v>479800</v>
      </c>
      <c r="I33" s="3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569</v>
      </c>
      <c r="B34" s="5" t="s">
        <v>570</v>
      </c>
      <c r="C34" s="5" t="s">
        <v>571</v>
      </c>
      <c r="D34" s="5" t="s">
        <v>512</v>
      </c>
      <c r="E34" s="5" t="s">
        <v>541</v>
      </c>
      <c r="F34" s="17">
        <v>55</v>
      </c>
      <c r="G34" s="29">
        <v>1450</v>
      </c>
      <c r="H34" s="30">
        <f t="shared" ref="H34:H40" si="2">F34*G34</f>
        <v>79750</v>
      </c>
      <c r="I34" s="5" t="s">
        <v>572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573</v>
      </c>
      <c r="B35" s="5" t="s">
        <v>570</v>
      </c>
      <c r="C35" s="5" t="s">
        <v>574</v>
      </c>
      <c r="D35" s="5" t="s">
        <v>512</v>
      </c>
      <c r="E35" s="5" t="s">
        <v>541</v>
      </c>
      <c r="F35" s="17">
        <v>36</v>
      </c>
      <c r="G35" s="29">
        <v>1000</v>
      </c>
      <c r="H35" s="30">
        <f t="shared" si="2"/>
        <v>36000</v>
      </c>
      <c r="I35" s="5" t="s">
        <v>575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576</v>
      </c>
      <c r="B36" s="5" t="s">
        <v>570</v>
      </c>
      <c r="C36" s="5" t="s">
        <v>577</v>
      </c>
      <c r="D36" s="5" t="s">
        <v>512</v>
      </c>
      <c r="E36" s="5" t="s">
        <v>551</v>
      </c>
      <c r="F36" s="17">
        <v>100</v>
      </c>
      <c r="G36" s="29">
        <v>800</v>
      </c>
      <c r="H36" s="30">
        <f t="shared" si="2"/>
        <v>80000</v>
      </c>
      <c r="I36" s="5" t="s">
        <v>578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579</v>
      </c>
      <c r="B37" s="5" t="s">
        <v>570</v>
      </c>
      <c r="C37" s="5" t="s">
        <v>580</v>
      </c>
      <c r="D37" s="5" t="s">
        <v>581</v>
      </c>
      <c r="E37" s="5" t="s">
        <v>582</v>
      </c>
      <c r="F37" s="17">
        <v>1</v>
      </c>
      <c r="G37" s="29">
        <v>82500</v>
      </c>
      <c r="H37" s="30">
        <f t="shared" si="2"/>
        <v>82500</v>
      </c>
      <c r="I37" s="5" t="s">
        <v>583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4" customHeight="1">
      <c r="A38" s="5" t="s">
        <v>584</v>
      </c>
      <c r="B38" s="5" t="s">
        <v>570</v>
      </c>
      <c r="C38" s="5" t="s">
        <v>585</v>
      </c>
      <c r="D38" s="5" t="s">
        <v>581</v>
      </c>
      <c r="E38" s="5" t="s">
        <v>505</v>
      </c>
      <c r="F38" s="17">
        <v>1</v>
      </c>
      <c r="G38" s="29">
        <v>31500</v>
      </c>
      <c r="H38" s="30">
        <f t="shared" si="2"/>
        <v>31500</v>
      </c>
      <c r="I38" s="5" t="s">
        <v>586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587</v>
      </c>
      <c r="B39" s="5" t="s">
        <v>570</v>
      </c>
      <c r="C39" s="5" t="s">
        <v>588</v>
      </c>
      <c r="D39" s="5" t="s">
        <v>589</v>
      </c>
      <c r="E39" s="5" t="s">
        <v>505</v>
      </c>
      <c r="F39" s="17">
        <v>1</v>
      </c>
      <c r="G39" s="29">
        <v>13500</v>
      </c>
      <c r="H39" s="30">
        <f t="shared" si="2"/>
        <v>13500</v>
      </c>
      <c r="I39" s="5" t="s">
        <v>590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591</v>
      </c>
      <c r="B40" s="5" t="s">
        <v>570</v>
      </c>
      <c r="C40" s="5" t="s">
        <v>592</v>
      </c>
      <c r="D40" s="5" t="s">
        <v>512</v>
      </c>
      <c r="E40" s="5" t="s">
        <v>551</v>
      </c>
      <c r="F40" s="17">
        <v>28</v>
      </c>
      <c r="G40" s="29">
        <v>1200</v>
      </c>
      <c r="H40" s="30">
        <f t="shared" si="2"/>
        <v>33600</v>
      </c>
      <c r="I40" s="5" t="s">
        <v>593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2" t="s">
        <v>594</v>
      </c>
      <c r="B41" s="52"/>
      <c r="C41" s="52"/>
      <c r="D41" s="52"/>
      <c r="E41" s="52"/>
      <c r="F41" s="53"/>
      <c r="G41" s="54"/>
      <c r="H41" s="32">
        <f>SUM(H34:H40)</f>
        <v>356850</v>
      </c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" customHeight="1">
      <c r="A42" s="5" t="s">
        <v>595</v>
      </c>
      <c r="B42" s="5" t="s">
        <v>596</v>
      </c>
      <c r="C42" s="5" t="s">
        <v>597</v>
      </c>
      <c r="D42" s="5" t="s">
        <v>512</v>
      </c>
      <c r="E42" s="5" t="s">
        <v>551</v>
      </c>
      <c r="F42" s="17">
        <v>540</v>
      </c>
      <c r="G42" s="29">
        <v>750</v>
      </c>
      <c r="H42" s="30">
        <f>F42*G42</f>
        <v>405000</v>
      </c>
      <c r="I42" s="5" t="s">
        <v>598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599</v>
      </c>
      <c r="B43" s="5" t="s">
        <v>596</v>
      </c>
      <c r="C43" s="5" t="s">
        <v>600</v>
      </c>
      <c r="D43" s="5" t="s">
        <v>581</v>
      </c>
      <c r="E43" s="5" t="s">
        <v>582</v>
      </c>
      <c r="F43" s="17">
        <v>1</v>
      </c>
      <c r="G43" s="29">
        <v>101250</v>
      </c>
      <c r="H43" s="30">
        <f>F43*G43</f>
        <v>101250</v>
      </c>
      <c r="I43" s="5" t="s">
        <v>601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602</v>
      </c>
      <c r="B44" s="5" t="s">
        <v>596</v>
      </c>
      <c r="C44" s="5" t="s">
        <v>603</v>
      </c>
      <c r="D44" s="5" t="s">
        <v>604</v>
      </c>
      <c r="E44" s="5" t="s">
        <v>505</v>
      </c>
      <c r="F44" s="17">
        <v>1</v>
      </c>
      <c r="G44" s="29">
        <v>48750</v>
      </c>
      <c r="H44" s="30">
        <f>F44*G44</f>
        <v>48750</v>
      </c>
      <c r="I44" s="5" t="s">
        <v>605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606</v>
      </c>
      <c r="B45" s="5" t="s">
        <v>596</v>
      </c>
      <c r="C45" s="5" t="s">
        <v>607</v>
      </c>
      <c r="D45" s="5" t="s">
        <v>581</v>
      </c>
      <c r="E45" s="5" t="s">
        <v>505</v>
      </c>
      <c r="F45" s="17">
        <v>1</v>
      </c>
      <c r="G45" s="29">
        <v>60000</v>
      </c>
      <c r="H45" s="30">
        <f>F45*G45</f>
        <v>60000</v>
      </c>
      <c r="I45" s="5" t="s">
        <v>608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" t="s">
        <v>609</v>
      </c>
      <c r="B46" s="5" t="s">
        <v>596</v>
      </c>
      <c r="C46" s="5" t="s">
        <v>610</v>
      </c>
      <c r="D46" s="5" t="s">
        <v>512</v>
      </c>
      <c r="E46" s="5" t="s">
        <v>551</v>
      </c>
      <c r="F46" s="17">
        <v>110</v>
      </c>
      <c r="G46" s="29">
        <v>750</v>
      </c>
      <c r="H46" s="30">
        <f>F46*G46</f>
        <v>82500</v>
      </c>
      <c r="I46" s="5" t="s">
        <v>611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2" t="s">
        <v>612</v>
      </c>
      <c r="B47" s="52"/>
      <c r="C47" s="52"/>
      <c r="D47" s="52"/>
      <c r="E47" s="52"/>
      <c r="F47" s="53"/>
      <c r="G47" s="54"/>
      <c r="H47" s="32">
        <f>SUM(H42:H46)</f>
        <v>697500</v>
      </c>
      <c r="I47" s="3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613</v>
      </c>
      <c r="B48" s="5" t="s">
        <v>614</v>
      </c>
      <c r="C48" s="5" t="s">
        <v>615</v>
      </c>
      <c r="D48" s="5" t="s">
        <v>512</v>
      </c>
      <c r="E48" s="5" t="s">
        <v>551</v>
      </c>
      <c r="F48" s="17">
        <v>90</v>
      </c>
      <c r="G48" s="29">
        <v>1000</v>
      </c>
      <c r="H48" s="30">
        <f>F48*G48</f>
        <v>90000</v>
      </c>
      <c r="I48" s="5" t="s">
        <v>616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617</v>
      </c>
      <c r="B49" s="5" t="s">
        <v>614</v>
      </c>
      <c r="C49" s="5" t="s">
        <v>618</v>
      </c>
      <c r="D49" s="5" t="s">
        <v>581</v>
      </c>
      <c r="E49" s="5" t="s">
        <v>582</v>
      </c>
      <c r="F49" s="17">
        <v>1</v>
      </c>
      <c r="G49" s="29">
        <v>33750</v>
      </c>
      <c r="H49" s="30">
        <f>F49*G49</f>
        <v>33750</v>
      </c>
      <c r="I49" s="5" t="s">
        <v>619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620</v>
      </c>
      <c r="B50" s="5" t="s">
        <v>614</v>
      </c>
      <c r="C50" s="5" t="s">
        <v>621</v>
      </c>
      <c r="D50" s="5" t="s">
        <v>581</v>
      </c>
      <c r="E50" s="5" t="s">
        <v>505</v>
      </c>
      <c r="F50" s="17">
        <v>1</v>
      </c>
      <c r="G50" s="29">
        <v>13500</v>
      </c>
      <c r="H50" s="30">
        <f>F50*G50</f>
        <v>13500</v>
      </c>
      <c r="I50" s="5" t="s">
        <v>622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623</v>
      </c>
      <c r="B51" s="5" t="s">
        <v>614</v>
      </c>
      <c r="C51" s="5" t="s">
        <v>624</v>
      </c>
      <c r="D51" s="5" t="s">
        <v>504</v>
      </c>
      <c r="E51" s="5" t="s">
        <v>505</v>
      </c>
      <c r="F51" s="17">
        <v>1</v>
      </c>
      <c r="G51" s="29">
        <v>11250</v>
      </c>
      <c r="H51" s="30">
        <f>F51*G51</f>
        <v>11250</v>
      </c>
      <c r="I51" s="5" t="s">
        <v>625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2" t="s">
        <v>626</v>
      </c>
      <c r="B52" s="52"/>
      <c r="C52" s="52"/>
      <c r="D52" s="52"/>
      <c r="E52" s="52"/>
      <c r="F52" s="53"/>
      <c r="G52" s="54"/>
      <c r="H52" s="32">
        <f>SUM(H48:H51)</f>
        <v>148500</v>
      </c>
      <c r="I52" s="3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627</v>
      </c>
      <c r="B53" s="5" t="s">
        <v>628</v>
      </c>
      <c r="C53" s="5" t="s">
        <v>629</v>
      </c>
      <c r="D53" s="5" t="s">
        <v>512</v>
      </c>
      <c r="E53" s="5" t="s">
        <v>541</v>
      </c>
      <c r="F53" s="17">
        <v>100</v>
      </c>
      <c r="G53" s="29">
        <v>1050</v>
      </c>
      <c r="H53" s="30">
        <f>F53*G53</f>
        <v>105000</v>
      </c>
      <c r="I53" s="5" t="s">
        <v>630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" customHeight="1">
      <c r="A54" s="5" t="s">
        <v>631</v>
      </c>
      <c r="B54" s="5" t="s">
        <v>628</v>
      </c>
      <c r="C54" s="5" t="s">
        <v>632</v>
      </c>
      <c r="D54" s="5" t="s">
        <v>512</v>
      </c>
      <c r="E54" s="5" t="s">
        <v>551</v>
      </c>
      <c r="F54" s="17">
        <v>190</v>
      </c>
      <c r="G54" s="29">
        <v>800</v>
      </c>
      <c r="H54" s="30">
        <f>F54*G54</f>
        <v>152000</v>
      </c>
      <c r="I54" s="5" t="s">
        <v>633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" t="s">
        <v>634</v>
      </c>
      <c r="B55" s="5" t="s">
        <v>628</v>
      </c>
      <c r="C55" s="5" t="s">
        <v>635</v>
      </c>
      <c r="D55" s="5" t="s">
        <v>512</v>
      </c>
      <c r="E55" s="5" t="s">
        <v>551</v>
      </c>
      <c r="F55" s="17">
        <v>540</v>
      </c>
      <c r="G55" s="29">
        <v>600</v>
      </c>
      <c r="H55" s="30">
        <f>F55*G55</f>
        <v>324000</v>
      </c>
      <c r="I55" s="5" t="s">
        <v>636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>
      <c r="A56" s="5" t="s">
        <v>637</v>
      </c>
      <c r="B56" s="5" t="s">
        <v>628</v>
      </c>
      <c r="C56" s="5" t="s">
        <v>638</v>
      </c>
      <c r="D56" s="5" t="s">
        <v>512</v>
      </c>
      <c r="E56" s="5" t="s">
        <v>551</v>
      </c>
      <c r="F56" s="17">
        <v>380</v>
      </c>
      <c r="G56" s="29">
        <v>600</v>
      </c>
      <c r="H56" s="30">
        <f>F56*G56</f>
        <v>228000</v>
      </c>
      <c r="I56" s="5" t="s">
        <v>639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" customHeight="1">
      <c r="A57" s="5" t="s">
        <v>640</v>
      </c>
      <c r="B57" s="5" t="s">
        <v>628</v>
      </c>
      <c r="C57" s="5" t="s">
        <v>641</v>
      </c>
      <c r="D57" s="5" t="s">
        <v>512</v>
      </c>
      <c r="E57" s="5" t="s">
        <v>551</v>
      </c>
      <c r="F57" s="17">
        <v>170</v>
      </c>
      <c r="G57" s="29">
        <v>900</v>
      </c>
      <c r="H57" s="30">
        <f>F57*G57</f>
        <v>153000</v>
      </c>
      <c r="I57" s="5" t="s">
        <v>642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643</v>
      </c>
      <c r="B58" s="5" t="s">
        <v>628</v>
      </c>
      <c r="C58" s="5" t="s">
        <v>644</v>
      </c>
      <c r="D58" s="5" t="s">
        <v>645</v>
      </c>
      <c r="E58" s="5" t="s">
        <v>535</v>
      </c>
      <c r="F58" s="33">
        <v>1</v>
      </c>
      <c r="G58" s="30"/>
      <c r="H58" s="6">
        <f>'Props &amp; Art'!L58</f>
        <v>630500</v>
      </c>
      <c r="I58" s="5" t="s">
        <v>646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4" customHeight="1">
      <c r="A59" s="5" t="s">
        <v>647</v>
      </c>
      <c r="B59" s="5" t="s">
        <v>628</v>
      </c>
      <c r="C59" s="5" t="s">
        <v>648</v>
      </c>
      <c r="D59" s="5" t="s">
        <v>649</v>
      </c>
      <c r="E59" s="5" t="s">
        <v>505</v>
      </c>
      <c r="F59" s="17">
        <v>1</v>
      </c>
      <c r="G59" s="29">
        <v>120000</v>
      </c>
      <c r="H59" s="30">
        <f>F59*G59</f>
        <v>120000</v>
      </c>
      <c r="I59" s="5" t="s">
        <v>650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4" customHeight="1">
      <c r="A60" s="5" t="s">
        <v>651</v>
      </c>
      <c r="B60" s="5" t="s">
        <v>628</v>
      </c>
      <c r="C60" s="5" t="s">
        <v>652</v>
      </c>
      <c r="D60" s="5" t="s">
        <v>653</v>
      </c>
      <c r="E60" s="5" t="s">
        <v>505</v>
      </c>
      <c r="F60" s="17">
        <v>1</v>
      </c>
      <c r="G60" s="29">
        <v>337500</v>
      </c>
      <c r="H60" s="30">
        <f>F60*G60</f>
        <v>337500</v>
      </c>
      <c r="I60" s="5" t="s">
        <v>654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655</v>
      </c>
      <c r="B61" s="5" t="s">
        <v>628</v>
      </c>
      <c r="C61" s="5" t="s">
        <v>656</v>
      </c>
      <c r="D61" s="5" t="s">
        <v>653</v>
      </c>
      <c r="E61" s="5" t="s">
        <v>505</v>
      </c>
      <c r="F61" s="17">
        <v>1</v>
      </c>
      <c r="G61" s="29">
        <v>210000</v>
      </c>
      <c r="H61" s="30">
        <f>F61*G61</f>
        <v>210000</v>
      </c>
      <c r="I61" s="5" t="s">
        <v>657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4" customHeight="1">
      <c r="A62" s="5" t="s">
        <v>658</v>
      </c>
      <c r="B62" s="5" t="s">
        <v>628</v>
      </c>
      <c r="C62" s="5" t="s">
        <v>659</v>
      </c>
      <c r="D62" s="5" t="s">
        <v>653</v>
      </c>
      <c r="E62" s="5" t="s">
        <v>505</v>
      </c>
      <c r="F62" s="17">
        <v>1</v>
      </c>
      <c r="G62" s="29">
        <v>240000</v>
      </c>
      <c r="H62" s="30">
        <f>F62*G62</f>
        <v>240000</v>
      </c>
      <c r="I62" s="5" t="s">
        <v>660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4" customHeight="1">
      <c r="A63" s="5" t="s">
        <v>661</v>
      </c>
      <c r="B63" s="5" t="s">
        <v>628</v>
      </c>
      <c r="C63" s="5" t="s">
        <v>662</v>
      </c>
      <c r="D63" s="5" t="s">
        <v>504</v>
      </c>
      <c r="E63" s="5" t="s">
        <v>505</v>
      </c>
      <c r="F63" s="17">
        <v>1</v>
      </c>
      <c r="G63" s="29">
        <v>48750</v>
      </c>
      <c r="H63" s="30">
        <f>F63*G63</f>
        <v>48750</v>
      </c>
      <c r="I63" s="5" t="s">
        <v>663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2" t="s">
        <v>31</v>
      </c>
      <c r="B64" s="52"/>
      <c r="C64" s="52"/>
      <c r="D64" s="52"/>
      <c r="E64" s="52"/>
      <c r="F64" s="53"/>
      <c r="G64" s="54"/>
      <c r="H64" s="32">
        <f>SUM(H53:H63)</f>
        <v>2548750</v>
      </c>
      <c r="I64" s="3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" customHeight="1">
      <c r="A65" s="5" t="s">
        <v>664</v>
      </c>
      <c r="B65" s="5" t="s">
        <v>665</v>
      </c>
      <c r="C65" s="5" t="s">
        <v>666</v>
      </c>
      <c r="D65" s="5" t="s">
        <v>512</v>
      </c>
      <c r="E65" s="5" t="s">
        <v>551</v>
      </c>
      <c r="F65" s="17">
        <v>210</v>
      </c>
      <c r="G65" s="29">
        <v>800</v>
      </c>
      <c r="H65" s="30">
        <f t="shared" ref="H65:H73" si="3">F65*G65</f>
        <v>168000</v>
      </c>
      <c r="I65" s="5" t="s">
        <v>667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668</v>
      </c>
      <c r="B66" s="5" t="s">
        <v>665</v>
      </c>
      <c r="C66" s="5" t="s">
        <v>669</v>
      </c>
      <c r="D66" s="5" t="s">
        <v>649</v>
      </c>
      <c r="E66" s="5" t="s">
        <v>505</v>
      </c>
      <c r="F66" s="17">
        <v>1</v>
      </c>
      <c r="G66" s="29">
        <v>135000</v>
      </c>
      <c r="H66" s="30">
        <f t="shared" si="3"/>
        <v>135000</v>
      </c>
      <c r="I66" s="5" t="s">
        <v>670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671</v>
      </c>
      <c r="B67" s="5" t="s">
        <v>665</v>
      </c>
      <c r="C67" s="5" t="s">
        <v>672</v>
      </c>
      <c r="D67" s="5" t="s">
        <v>649</v>
      </c>
      <c r="E67" s="5" t="s">
        <v>505</v>
      </c>
      <c r="F67" s="17">
        <v>1</v>
      </c>
      <c r="G67" s="29">
        <v>112500</v>
      </c>
      <c r="H67" s="30">
        <f t="shared" si="3"/>
        <v>112500</v>
      </c>
      <c r="I67" s="5" t="s">
        <v>673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674</v>
      </c>
      <c r="B68" s="5" t="s">
        <v>665</v>
      </c>
      <c r="C68" s="5" t="s">
        <v>675</v>
      </c>
      <c r="D68" s="5" t="s">
        <v>649</v>
      </c>
      <c r="E68" s="5" t="s">
        <v>505</v>
      </c>
      <c r="F68" s="17">
        <v>1</v>
      </c>
      <c r="G68" s="29">
        <v>82500</v>
      </c>
      <c r="H68" s="30">
        <f t="shared" si="3"/>
        <v>82500</v>
      </c>
      <c r="I68" s="5" t="s">
        <v>676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5" t="s">
        <v>677</v>
      </c>
      <c r="B69" s="5" t="s">
        <v>665</v>
      </c>
      <c r="C69" s="5" t="s">
        <v>678</v>
      </c>
      <c r="D69" s="5" t="s">
        <v>512</v>
      </c>
      <c r="E69" s="5" t="s">
        <v>551</v>
      </c>
      <c r="F69" s="17">
        <v>230</v>
      </c>
      <c r="G69" s="29">
        <v>800</v>
      </c>
      <c r="H69" s="30">
        <f t="shared" si="3"/>
        <v>184000</v>
      </c>
      <c r="I69" s="5" t="s">
        <v>679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680</v>
      </c>
      <c r="B70" s="5" t="s">
        <v>665</v>
      </c>
      <c r="C70" s="5" t="s">
        <v>681</v>
      </c>
      <c r="D70" s="5" t="s">
        <v>682</v>
      </c>
      <c r="E70" s="5" t="s">
        <v>505</v>
      </c>
      <c r="F70" s="17">
        <v>1</v>
      </c>
      <c r="G70" s="29">
        <v>63750</v>
      </c>
      <c r="H70" s="30">
        <f t="shared" si="3"/>
        <v>63750</v>
      </c>
      <c r="I70" s="5" t="s">
        <v>683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684</v>
      </c>
      <c r="B71" s="5" t="s">
        <v>665</v>
      </c>
      <c r="C71" s="5" t="s">
        <v>685</v>
      </c>
      <c r="D71" s="5" t="s">
        <v>682</v>
      </c>
      <c r="E71" s="5" t="s">
        <v>505</v>
      </c>
      <c r="F71" s="17">
        <v>1</v>
      </c>
      <c r="G71" s="29">
        <v>52500</v>
      </c>
      <c r="H71" s="30">
        <f t="shared" si="3"/>
        <v>52500</v>
      </c>
      <c r="I71" s="5" t="s">
        <v>686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" customHeight="1">
      <c r="A72" s="5" t="s">
        <v>687</v>
      </c>
      <c r="B72" s="5" t="s">
        <v>665</v>
      </c>
      <c r="C72" s="5" t="s">
        <v>688</v>
      </c>
      <c r="D72" s="5" t="s">
        <v>689</v>
      </c>
      <c r="E72" s="5" t="s">
        <v>505</v>
      </c>
      <c r="F72" s="17">
        <v>1</v>
      </c>
      <c r="G72" s="29">
        <v>9000</v>
      </c>
      <c r="H72" s="30">
        <f t="shared" si="3"/>
        <v>9000</v>
      </c>
      <c r="I72" s="5" t="s">
        <v>690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691</v>
      </c>
      <c r="B73" s="5" t="s">
        <v>665</v>
      </c>
      <c r="C73" s="5" t="s">
        <v>692</v>
      </c>
      <c r="D73" s="5" t="s">
        <v>512</v>
      </c>
      <c r="E73" s="5" t="s">
        <v>505</v>
      </c>
      <c r="F73" s="17">
        <v>1</v>
      </c>
      <c r="G73" s="29">
        <v>50000</v>
      </c>
      <c r="H73" s="30">
        <f t="shared" si="3"/>
        <v>50000</v>
      </c>
      <c r="I73" s="5" t="s">
        <v>693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2" t="s">
        <v>32</v>
      </c>
      <c r="B74" s="52"/>
      <c r="C74" s="52"/>
      <c r="D74" s="52"/>
      <c r="E74" s="52"/>
      <c r="F74" s="53"/>
      <c r="G74" s="54"/>
      <c r="H74" s="32">
        <f>SUM(H65:H73)</f>
        <v>857250</v>
      </c>
      <c r="I74" s="3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" customHeight="1">
      <c r="A75" s="5" t="s">
        <v>694</v>
      </c>
      <c r="B75" s="5" t="s">
        <v>695</v>
      </c>
      <c r="C75" s="5" t="s">
        <v>696</v>
      </c>
      <c r="D75" s="5" t="s">
        <v>512</v>
      </c>
      <c r="E75" s="5" t="s">
        <v>505</v>
      </c>
      <c r="F75" s="17">
        <v>1</v>
      </c>
      <c r="G75" s="29">
        <v>55000</v>
      </c>
      <c r="H75" s="30">
        <f t="shared" ref="H75:H82" si="4">F75*G75</f>
        <v>55000</v>
      </c>
      <c r="I75" s="5" t="s">
        <v>697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698</v>
      </c>
      <c r="B76" s="5" t="s">
        <v>695</v>
      </c>
      <c r="C76" s="5" t="s">
        <v>699</v>
      </c>
      <c r="D76" s="5" t="s">
        <v>700</v>
      </c>
      <c r="E76" s="5" t="s">
        <v>505</v>
      </c>
      <c r="F76" s="17">
        <v>1</v>
      </c>
      <c r="G76" s="29">
        <v>165000</v>
      </c>
      <c r="H76" s="30">
        <f t="shared" si="4"/>
        <v>165000</v>
      </c>
      <c r="I76" s="5" t="s">
        <v>701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702</v>
      </c>
      <c r="B77" s="5" t="s">
        <v>695</v>
      </c>
      <c r="C77" s="5" t="s">
        <v>703</v>
      </c>
      <c r="D77" s="5" t="s">
        <v>700</v>
      </c>
      <c r="E77" s="5" t="s">
        <v>505</v>
      </c>
      <c r="F77" s="17">
        <v>1</v>
      </c>
      <c r="G77" s="29">
        <v>165000</v>
      </c>
      <c r="H77" s="30">
        <f t="shared" si="4"/>
        <v>165000</v>
      </c>
      <c r="I77" s="5" t="s">
        <v>704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705</v>
      </c>
      <c r="B78" s="5" t="s">
        <v>695</v>
      </c>
      <c r="C78" s="5" t="s">
        <v>706</v>
      </c>
      <c r="D78" s="5" t="s">
        <v>700</v>
      </c>
      <c r="E78" s="5" t="s">
        <v>505</v>
      </c>
      <c r="F78" s="17">
        <v>1</v>
      </c>
      <c r="G78" s="29">
        <v>165000</v>
      </c>
      <c r="H78" s="30">
        <f t="shared" si="4"/>
        <v>165000</v>
      </c>
      <c r="I78" s="5" t="s">
        <v>707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708</v>
      </c>
      <c r="B79" s="5" t="s">
        <v>695</v>
      </c>
      <c r="C79" s="5" t="s">
        <v>709</v>
      </c>
      <c r="D79" s="5" t="s">
        <v>710</v>
      </c>
      <c r="E79" s="5" t="s">
        <v>505</v>
      </c>
      <c r="F79" s="17">
        <v>1</v>
      </c>
      <c r="G79" s="29">
        <v>142500</v>
      </c>
      <c r="H79" s="30">
        <f t="shared" si="4"/>
        <v>142500</v>
      </c>
      <c r="I79" s="5" t="s">
        <v>711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" customHeight="1">
      <c r="A80" s="5" t="s">
        <v>712</v>
      </c>
      <c r="B80" s="5" t="s">
        <v>695</v>
      </c>
      <c r="C80" s="5" t="s">
        <v>713</v>
      </c>
      <c r="D80" s="5" t="s">
        <v>710</v>
      </c>
      <c r="E80" s="5" t="s">
        <v>505</v>
      </c>
      <c r="F80" s="17">
        <v>1</v>
      </c>
      <c r="G80" s="29">
        <v>60000</v>
      </c>
      <c r="H80" s="30">
        <f t="shared" si="4"/>
        <v>60000</v>
      </c>
      <c r="I80" s="5" t="s">
        <v>714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715</v>
      </c>
      <c r="B81" s="5" t="s">
        <v>695</v>
      </c>
      <c r="C81" s="5" t="s">
        <v>716</v>
      </c>
      <c r="D81" s="5" t="s">
        <v>717</v>
      </c>
      <c r="E81" s="5" t="s">
        <v>505</v>
      </c>
      <c r="F81" s="17">
        <v>1</v>
      </c>
      <c r="G81" s="29">
        <v>82500</v>
      </c>
      <c r="H81" s="30">
        <f t="shared" si="4"/>
        <v>82500</v>
      </c>
      <c r="I81" s="5" t="s">
        <v>718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719</v>
      </c>
      <c r="B82" s="5" t="s">
        <v>695</v>
      </c>
      <c r="C82" s="5" t="s">
        <v>720</v>
      </c>
      <c r="D82" s="5" t="s">
        <v>504</v>
      </c>
      <c r="E82" s="5" t="s">
        <v>505</v>
      </c>
      <c r="F82" s="17">
        <v>1</v>
      </c>
      <c r="G82" s="29">
        <v>37500</v>
      </c>
      <c r="H82" s="30">
        <f t="shared" si="4"/>
        <v>37500</v>
      </c>
      <c r="I82" s="5" t="s">
        <v>721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2" t="s">
        <v>722</v>
      </c>
      <c r="B83" s="52"/>
      <c r="C83" s="52"/>
      <c r="D83" s="52"/>
      <c r="E83" s="52"/>
      <c r="F83" s="53"/>
      <c r="G83" s="54"/>
      <c r="H83" s="32">
        <f>SUM(H75:H82)</f>
        <v>872500</v>
      </c>
      <c r="I83" s="3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" t="s">
        <v>723</v>
      </c>
      <c r="B84" s="5" t="s">
        <v>724</v>
      </c>
      <c r="C84" s="5" t="s">
        <v>725</v>
      </c>
      <c r="D84" s="5" t="s">
        <v>512</v>
      </c>
      <c r="E84" s="5" t="s">
        <v>505</v>
      </c>
      <c r="F84" s="17">
        <v>1</v>
      </c>
      <c r="G84" s="29">
        <v>55000</v>
      </c>
      <c r="H84" s="30">
        <f t="shared" ref="H84:H92" si="5">F84*G84</f>
        <v>55000</v>
      </c>
      <c r="I84" s="5" t="s">
        <v>726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727</v>
      </c>
      <c r="B85" s="5" t="s">
        <v>724</v>
      </c>
      <c r="C85" s="5" t="s">
        <v>728</v>
      </c>
      <c r="D85" s="5" t="s">
        <v>581</v>
      </c>
      <c r="E85" s="5" t="s">
        <v>505</v>
      </c>
      <c r="F85" s="17">
        <v>1</v>
      </c>
      <c r="G85" s="29">
        <v>63750</v>
      </c>
      <c r="H85" s="30">
        <f t="shared" si="5"/>
        <v>63750</v>
      </c>
      <c r="I85" s="5" t="s">
        <v>729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 customHeight="1">
      <c r="A86" s="5" t="s">
        <v>730</v>
      </c>
      <c r="B86" s="5" t="s">
        <v>724</v>
      </c>
      <c r="C86" s="5" t="s">
        <v>731</v>
      </c>
      <c r="D86" s="5" t="s">
        <v>732</v>
      </c>
      <c r="E86" s="5" t="s">
        <v>505</v>
      </c>
      <c r="F86" s="17">
        <v>1</v>
      </c>
      <c r="G86" s="29">
        <v>270000</v>
      </c>
      <c r="H86" s="30">
        <f t="shared" si="5"/>
        <v>270000</v>
      </c>
      <c r="I86" s="5" t="s">
        <v>733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 customHeight="1">
      <c r="A87" s="5" t="s">
        <v>734</v>
      </c>
      <c r="B87" s="5" t="s">
        <v>724</v>
      </c>
      <c r="C87" s="5" t="s">
        <v>735</v>
      </c>
      <c r="D87" s="5" t="s">
        <v>732</v>
      </c>
      <c r="E87" s="5" t="s">
        <v>505</v>
      </c>
      <c r="F87" s="17">
        <v>1</v>
      </c>
      <c r="G87" s="29">
        <v>210000</v>
      </c>
      <c r="H87" s="30">
        <f t="shared" si="5"/>
        <v>210000</v>
      </c>
      <c r="I87" s="5" t="s">
        <v>736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737</v>
      </c>
      <c r="B88" s="5" t="s">
        <v>724</v>
      </c>
      <c r="C88" s="5" t="s">
        <v>738</v>
      </c>
      <c r="D88" s="5" t="s">
        <v>581</v>
      </c>
      <c r="E88" s="5" t="s">
        <v>505</v>
      </c>
      <c r="F88" s="17">
        <v>1</v>
      </c>
      <c r="G88" s="29">
        <v>127500</v>
      </c>
      <c r="H88" s="30">
        <f t="shared" si="5"/>
        <v>127500</v>
      </c>
      <c r="I88" s="5" t="s">
        <v>739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740</v>
      </c>
      <c r="B89" s="5" t="s">
        <v>724</v>
      </c>
      <c r="C89" s="5" t="s">
        <v>741</v>
      </c>
      <c r="D89" s="5" t="s">
        <v>732</v>
      </c>
      <c r="E89" s="5" t="s">
        <v>505</v>
      </c>
      <c r="F89" s="17">
        <v>1</v>
      </c>
      <c r="G89" s="29">
        <v>142500</v>
      </c>
      <c r="H89" s="30">
        <f t="shared" si="5"/>
        <v>142500</v>
      </c>
      <c r="I89" s="5" t="s">
        <v>742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743</v>
      </c>
      <c r="B90" s="5" t="s">
        <v>724</v>
      </c>
      <c r="C90" s="5" t="s">
        <v>744</v>
      </c>
      <c r="D90" s="5" t="s">
        <v>589</v>
      </c>
      <c r="E90" s="5" t="s">
        <v>505</v>
      </c>
      <c r="F90" s="17">
        <v>1</v>
      </c>
      <c r="G90" s="29">
        <v>41250</v>
      </c>
      <c r="H90" s="30">
        <f t="shared" si="5"/>
        <v>41250</v>
      </c>
      <c r="I90" s="5" t="s">
        <v>745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746</v>
      </c>
      <c r="B91" s="5" t="s">
        <v>724</v>
      </c>
      <c r="C91" s="5" t="s">
        <v>747</v>
      </c>
      <c r="D91" s="5" t="s">
        <v>748</v>
      </c>
      <c r="E91" s="5" t="s">
        <v>505</v>
      </c>
      <c r="F91" s="17">
        <v>1</v>
      </c>
      <c r="G91" s="29">
        <v>127500</v>
      </c>
      <c r="H91" s="30">
        <f t="shared" si="5"/>
        <v>127500</v>
      </c>
      <c r="I91" s="5" t="s">
        <v>749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750</v>
      </c>
      <c r="B92" s="5" t="s">
        <v>724</v>
      </c>
      <c r="C92" s="5" t="s">
        <v>751</v>
      </c>
      <c r="D92" s="5" t="s">
        <v>581</v>
      </c>
      <c r="E92" s="5" t="s">
        <v>505</v>
      </c>
      <c r="F92" s="17">
        <v>1</v>
      </c>
      <c r="G92" s="29">
        <v>41250</v>
      </c>
      <c r="H92" s="30">
        <f t="shared" si="5"/>
        <v>41250</v>
      </c>
      <c r="I92" s="5" t="s">
        <v>693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2" t="s">
        <v>33</v>
      </c>
      <c r="B93" s="52"/>
      <c r="C93" s="52"/>
      <c r="D93" s="52"/>
      <c r="E93" s="52"/>
      <c r="F93" s="53"/>
      <c r="G93" s="54"/>
      <c r="H93" s="32">
        <f>SUM(H84:H92)</f>
        <v>1078750</v>
      </c>
      <c r="I93" s="3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752</v>
      </c>
      <c r="B94" s="5" t="s">
        <v>753</v>
      </c>
      <c r="C94" s="5" t="s">
        <v>754</v>
      </c>
      <c r="D94" s="5" t="s">
        <v>512</v>
      </c>
      <c r="E94" s="5" t="s">
        <v>541</v>
      </c>
      <c r="F94" s="17">
        <v>28</v>
      </c>
      <c r="G94" s="29">
        <v>1800</v>
      </c>
      <c r="H94" s="30">
        <f t="shared" ref="H94:H104" si="6">F94*G94</f>
        <v>50400</v>
      </c>
      <c r="I94" s="5" t="s">
        <v>755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756</v>
      </c>
      <c r="B95" s="5" t="s">
        <v>753</v>
      </c>
      <c r="C95" s="5" t="s">
        <v>757</v>
      </c>
      <c r="D95" s="5" t="s">
        <v>512</v>
      </c>
      <c r="E95" s="5" t="s">
        <v>541</v>
      </c>
      <c r="F95" s="17">
        <v>26</v>
      </c>
      <c r="G95" s="29">
        <v>1500</v>
      </c>
      <c r="H95" s="30">
        <f t="shared" si="6"/>
        <v>39000</v>
      </c>
      <c r="I95" s="5" t="s">
        <v>758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759</v>
      </c>
      <c r="B96" s="5" t="s">
        <v>753</v>
      </c>
      <c r="C96" s="5" t="s">
        <v>760</v>
      </c>
      <c r="D96" s="5" t="s">
        <v>761</v>
      </c>
      <c r="E96" s="5" t="s">
        <v>505</v>
      </c>
      <c r="F96" s="17">
        <v>1</v>
      </c>
      <c r="G96" s="29">
        <v>67500</v>
      </c>
      <c r="H96" s="30">
        <f t="shared" si="6"/>
        <v>67500</v>
      </c>
      <c r="I96" s="5" t="s">
        <v>762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" customHeight="1">
      <c r="A97" s="5" t="s">
        <v>763</v>
      </c>
      <c r="B97" s="5" t="s">
        <v>753</v>
      </c>
      <c r="C97" s="5" t="s">
        <v>764</v>
      </c>
      <c r="D97" s="5" t="s">
        <v>765</v>
      </c>
      <c r="E97" s="5" t="s">
        <v>505</v>
      </c>
      <c r="F97" s="17">
        <v>1</v>
      </c>
      <c r="G97" s="29">
        <v>67500</v>
      </c>
      <c r="H97" s="30">
        <f t="shared" si="6"/>
        <v>67500</v>
      </c>
      <c r="I97" s="5" t="s">
        <v>766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" customHeight="1">
      <c r="A98" s="5" t="s">
        <v>767</v>
      </c>
      <c r="B98" s="5" t="s">
        <v>753</v>
      </c>
      <c r="C98" s="5" t="s">
        <v>768</v>
      </c>
      <c r="D98" s="5" t="s">
        <v>769</v>
      </c>
      <c r="E98" s="5" t="s">
        <v>505</v>
      </c>
      <c r="F98" s="17">
        <v>1</v>
      </c>
      <c r="G98" s="29">
        <v>90000</v>
      </c>
      <c r="H98" s="30">
        <f t="shared" si="6"/>
        <v>90000</v>
      </c>
      <c r="I98" s="5" t="s">
        <v>770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771</v>
      </c>
      <c r="B99" s="5" t="s">
        <v>753</v>
      </c>
      <c r="C99" s="5" t="s">
        <v>772</v>
      </c>
      <c r="D99" s="5" t="s">
        <v>773</v>
      </c>
      <c r="E99" s="5" t="s">
        <v>505</v>
      </c>
      <c r="F99" s="17">
        <v>1</v>
      </c>
      <c r="G99" s="29">
        <v>35000</v>
      </c>
      <c r="H99" s="30">
        <f t="shared" si="6"/>
        <v>35000</v>
      </c>
      <c r="I99" s="5" t="s">
        <v>774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775</v>
      </c>
      <c r="B100" s="5" t="s">
        <v>753</v>
      </c>
      <c r="C100" s="5" t="s">
        <v>776</v>
      </c>
      <c r="D100" s="5" t="s">
        <v>761</v>
      </c>
      <c r="E100" s="5" t="s">
        <v>505</v>
      </c>
      <c r="F100" s="17">
        <v>1</v>
      </c>
      <c r="G100" s="29">
        <v>36000</v>
      </c>
      <c r="H100" s="30">
        <f t="shared" si="6"/>
        <v>36000</v>
      </c>
      <c r="I100" s="5" t="s">
        <v>777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778</v>
      </c>
      <c r="B101" s="5" t="s">
        <v>753</v>
      </c>
      <c r="C101" s="5" t="s">
        <v>779</v>
      </c>
      <c r="D101" s="5" t="s">
        <v>761</v>
      </c>
      <c r="E101" s="5" t="s">
        <v>505</v>
      </c>
      <c r="F101" s="17">
        <v>1</v>
      </c>
      <c r="G101" s="29">
        <v>39000</v>
      </c>
      <c r="H101" s="30">
        <f t="shared" si="6"/>
        <v>39000</v>
      </c>
      <c r="I101" s="5" t="s">
        <v>780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" customHeight="1">
      <c r="A102" s="5" t="s">
        <v>781</v>
      </c>
      <c r="B102" s="5" t="s">
        <v>753</v>
      </c>
      <c r="C102" s="5" t="s">
        <v>782</v>
      </c>
      <c r="D102" s="5" t="s">
        <v>769</v>
      </c>
      <c r="E102" s="5" t="s">
        <v>505</v>
      </c>
      <c r="F102" s="17">
        <v>1</v>
      </c>
      <c r="G102" s="29">
        <v>80000</v>
      </c>
      <c r="H102" s="30">
        <f t="shared" si="6"/>
        <v>80000</v>
      </c>
      <c r="I102" s="5" t="s">
        <v>783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784</v>
      </c>
      <c r="B103" s="5" t="s">
        <v>753</v>
      </c>
      <c r="C103" s="5" t="s">
        <v>785</v>
      </c>
      <c r="D103" s="5" t="s">
        <v>769</v>
      </c>
      <c r="E103" s="5" t="s">
        <v>505</v>
      </c>
      <c r="F103" s="17">
        <v>1</v>
      </c>
      <c r="G103" s="29">
        <v>28000</v>
      </c>
      <c r="H103" s="30">
        <f t="shared" si="6"/>
        <v>28000</v>
      </c>
      <c r="I103" s="5" t="s">
        <v>786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787</v>
      </c>
      <c r="B104" s="5" t="s">
        <v>753</v>
      </c>
      <c r="C104" s="5" t="s">
        <v>788</v>
      </c>
      <c r="D104" s="5" t="s">
        <v>512</v>
      </c>
      <c r="E104" s="5" t="s">
        <v>541</v>
      </c>
      <c r="F104" s="17">
        <v>3</v>
      </c>
      <c r="G104" s="29">
        <v>1400</v>
      </c>
      <c r="H104" s="30">
        <f t="shared" si="6"/>
        <v>4200</v>
      </c>
      <c r="I104" s="5" t="s">
        <v>789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2" t="s">
        <v>34</v>
      </c>
      <c r="B105" s="52"/>
      <c r="C105" s="52"/>
      <c r="D105" s="52"/>
      <c r="E105" s="52"/>
      <c r="F105" s="53"/>
      <c r="G105" s="54"/>
      <c r="H105" s="32">
        <f>SUM(H94:H104)</f>
        <v>536600</v>
      </c>
      <c r="I105" s="3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" customHeight="1">
      <c r="A106" s="5" t="s">
        <v>790</v>
      </c>
      <c r="B106" s="5" t="s">
        <v>791</v>
      </c>
      <c r="C106" s="5" t="s">
        <v>792</v>
      </c>
      <c r="D106" s="5" t="s">
        <v>504</v>
      </c>
      <c r="E106" s="5" t="s">
        <v>505</v>
      </c>
      <c r="F106" s="17">
        <v>1</v>
      </c>
      <c r="G106" s="29">
        <v>41250</v>
      </c>
      <c r="H106" s="30">
        <f t="shared" ref="H106:H113" si="7">F106*G106</f>
        <v>41250</v>
      </c>
      <c r="I106" s="5" t="s">
        <v>793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" customHeight="1">
      <c r="A107" s="5" t="s">
        <v>794</v>
      </c>
      <c r="B107" s="5" t="s">
        <v>791</v>
      </c>
      <c r="C107" s="5" t="s">
        <v>795</v>
      </c>
      <c r="D107" s="5" t="s">
        <v>504</v>
      </c>
      <c r="E107" s="5" t="s">
        <v>505</v>
      </c>
      <c r="F107" s="17">
        <v>1</v>
      </c>
      <c r="G107" s="29">
        <v>247500</v>
      </c>
      <c r="H107" s="30">
        <f t="shared" si="7"/>
        <v>247500</v>
      </c>
      <c r="I107" s="5" t="s">
        <v>796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797</v>
      </c>
      <c r="B108" s="5" t="s">
        <v>791</v>
      </c>
      <c r="C108" s="5" t="s">
        <v>798</v>
      </c>
      <c r="D108" s="5" t="s">
        <v>504</v>
      </c>
      <c r="E108" s="5" t="s">
        <v>505</v>
      </c>
      <c r="F108" s="17">
        <v>1</v>
      </c>
      <c r="G108" s="29">
        <v>127500</v>
      </c>
      <c r="H108" s="30">
        <f t="shared" si="7"/>
        <v>127500</v>
      </c>
      <c r="I108" s="5" t="s">
        <v>799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" customHeight="1">
      <c r="A109" s="5" t="s">
        <v>800</v>
      </c>
      <c r="B109" s="5" t="s">
        <v>791</v>
      </c>
      <c r="C109" s="5" t="s">
        <v>801</v>
      </c>
      <c r="D109" s="5" t="s">
        <v>504</v>
      </c>
      <c r="E109" s="5" t="s">
        <v>505</v>
      </c>
      <c r="F109" s="17">
        <v>1</v>
      </c>
      <c r="G109" s="29">
        <v>67500</v>
      </c>
      <c r="H109" s="30">
        <f t="shared" si="7"/>
        <v>67500</v>
      </c>
      <c r="I109" s="5" t="s">
        <v>802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" customHeight="1">
      <c r="A110" s="5" t="s">
        <v>803</v>
      </c>
      <c r="B110" s="5" t="s">
        <v>791</v>
      </c>
      <c r="C110" s="5" t="s">
        <v>804</v>
      </c>
      <c r="D110" s="5" t="s">
        <v>504</v>
      </c>
      <c r="E110" s="5" t="s">
        <v>505</v>
      </c>
      <c r="F110" s="17">
        <v>1</v>
      </c>
      <c r="G110" s="29">
        <v>101250</v>
      </c>
      <c r="H110" s="30">
        <f t="shared" si="7"/>
        <v>101250</v>
      </c>
      <c r="I110" s="5" t="s">
        <v>805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806</v>
      </c>
      <c r="B111" s="5" t="s">
        <v>791</v>
      </c>
      <c r="C111" s="5" t="s">
        <v>807</v>
      </c>
      <c r="D111" s="5" t="s">
        <v>504</v>
      </c>
      <c r="E111" s="5" t="s">
        <v>505</v>
      </c>
      <c r="F111" s="17">
        <v>1</v>
      </c>
      <c r="G111" s="29">
        <v>48750</v>
      </c>
      <c r="H111" s="30">
        <f t="shared" si="7"/>
        <v>48750</v>
      </c>
      <c r="I111" s="5" t="s">
        <v>808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809</v>
      </c>
      <c r="B112" s="5" t="s">
        <v>791</v>
      </c>
      <c r="C112" s="5" t="s">
        <v>810</v>
      </c>
      <c r="D112" s="5" t="s">
        <v>504</v>
      </c>
      <c r="E112" s="5" t="s">
        <v>505</v>
      </c>
      <c r="F112" s="17">
        <v>1</v>
      </c>
      <c r="G112" s="29">
        <v>63750</v>
      </c>
      <c r="H112" s="30">
        <f t="shared" si="7"/>
        <v>63750</v>
      </c>
      <c r="I112" s="5" t="s">
        <v>811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812</v>
      </c>
      <c r="B113" s="5" t="s">
        <v>791</v>
      </c>
      <c r="C113" s="5" t="s">
        <v>813</v>
      </c>
      <c r="D113" s="5" t="s">
        <v>504</v>
      </c>
      <c r="E113" s="5" t="s">
        <v>505</v>
      </c>
      <c r="F113" s="17">
        <v>1</v>
      </c>
      <c r="G113" s="29">
        <v>37500</v>
      </c>
      <c r="H113" s="30">
        <f t="shared" si="7"/>
        <v>37500</v>
      </c>
      <c r="I113" s="5" t="s">
        <v>814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2" t="s">
        <v>35</v>
      </c>
      <c r="B114" s="52"/>
      <c r="C114" s="52"/>
      <c r="D114" s="52"/>
      <c r="E114" s="52"/>
      <c r="F114" s="53"/>
      <c r="G114" s="54"/>
      <c r="H114" s="32">
        <f>SUM(H106:H113)</f>
        <v>735000</v>
      </c>
      <c r="I114" s="3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" customHeight="1">
      <c r="A115" s="5" t="s">
        <v>815</v>
      </c>
      <c r="B115" s="5" t="s">
        <v>816</v>
      </c>
      <c r="C115" s="5" t="s">
        <v>817</v>
      </c>
      <c r="D115" s="5" t="s">
        <v>512</v>
      </c>
      <c r="E115" s="5" t="s">
        <v>541</v>
      </c>
      <c r="F115" s="17">
        <v>150</v>
      </c>
      <c r="G115" s="29">
        <v>900</v>
      </c>
      <c r="H115" s="30">
        <f t="shared" ref="H115:H125" si="8">F115*G115</f>
        <v>135000</v>
      </c>
      <c r="I115" s="5" t="s">
        <v>818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" t="s">
        <v>819</v>
      </c>
      <c r="B116" s="5" t="s">
        <v>816</v>
      </c>
      <c r="C116" s="5" t="s">
        <v>820</v>
      </c>
      <c r="D116" s="5" t="s">
        <v>512</v>
      </c>
      <c r="E116" s="5" t="s">
        <v>541</v>
      </c>
      <c r="F116" s="17">
        <v>95</v>
      </c>
      <c r="G116" s="29">
        <v>575</v>
      </c>
      <c r="H116" s="30">
        <f t="shared" si="8"/>
        <v>54625</v>
      </c>
      <c r="I116" s="5" t="s">
        <v>821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" t="s">
        <v>822</v>
      </c>
      <c r="B117" s="5" t="s">
        <v>816</v>
      </c>
      <c r="C117" s="5" t="s">
        <v>823</v>
      </c>
      <c r="D117" s="5" t="s">
        <v>604</v>
      </c>
      <c r="E117" s="5" t="s">
        <v>505</v>
      </c>
      <c r="F117" s="17">
        <v>1</v>
      </c>
      <c r="G117" s="29">
        <v>24000</v>
      </c>
      <c r="H117" s="30">
        <f t="shared" si="8"/>
        <v>24000</v>
      </c>
      <c r="I117" s="5" t="s">
        <v>824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" t="s">
        <v>825</v>
      </c>
      <c r="B118" s="5" t="s">
        <v>816</v>
      </c>
      <c r="C118" s="5" t="s">
        <v>826</v>
      </c>
      <c r="D118" s="5" t="s">
        <v>504</v>
      </c>
      <c r="E118" s="5" t="s">
        <v>505</v>
      </c>
      <c r="F118" s="17">
        <v>1</v>
      </c>
      <c r="G118" s="29">
        <v>39000</v>
      </c>
      <c r="H118" s="30">
        <f t="shared" si="8"/>
        <v>39000</v>
      </c>
      <c r="I118" s="5" t="s">
        <v>827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" customHeight="1">
      <c r="A119" s="5" t="s">
        <v>828</v>
      </c>
      <c r="B119" s="5" t="s">
        <v>816</v>
      </c>
      <c r="C119" s="5" t="s">
        <v>829</v>
      </c>
      <c r="D119" s="5" t="s">
        <v>504</v>
      </c>
      <c r="E119" s="5" t="s">
        <v>505</v>
      </c>
      <c r="F119" s="17">
        <v>1</v>
      </c>
      <c r="G119" s="29">
        <v>82500</v>
      </c>
      <c r="H119" s="30">
        <f t="shared" si="8"/>
        <v>82500</v>
      </c>
      <c r="I119" s="5" t="s">
        <v>830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" t="s">
        <v>831</v>
      </c>
      <c r="B120" s="5" t="s">
        <v>816</v>
      </c>
      <c r="C120" s="5" t="s">
        <v>832</v>
      </c>
      <c r="D120" s="5" t="s">
        <v>504</v>
      </c>
      <c r="E120" s="5" t="s">
        <v>505</v>
      </c>
      <c r="F120" s="17">
        <v>1</v>
      </c>
      <c r="G120" s="29">
        <v>16500</v>
      </c>
      <c r="H120" s="30">
        <f t="shared" si="8"/>
        <v>16500</v>
      </c>
      <c r="I120" s="5" t="s">
        <v>833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" t="s">
        <v>834</v>
      </c>
      <c r="B121" s="5" t="s">
        <v>816</v>
      </c>
      <c r="C121" s="5" t="s">
        <v>835</v>
      </c>
      <c r="D121" s="5" t="s">
        <v>504</v>
      </c>
      <c r="E121" s="5" t="s">
        <v>505</v>
      </c>
      <c r="F121" s="17">
        <v>1</v>
      </c>
      <c r="G121" s="29">
        <v>33750</v>
      </c>
      <c r="H121" s="30">
        <f t="shared" si="8"/>
        <v>33750</v>
      </c>
      <c r="I121" s="5" t="s">
        <v>836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" t="s">
        <v>837</v>
      </c>
      <c r="B122" s="5" t="s">
        <v>816</v>
      </c>
      <c r="C122" s="5" t="s">
        <v>838</v>
      </c>
      <c r="D122" s="5" t="s">
        <v>504</v>
      </c>
      <c r="E122" s="5" t="s">
        <v>505</v>
      </c>
      <c r="F122" s="17">
        <v>1</v>
      </c>
      <c r="G122" s="29">
        <v>39000</v>
      </c>
      <c r="H122" s="30">
        <f t="shared" si="8"/>
        <v>39000</v>
      </c>
      <c r="I122" s="5" t="s">
        <v>839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" t="s">
        <v>840</v>
      </c>
      <c r="B123" s="5" t="s">
        <v>816</v>
      </c>
      <c r="C123" s="5" t="s">
        <v>841</v>
      </c>
      <c r="D123" s="5" t="s">
        <v>504</v>
      </c>
      <c r="E123" s="5" t="s">
        <v>505</v>
      </c>
      <c r="F123" s="17">
        <v>1</v>
      </c>
      <c r="G123" s="29">
        <v>31500</v>
      </c>
      <c r="H123" s="30">
        <f t="shared" si="8"/>
        <v>31500</v>
      </c>
      <c r="I123" s="5" t="s">
        <v>842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5" t="s">
        <v>843</v>
      </c>
      <c r="B124" s="5" t="s">
        <v>816</v>
      </c>
      <c r="C124" s="5" t="s">
        <v>844</v>
      </c>
      <c r="D124" s="5" t="s">
        <v>504</v>
      </c>
      <c r="E124" s="5" t="s">
        <v>505</v>
      </c>
      <c r="F124" s="17">
        <v>1</v>
      </c>
      <c r="G124" s="29">
        <v>16500</v>
      </c>
      <c r="H124" s="30">
        <f t="shared" si="8"/>
        <v>16500</v>
      </c>
      <c r="I124" s="5" t="s">
        <v>845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" customHeight="1">
      <c r="A125" s="5" t="s">
        <v>846</v>
      </c>
      <c r="B125" s="5" t="s">
        <v>816</v>
      </c>
      <c r="C125" s="5" t="s">
        <v>847</v>
      </c>
      <c r="D125" s="5" t="s">
        <v>848</v>
      </c>
      <c r="E125" s="5" t="s">
        <v>505</v>
      </c>
      <c r="F125" s="17">
        <v>1</v>
      </c>
      <c r="G125" s="29">
        <v>240000</v>
      </c>
      <c r="H125" s="30">
        <f t="shared" si="8"/>
        <v>240000</v>
      </c>
      <c r="I125" s="5" t="s">
        <v>849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>
      <c r="A126" s="52" t="s">
        <v>36</v>
      </c>
      <c r="B126" s="52"/>
      <c r="C126" s="52"/>
      <c r="D126" s="52"/>
      <c r="E126" s="52"/>
      <c r="F126" s="53"/>
      <c r="G126" s="54"/>
      <c r="H126" s="32">
        <f>SUM(H115:H125)</f>
        <v>712375</v>
      </c>
      <c r="I126" s="3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customHeight="1">
      <c r="A127" s="5" t="s">
        <v>850</v>
      </c>
      <c r="B127" s="5" t="s">
        <v>130</v>
      </c>
      <c r="C127" s="5" t="s">
        <v>851</v>
      </c>
      <c r="D127" s="5" t="s">
        <v>504</v>
      </c>
      <c r="E127" s="5" t="s">
        <v>505</v>
      </c>
      <c r="F127" s="17">
        <v>1</v>
      </c>
      <c r="G127" s="29">
        <v>12000</v>
      </c>
      <c r="H127" s="30">
        <f>F127*G127</f>
        <v>12000</v>
      </c>
      <c r="I127" s="5" t="s">
        <v>852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>
      <c r="A128" s="5" t="s">
        <v>853</v>
      </c>
      <c r="B128" s="5" t="s">
        <v>130</v>
      </c>
      <c r="C128" s="5" t="s">
        <v>854</v>
      </c>
      <c r="D128" s="5" t="s">
        <v>504</v>
      </c>
      <c r="E128" s="5" t="s">
        <v>505</v>
      </c>
      <c r="F128" s="17">
        <v>1</v>
      </c>
      <c r="G128" s="29">
        <v>41250</v>
      </c>
      <c r="H128" s="30">
        <f>F128*G128</f>
        <v>41250</v>
      </c>
      <c r="I128" s="5" t="s">
        <v>855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>
      <c r="A129" s="5" t="s">
        <v>856</v>
      </c>
      <c r="B129" s="5" t="s">
        <v>130</v>
      </c>
      <c r="C129" s="5" t="s">
        <v>857</v>
      </c>
      <c r="D129" s="5" t="s">
        <v>504</v>
      </c>
      <c r="E129" s="5" t="s">
        <v>505</v>
      </c>
      <c r="F129" s="17">
        <v>1</v>
      </c>
      <c r="G129" s="29">
        <v>21000</v>
      </c>
      <c r="H129" s="30">
        <f>F129*G129</f>
        <v>21000</v>
      </c>
      <c r="I129" s="5" t="s">
        <v>858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" customHeight="1">
      <c r="A130" s="5" t="s">
        <v>859</v>
      </c>
      <c r="B130" s="5" t="s">
        <v>130</v>
      </c>
      <c r="C130" s="5" t="s">
        <v>860</v>
      </c>
      <c r="D130" s="5" t="s">
        <v>861</v>
      </c>
      <c r="E130" s="5" t="s">
        <v>505</v>
      </c>
      <c r="F130" s="17">
        <v>1</v>
      </c>
      <c r="G130" s="29">
        <v>24000</v>
      </c>
      <c r="H130" s="30">
        <f>F130*G130</f>
        <v>24000</v>
      </c>
      <c r="I130" s="5" t="s">
        <v>862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>
      <c r="A131" s="5" t="s">
        <v>863</v>
      </c>
      <c r="B131" s="5" t="s">
        <v>130</v>
      </c>
      <c r="C131" s="5" t="s">
        <v>864</v>
      </c>
      <c r="D131" s="5" t="s">
        <v>504</v>
      </c>
      <c r="E131" s="5" t="s">
        <v>505</v>
      </c>
      <c r="F131" s="17">
        <v>1</v>
      </c>
      <c r="G131" s="29">
        <v>4125</v>
      </c>
      <c r="H131" s="30">
        <f>F131*G131</f>
        <v>4125</v>
      </c>
      <c r="I131" s="5" t="s">
        <v>865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customHeight="1">
      <c r="A132" s="52" t="s">
        <v>866</v>
      </c>
      <c r="B132" s="52"/>
      <c r="C132" s="52"/>
      <c r="D132" s="52"/>
      <c r="E132" s="52"/>
      <c r="F132" s="53"/>
      <c r="G132" s="54"/>
      <c r="H132" s="32">
        <f>SUM(H127:H131)</f>
        <v>102375</v>
      </c>
      <c r="I132" s="3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>
      <c r="A133" s="5" t="s">
        <v>867</v>
      </c>
      <c r="B133" s="5" t="s">
        <v>868</v>
      </c>
      <c r="C133" s="5" t="s">
        <v>869</v>
      </c>
      <c r="D133" s="5" t="s">
        <v>870</v>
      </c>
      <c r="E133" s="5" t="s">
        <v>505</v>
      </c>
      <c r="F133" s="17">
        <v>1</v>
      </c>
      <c r="G133" s="29">
        <v>97500</v>
      </c>
      <c r="H133" s="30">
        <f t="shared" ref="H133:H141" si="9">F133*G133</f>
        <v>97500</v>
      </c>
      <c r="I133" s="5" t="s">
        <v>871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>
      <c r="A134" s="5" t="s">
        <v>872</v>
      </c>
      <c r="B134" s="5" t="s">
        <v>868</v>
      </c>
      <c r="C134" s="5" t="s">
        <v>873</v>
      </c>
      <c r="D134" s="5" t="s">
        <v>870</v>
      </c>
      <c r="E134" s="5" t="s">
        <v>505</v>
      </c>
      <c r="F134" s="17">
        <v>1</v>
      </c>
      <c r="G134" s="29">
        <v>93750</v>
      </c>
      <c r="H134" s="30">
        <f t="shared" si="9"/>
        <v>93750</v>
      </c>
      <c r="I134" s="5" t="s">
        <v>874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" customHeight="1">
      <c r="A135" s="5" t="s">
        <v>875</v>
      </c>
      <c r="B135" s="5" t="s">
        <v>868</v>
      </c>
      <c r="C135" s="5" t="s">
        <v>876</v>
      </c>
      <c r="D135" s="5" t="s">
        <v>504</v>
      </c>
      <c r="E135" s="5" t="s">
        <v>505</v>
      </c>
      <c r="F135" s="17">
        <v>1</v>
      </c>
      <c r="G135" s="29">
        <v>82500</v>
      </c>
      <c r="H135" s="30">
        <f t="shared" si="9"/>
        <v>82500</v>
      </c>
      <c r="I135" s="5" t="s">
        <v>877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" customHeight="1">
      <c r="A136" s="5" t="s">
        <v>878</v>
      </c>
      <c r="B136" s="5" t="s">
        <v>868</v>
      </c>
      <c r="C136" s="5" t="s">
        <v>879</v>
      </c>
      <c r="D136" s="5" t="s">
        <v>504</v>
      </c>
      <c r="E136" s="5" t="s">
        <v>505</v>
      </c>
      <c r="F136" s="17">
        <v>1</v>
      </c>
      <c r="G136" s="29">
        <v>120000</v>
      </c>
      <c r="H136" s="30">
        <f t="shared" si="9"/>
        <v>120000</v>
      </c>
      <c r="I136" s="5" t="s">
        <v>880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customHeight="1">
      <c r="A137" s="5" t="s">
        <v>881</v>
      </c>
      <c r="B137" s="5" t="s">
        <v>868</v>
      </c>
      <c r="C137" s="5" t="s">
        <v>882</v>
      </c>
      <c r="D137" s="5" t="s">
        <v>504</v>
      </c>
      <c r="E137" s="5" t="s">
        <v>505</v>
      </c>
      <c r="F137" s="17">
        <v>1</v>
      </c>
      <c r="G137" s="29">
        <v>33750</v>
      </c>
      <c r="H137" s="30">
        <f t="shared" si="9"/>
        <v>33750</v>
      </c>
      <c r="I137" s="5" t="s">
        <v>883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" customHeight="1">
      <c r="A138" s="5" t="s">
        <v>884</v>
      </c>
      <c r="B138" s="5" t="s">
        <v>868</v>
      </c>
      <c r="C138" s="5" t="s">
        <v>885</v>
      </c>
      <c r="D138" s="5" t="s">
        <v>504</v>
      </c>
      <c r="E138" s="5" t="s">
        <v>505</v>
      </c>
      <c r="F138" s="17">
        <v>1</v>
      </c>
      <c r="G138" s="29">
        <v>13500</v>
      </c>
      <c r="H138" s="30">
        <f t="shared" si="9"/>
        <v>13500</v>
      </c>
      <c r="I138" s="5" t="s">
        <v>886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customHeight="1">
      <c r="A139" s="5" t="s">
        <v>887</v>
      </c>
      <c r="B139" s="5" t="s">
        <v>868</v>
      </c>
      <c r="C139" s="5" t="s">
        <v>888</v>
      </c>
      <c r="D139" s="5" t="s">
        <v>870</v>
      </c>
      <c r="E139" s="5" t="s">
        <v>505</v>
      </c>
      <c r="F139" s="17">
        <v>1</v>
      </c>
      <c r="G139" s="29">
        <v>24000</v>
      </c>
      <c r="H139" s="30">
        <f t="shared" si="9"/>
        <v>24000</v>
      </c>
      <c r="I139" s="5" t="s">
        <v>889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customHeight="1">
      <c r="A140" s="5" t="s">
        <v>890</v>
      </c>
      <c r="B140" s="5" t="s">
        <v>868</v>
      </c>
      <c r="C140" s="5" t="s">
        <v>891</v>
      </c>
      <c r="D140" s="5" t="s">
        <v>504</v>
      </c>
      <c r="E140" s="5" t="s">
        <v>505</v>
      </c>
      <c r="F140" s="17">
        <v>1</v>
      </c>
      <c r="G140" s="29">
        <v>24000</v>
      </c>
      <c r="H140" s="30">
        <f t="shared" si="9"/>
        <v>24000</v>
      </c>
      <c r="I140" s="5" t="s">
        <v>892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" customHeight="1">
      <c r="A141" s="5" t="s">
        <v>893</v>
      </c>
      <c r="B141" s="5" t="s">
        <v>868</v>
      </c>
      <c r="C141" s="5" t="s">
        <v>894</v>
      </c>
      <c r="D141" s="5" t="s">
        <v>895</v>
      </c>
      <c r="E141" s="5" t="s">
        <v>505</v>
      </c>
      <c r="F141" s="17">
        <v>1</v>
      </c>
      <c r="G141" s="29">
        <v>75000</v>
      </c>
      <c r="H141" s="30">
        <f t="shared" si="9"/>
        <v>75000</v>
      </c>
      <c r="I141" s="5" t="s">
        <v>896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customHeight="1">
      <c r="A142" s="55" t="s">
        <v>897</v>
      </c>
      <c r="B142" s="55"/>
      <c r="C142" s="55"/>
      <c r="D142" s="55"/>
      <c r="E142" s="55"/>
      <c r="F142" s="55"/>
      <c r="G142" s="56"/>
      <c r="H142" s="35">
        <f>SUM(H133:H141)</f>
        <v>564000</v>
      </c>
      <c r="I142" s="3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customHeight="1">
      <c r="A143" s="57" t="s">
        <v>898</v>
      </c>
      <c r="B143" s="57"/>
      <c r="C143" s="57"/>
      <c r="D143" s="57"/>
      <c r="E143" s="57"/>
      <c r="F143" s="57"/>
      <c r="G143" s="58"/>
      <c r="H143" s="36">
        <f>H21+H23+H33+H41+H47+H52+H64+H74+H83+H93+H105+H114+H126+H132+H142</f>
        <v>10938715</v>
      </c>
      <c r="I143" s="2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customHeight="1">
      <c r="A144" s="57" t="s">
        <v>106</v>
      </c>
      <c r="B144" s="57"/>
      <c r="C144" s="57"/>
      <c r="D144" s="57"/>
      <c r="E144" s="57"/>
      <c r="F144" s="57"/>
      <c r="G144" s="58"/>
      <c r="H144" s="37">
        <f>SUMIF($D$13:$D$141,"Cast payroll",$H$13:$H$141)*Assumptions!F12</f>
        <v>179463.72500000001</v>
      </c>
      <c r="I144" s="2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customHeight="1">
      <c r="A145" s="57" t="s">
        <v>899</v>
      </c>
      <c r="B145" s="57"/>
      <c r="C145" s="57"/>
      <c r="D145" s="57"/>
      <c r="E145" s="57"/>
      <c r="F145" s="57"/>
      <c r="G145" s="58"/>
      <c r="H145" s="37">
        <f>SUMIF($D$13:$D$141,"Crew payroll",$H$13:$H$141)*Assumptions!F13</f>
        <v>622036.25</v>
      </c>
      <c r="I145" s="2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customHeight="1">
      <c r="A146" s="57" t="s">
        <v>112</v>
      </c>
      <c r="B146" s="57"/>
      <c r="C146" s="57"/>
      <c r="D146" s="57"/>
      <c r="E146" s="57"/>
      <c r="F146" s="57"/>
      <c r="G146" s="58"/>
      <c r="H146" s="37">
        <f>(SUMIF($D$13:$D$141,"Cast payroll",$H$13:$H$141)+SUMIF($D$13:$D$141,"Crew payroll",$H$13:$H$141))*Assumptions!F14</f>
        <v>123257.7</v>
      </c>
      <c r="I146" s="2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customHeight="1">
      <c r="A147" s="57" t="s">
        <v>900</v>
      </c>
      <c r="B147" s="57"/>
      <c r="C147" s="57"/>
      <c r="D147" s="57"/>
      <c r="E147" s="57"/>
      <c r="F147" s="57"/>
      <c r="G147" s="58"/>
      <c r="H147" s="37">
        <f>SUM(H143:H146)</f>
        <v>11863472.674999999</v>
      </c>
      <c r="I147" s="2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customHeight="1">
      <c r="A148" s="57" t="s">
        <v>119</v>
      </c>
      <c r="B148" s="57"/>
      <c r="C148" s="57"/>
      <c r="D148" s="57"/>
      <c r="E148" s="57"/>
      <c r="F148" s="57"/>
      <c r="G148" s="58"/>
      <c r="H148" s="37">
        <f>H147*Assumptions!F16</f>
        <v>0</v>
      </c>
      <c r="I148" s="2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customHeight="1">
      <c r="A149" s="59" t="s">
        <v>901</v>
      </c>
      <c r="B149" s="59"/>
      <c r="C149" s="59"/>
      <c r="D149" s="59"/>
      <c r="E149" s="59"/>
      <c r="F149" s="59"/>
      <c r="G149" s="60"/>
      <c r="H149" s="39">
        <f>(H147+H148)*Assumptions!F15</f>
        <v>949077.8139999999</v>
      </c>
      <c r="I149" s="3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customHeight="1">
      <c r="A150" s="61" t="s">
        <v>902</v>
      </c>
      <c r="B150" s="61"/>
      <c r="C150" s="61"/>
      <c r="D150" s="61"/>
      <c r="E150" s="61"/>
      <c r="F150" s="61"/>
      <c r="G150" s="62"/>
      <c r="H150" s="41">
        <f>H147+H148+H149</f>
        <v>12812550.488999998</v>
      </c>
      <c r="I150" s="40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46:G146"/>
    <mergeCell ref="A147:G147"/>
    <mergeCell ref="A148:G148"/>
    <mergeCell ref="A149:G149"/>
    <mergeCell ref="A150:G150"/>
    <mergeCell ref="A132:G132"/>
    <mergeCell ref="A142:G142"/>
    <mergeCell ref="A143:G143"/>
    <mergeCell ref="A144:G144"/>
    <mergeCell ref="A145:G145"/>
    <mergeCell ref="A83:G83"/>
    <mergeCell ref="A93:G93"/>
    <mergeCell ref="A105:G105"/>
    <mergeCell ref="A114:G114"/>
    <mergeCell ref="A126:G126"/>
    <mergeCell ref="A41:G41"/>
    <mergeCell ref="A47:G47"/>
    <mergeCell ref="A52:G52"/>
    <mergeCell ref="A64:G64"/>
    <mergeCell ref="A74:G74"/>
    <mergeCell ref="A1:I1"/>
    <mergeCell ref="A2:I2"/>
    <mergeCell ref="A21:G21"/>
    <mergeCell ref="A23:G23"/>
    <mergeCell ref="A33:G33"/>
  </mergeCells>
  <conditionalFormatting sqref="B8">
    <cfRule type="containsText" dxfId="7" priority="1" operator="containsText" text="WITHIN"/>
    <cfRule type="containsText" dxfId="6" priority="2" operator="containsText" text="REVIEW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50"/>
  <sheetViews>
    <sheetView showGridLines="0" workbookViewId="0">
      <selection sqref="A1:I1"/>
    </sheetView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1037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905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1</v>
      </c>
      <c r="B4" s="25" t="s">
        <v>20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3</v>
      </c>
      <c r="B5" s="26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" customHeight="1">
      <c r="A6" s="24" t="s">
        <v>489</v>
      </c>
      <c r="B6" s="25" t="s">
        <v>22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490</v>
      </c>
      <c r="B7" s="27">
        <v>40000000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491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492</v>
      </c>
      <c r="B9" s="28">
        <f>H150</f>
        <v>36047279.399999999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493</v>
      </c>
      <c r="B12" s="2" t="s">
        <v>494</v>
      </c>
      <c r="C12" s="2" t="s">
        <v>495</v>
      </c>
      <c r="D12" s="2" t="s">
        <v>496</v>
      </c>
      <c r="E12" s="2" t="s">
        <v>497</v>
      </c>
      <c r="F12" s="2" t="s">
        <v>498</v>
      </c>
      <c r="G12" s="2" t="s">
        <v>344</v>
      </c>
      <c r="H12" s="2" t="s">
        <v>499</v>
      </c>
      <c r="I12" s="3" t="s">
        <v>500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501</v>
      </c>
      <c r="B13" s="5" t="s">
        <v>502</v>
      </c>
      <c r="C13" s="5" t="s">
        <v>503</v>
      </c>
      <c r="D13" s="5" t="s">
        <v>504</v>
      </c>
      <c r="E13" s="5" t="s">
        <v>505</v>
      </c>
      <c r="F13" s="17">
        <v>1</v>
      </c>
      <c r="G13" s="29">
        <v>90000</v>
      </c>
      <c r="H13" s="30">
        <f t="shared" ref="H13:H20" si="0">F13*G13</f>
        <v>90000</v>
      </c>
      <c r="I13" s="5" t="s">
        <v>506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507</v>
      </c>
      <c r="B14" s="5" t="s">
        <v>502</v>
      </c>
      <c r="C14" s="5" t="s">
        <v>508</v>
      </c>
      <c r="D14" s="5" t="s">
        <v>504</v>
      </c>
      <c r="E14" s="5" t="s">
        <v>505</v>
      </c>
      <c r="F14" s="17">
        <v>1</v>
      </c>
      <c r="G14" s="29">
        <v>200000</v>
      </c>
      <c r="H14" s="30">
        <f t="shared" si="0"/>
        <v>200000</v>
      </c>
      <c r="I14" s="5" t="s">
        <v>509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510</v>
      </c>
      <c r="B15" s="5" t="s">
        <v>502</v>
      </c>
      <c r="C15" s="5" t="s">
        <v>511</v>
      </c>
      <c r="D15" s="5" t="s">
        <v>512</v>
      </c>
      <c r="E15" s="5" t="s">
        <v>505</v>
      </c>
      <c r="F15" s="17">
        <v>1</v>
      </c>
      <c r="G15" s="29">
        <v>160000</v>
      </c>
      <c r="H15" s="30">
        <f t="shared" si="0"/>
        <v>160000</v>
      </c>
      <c r="I15" s="5" t="s">
        <v>513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514</v>
      </c>
      <c r="B16" s="5" t="s">
        <v>502</v>
      </c>
      <c r="C16" s="5" t="s">
        <v>515</v>
      </c>
      <c r="D16" s="5" t="s">
        <v>512</v>
      </c>
      <c r="E16" s="5" t="s">
        <v>516</v>
      </c>
      <c r="F16" s="17">
        <v>1</v>
      </c>
      <c r="G16" s="29">
        <v>450000</v>
      </c>
      <c r="H16" s="30">
        <f t="shared" si="0"/>
        <v>450000</v>
      </c>
      <c r="I16" s="5" t="s">
        <v>517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518</v>
      </c>
      <c r="B17" s="5" t="s">
        <v>502</v>
      </c>
      <c r="C17" s="5" t="s">
        <v>519</v>
      </c>
      <c r="D17" s="5" t="s">
        <v>504</v>
      </c>
      <c r="E17" s="5" t="s">
        <v>505</v>
      </c>
      <c r="F17" s="17">
        <v>1</v>
      </c>
      <c r="G17" s="29">
        <v>85000</v>
      </c>
      <c r="H17" s="30">
        <f t="shared" si="0"/>
        <v>85000</v>
      </c>
      <c r="I17" s="5" t="s">
        <v>520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521</v>
      </c>
      <c r="B18" s="5" t="s">
        <v>502</v>
      </c>
      <c r="C18" s="5" t="s">
        <v>522</v>
      </c>
      <c r="D18" s="5" t="s">
        <v>504</v>
      </c>
      <c r="E18" s="5" t="s">
        <v>505</v>
      </c>
      <c r="F18" s="17">
        <v>1</v>
      </c>
      <c r="G18" s="29">
        <v>110000</v>
      </c>
      <c r="H18" s="30">
        <f t="shared" si="0"/>
        <v>110000</v>
      </c>
      <c r="I18" s="5" t="s">
        <v>523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524</v>
      </c>
      <c r="B19" s="5" t="s">
        <v>502</v>
      </c>
      <c r="C19" s="5" t="s">
        <v>525</v>
      </c>
      <c r="D19" s="5" t="s">
        <v>512</v>
      </c>
      <c r="E19" s="5" t="s">
        <v>505</v>
      </c>
      <c r="F19" s="17">
        <v>1</v>
      </c>
      <c r="G19" s="29">
        <v>110000</v>
      </c>
      <c r="H19" s="30">
        <f t="shared" si="0"/>
        <v>110000</v>
      </c>
      <c r="I19" s="5" t="s">
        <v>526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527</v>
      </c>
      <c r="B20" s="5" t="s">
        <v>502</v>
      </c>
      <c r="C20" s="5" t="s">
        <v>528</v>
      </c>
      <c r="D20" s="5" t="s">
        <v>512</v>
      </c>
      <c r="E20" s="5" t="s">
        <v>505</v>
      </c>
      <c r="F20" s="17">
        <v>1</v>
      </c>
      <c r="G20" s="29">
        <v>120000</v>
      </c>
      <c r="H20" s="30">
        <f t="shared" si="0"/>
        <v>120000</v>
      </c>
      <c r="I20" s="5" t="s">
        <v>529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530</v>
      </c>
      <c r="B21" s="52"/>
      <c r="C21" s="52"/>
      <c r="D21" s="52"/>
      <c r="E21" s="52"/>
      <c r="F21" s="53"/>
      <c r="G21" s="54"/>
      <c r="H21" s="32">
        <f>SUM(H13:H20)</f>
        <v>1325000</v>
      </c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531</v>
      </c>
      <c r="B22" s="5" t="s">
        <v>532</v>
      </c>
      <c r="C22" s="5" t="s">
        <v>533</v>
      </c>
      <c r="D22" s="5" t="s">
        <v>534</v>
      </c>
      <c r="E22" s="5" t="s">
        <v>535</v>
      </c>
      <c r="F22" s="33">
        <v>1</v>
      </c>
      <c r="G22" s="30"/>
      <c r="H22" s="6">
        <f>'Cast &amp; Schedule'!R32</f>
        <v>2831430</v>
      </c>
      <c r="I22" s="5" t="s">
        <v>536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2" t="s">
        <v>537</v>
      </c>
      <c r="B23" s="52"/>
      <c r="C23" s="52"/>
      <c r="D23" s="52"/>
      <c r="E23" s="52"/>
      <c r="F23" s="53"/>
      <c r="G23" s="54"/>
      <c r="H23" s="32">
        <f>SUM(H22:H22)</f>
        <v>2831430</v>
      </c>
      <c r="I23" s="3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538</v>
      </c>
      <c r="B24" s="5" t="s">
        <v>539</v>
      </c>
      <c r="C24" s="5" t="s">
        <v>540</v>
      </c>
      <c r="D24" s="5" t="s">
        <v>512</v>
      </c>
      <c r="E24" s="5" t="s">
        <v>541</v>
      </c>
      <c r="F24" s="17">
        <v>110</v>
      </c>
      <c r="G24" s="29">
        <v>1900</v>
      </c>
      <c r="H24" s="30">
        <f t="shared" ref="H24:H32" si="1">F24*G24</f>
        <v>209000</v>
      </c>
      <c r="I24" s="5" t="s">
        <v>542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543</v>
      </c>
      <c r="B25" s="5" t="s">
        <v>539</v>
      </c>
      <c r="C25" s="5" t="s">
        <v>544</v>
      </c>
      <c r="D25" s="5" t="s">
        <v>512</v>
      </c>
      <c r="E25" s="5" t="s">
        <v>541</v>
      </c>
      <c r="F25" s="17">
        <v>105</v>
      </c>
      <c r="G25" s="29">
        <v>1350</v>
      </c>
      <c r="H25" s="30">
        <f t="shared" si="1"/>
        <v>141750</v>
      </c>
      <c r="I25" s="5" t="s">
        <v>545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546</v>
      </c>
      <c r="B26" s="5" t="s">
        <v>539</v>
      </c>
      <c r="C26" s="5" t="s">
        <v>547</v>
      </c>
      <c r="D26" s="5" t="s">
        <v>512</v>
      </c>
      <c r="E26" s="5" t="s">
        <v>541</v>
      </c>
      <c r="F26" s="17">
        <v>45</v>
      </c>
      <c r="G26" s="29">
        <v>2300</v>
      </c>
      <c r="H26" s="30">
        <f t="shared" si="1"/>
        <v>103500</v>
      </c>
      <c r="I26" s="5" t="s">
        <v>548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549</v>
      </c>
      <c r="B27" s="5" t="s">
        <v>539</v>
      </c>
      <c r="C27" s="5" t="s">
        <v>550</v>
      </c>
      <c r="D27" s="5" t="s">
        <v>512</v>
      </c>
      <c r="E27" s="5" t="s">
        <v>551</v>
      </c>
      <c r="F27" s="17">
        <v>120</v>
      </c>
      <c r="G27" s="29">
        <v>1500</v>
      </c>
      <c r="H27" s="30">
        <f t="shared" si="1"/>
        <v>180000</v>
      </c>
      <c r="I27" s="5" t="s">
        <v>552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5" t="s">
        <v>553</v>
      </c>
      <c r="B28" s="5" t="s">
        <v>539</v>
      </c>
      <c r="C28" s="5" t="s">
        <v>554</v>
      </c>
      <c r="D28" s="5" t="s">
        <v>512</v>
      </c>
      <c r="E28" s="5" t="s">
        <v>541</v>
      </c>
      <c r="F28" s="17">
        <v>45</v>
      </c>
      <c r="G28" s="29">
        <v>1450</v>
      </c>
      <c r="H28" s="30">
        <f t="shared" si="1"/>
        <v>65250</v>
      </c>
      <c r="I28" s="5" t="s">
        <v>555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556</v>
      </c>
      <c r="B29" s="5" t="s">
        <v>539</v>
      </c>
      <c r="C29" s="5" t="s">
        <v>557</v>
      </c>
      <c r="D29" s="5" t="s">
        <v>512</v>
      </c>
      <c r="E29" s="5" t="s">
        <v>551</v>
      </c>
      <c r="F29" s="17">
        <v>650</v>
      </c>
      <c r="G29" s="29">
        <v>450</v>
      </c>
      <c r="H29" s="30">
        <f t="shared" si="1"/>
        <v>292500</v>
      </c>
      <c r="I29" s="5" t="s">
        <v>558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559</v>
      </c>
      <c r="B30" s="5" t="s">
        <v>539</v>
      </c>
      <c r="C30" s="5" t="s">
        <v>560</v>
      </c>
      <c r="D30" s="5" t="s">
        <v>512</v>
      </c>
      <c r="E30" s="5" t="s">
        <v>541</v>
      </c>
      <c r="F30" s="17">
        <v>15</v>
      </c>
      <c r="G30" s="29">
        <v>1200</v>
      </c>
      <c r="H30" s="30">
        <f t="shared" si="1"/>
        <v>18000</v>
      </c>
      <c r="I30" s="5" t="s">
        <v>561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562</v>
      </c>
      <c r="B31" s="5" t="s">
        <v>539</v>
      </c>
      <c r="C31" s="5" t="s">
        <v>563</v>
      </c>
      <c r="D31" s="5" t="s">
        <v>512</v>
      </c>
      <c r="E31" s="5" t="s">
        <v>541</v>
      </c>
      <c r="F31" s="17">
        <v>35</v>
      </c>
      <c r="G31" s="29">
        <v>1400</v>
      </c>
      <c r="H31" s="30">
        <f t="shared" si="1"/>
        <v>49000</v>
      </c>
      <c r="I31" s="5" t="s">
        <v>564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565</v>
      </c>
      <c r="B32" s="5" t="s">
        <v>539</v>
      </c>
      <c r="C32" s="5" t="s">
        <v>566</v>
      </c>
      <c r="D32" s="5" t="s">
        <v>512</v>
      </c>
      <c r="E32" s="5" t="s">
        <v>541</v>
      </c>
      <c r="F32" s="17">
        <v>25</v>
      </c>
      <c r="G32" s="29">
        <v>1700</v>
      </c>
      <c r="H32" s="30">
        <f t="shared" si="1"/>
        <v>42500</v>
      </c>
      <c r="I32" s="5" t="s">
        <v>567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2" t="s">
        <v>568</v>
      </c>
      <c r="B33" s="52"/>
      <c r="C33" s="52"/>
      <c r="D33" s="52"/>
      <c r="E33" s="52"/>
      <c r="F33" s="53"/>
      <c r="G33" s="54"/>
      <c r="H33" s="32">
        <f>SUM(H24:H32)</f>
        <v>1101500</v>
      </c>
      <c r="I33" s="3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569</v>
      </c>
      <c r="B34" s="5" t="s">
        <v>570</v>
      </c>
      <c r="C34" s="5" t="s">
        <v>571</v>
      </c>
      <c r="D34" s="5" t="s">
        <v>512</v>
      </c>
      <c r="E34" s="5" t="s">
        <v>541</v>
      </c>
      <c r="F34" s="17">
        <v>75</v>
      </c>
      <c r="G34" s="29">
        <v>2500</v>
      </c>
      <c r="H34" s="30">
        <f t="shared" ref="H34:H40" si="2">F34*G34</f>
        <v>187500</v>
      </c>
      <c r="I34" s="5" t="s">
        <v>572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573</v>
      </c>
      <c r="B35" s="5" t="s">
        <v>570</v>
      </c>
      <c r="C35" s="5" t="s">
        <v>574</v>
      </c>
      <c r="D35" s="5" t="s">
        <v>512</v>
      </c>
      <c r="E35" s="5" t="s">
        <v>541</v>
      </c>
      <c r="F35" s="17">
        <v>45</v>
      </c>
      <c r="G35" s="29">
        <v>1500</v>
      </c>
      <c r="H35" s="30">
        <f t="shared" si="2"/>
        <v>67500</v>
      </c>
      <c r="I35" s="5" t="s">
        <v>575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576</v>
      </c>
      <c r="B36" s="5" t="s">
        <v>570</v>
      </c>
      <c r="C36" s="5" t="s">
        <v>577</v>
      </c>
      <c r="D36" s="5" t="s">
        <v>512</v>
      </c>
      <c r="E36" s="5" t="s">
        <v>551</v>
      </c>
      <c r="F36" s="17">
        <v>170</v>
      </c>
      <c r="G36" s="29">
        <v>1200</v>
      </c>
      <c r="H36" s="30">
        <f t="shared" si="2"/>
        <v>204000</v>
      </c>
      <c r="I36" s="5" t="s">
        <v>578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579</v>
      </c>
      <c r="B37" s="5" t="s">
        <v>570</v>
      </c>
      <c r="C37" s="5" t="s">
        <v>580</v>
      </c>
      <c r="D37" s="5" t="s">
        <v>581</v>
      </c>
      <c r="E37" s="5" t="s">
        <v>582</v>
      </c>
      <c r="F37" s="17">
        <v>1</v>
      </c>
      <c r="G37" s="29">
        <v>160000</v>
      </c>
      <c r="H37" s="30">
        <f t="shared" si="2"/>
        <v>160000</v>
      </c>
      <c r="I37" s="5" t="s">
        <v>583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4" customHeight="1">
      <c r="A38" s="5" t="s">
        <v>584</v>
      </c>
      <c r="B38" s="5" t="s">
        <v>570</v>
      </c>
      <c r="C38" s="5" t="s">
        <v>585</v>
      </c>
      <c r="D38" s="5" t="s">
        <v>581</v>
      </c>
      <c r="E38" s="5" t="s">
        <v>505</v>
      </c>
      <c r="F38" s="17">
        <v>1</v>
      </c>
      <c r="G38" s="29">
        <v>75000</v>
      </c>
      <c r="H38" s="30">
        <f t="shared" si="2"/>
        <v>75000</v>
      </c>
      <c r="I38" s="5" t="s">
        <v>586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587</v>
      </c>
      <c r="B39" s="5" t="s">
        <v>570</v>
      </c>
      <c r="C39" s="5" t="s">
        <v>588</v>
      </c>
      <c r="D39" s="5" t="s">
        <v>589</v>
      </c>
      <c r="E39" s="5" t="s">
        <v>505</v>
      </c>
      <c r="F39" s="17">
        <v>1</v>
      </c>
      <c r="G39" s="29">
        <v>30000</v>
      </c>
      <c r="H39" s="30">
        <f t="shared" si="2"/>
        <v>30000</v>
      </c>
      <c r="I39" s="5" t="s">
        <v>590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591</v>
      </c>
      <c r="B40" s="5" t="s">
        <v>570</v>
      </c>
      <c r="C40" s="5" t="s">
        <v>592</v>
      </c>
      <c r="D40" s="5" t="s">
        <v>512</v>
      </c>
      <c r="E40" s="5" t="s">
        <v>551</v>
      </c>
      <c r="F40" s="17">
        <v>60</v>
      </c>
      <c r="G40" s="29">
        <v>1900</v>
      </c>
      <c r="H40" s="30">
        <f t="shared" si="2"/>
        <v>114000</v>
      </c>
      <c r="I40" s="5" t="s">
        <v>593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2" t="s">
        <v>594</v>
      </c>
      <c r="B41" s="52"/>
      <c r="C41" s="52"/>
      <c r="D41" s="52"/>
      <c r="E41" s="52"/>
      <c r="F41" s="53"/>
      <c r="G41" s="54"/>
      <c r="H41" s="32">
        <f>SUM(H34:H40)</f>
        <v>838000</v>
      </c>
      <c r="I41" s="3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" customHeight="1">
      <c r="A42" s="5" t="s">
        <v>595</v>
      </c>
      <c r="B42" s="5" t="s">
        <v>596</v>
      </c>
      <c r="C42" s="5" t="s">
        <v>597</v>
      </c>
      <c r="D42" s="5" t="s">
        <v>512</v>
      </c>
      <c r="E42" s="5" t="s">
        <v>551</v>
      </c>
      <c r="F42" s="17">
        <v>950</v>
      </c>
      <c r="G42" s="29">
        <v>1150</v>
      </c>
      <c r="H42" s="30">
        <f>F42*G42</f>
        <v>1092500</v>
      </c>
      <c r="I42" s="5" t="s">
        <v>598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599</v>
      </c>
      <c r="B43" s="5" t="s">
        <v>596</v>
      </c>
      <c r="C43" s="5" t="s">
        <v>600</v>
      </c>
      <c r="D43" s="5" t="s">
        <v>581</v>
      </c>
      <c r="E43" s="5" t="s">
        <v>582</v>
      </c>
      <c r="F43" s="17">
        <v>1</v>
      </c>
      <c r="G43" s="29">
        <v>225000</v>
      </c>
      <c r="H43" s="30">
        <f>F43*G43</f>
        <v>225000</v>
      </c>
      <c r="I43" s="5" t="s">
        <v>601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602</v>
      </c>
      <c r="B44" s="5" t="s">
        <v>596</v>
      </c>
      <c r="C44" s="5" t="s">
        <v>603</v>
      </c>
      <c r="D44" s="5" t="s">
        <v>604</v>
      </c>
      <c r="E44" s="5" t="s">
        <v>505</v>
      </c>
      <c r="F44" s="17">
        <v>1</v>
      </c>
      <c r="G44" s="29">
        <v>105000</v>
      </c>
      <c r="H44" s="30">
        <f>F44*G44</f>
        <v>105000</v>
      </c>
      <c r="I44" s="5" t="s">
        <v>605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606</v>
      </c>
      <c r="B45" s="5" t="s">
        <v>596</v>
      </c>
      <c r="C45" s="5" t="s">
        <v>607</v>
      </c>
      <c r="D45" s="5" t="s">
        <v>581</v>
      </c>
      <c r="E45" s="5" t="s">
        <v>505</v>
      </c>
      <c r="F45" s="17">
        <v>1</v>
      </c>
      <c r="G45" s="29">
        <v>145000</v>
      </c>
      <c r="H45" s="30">
        <f>F45*G45</f>
        <v>145000</v>
      </c>
      <c r="I45" s="5" t="s">
        <v>608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" t="s">
        <v>609</v>
      </c>
      <c r="B46" s="5" t="s">
        <v>596</v>
      </c>
      <c r="C46" s="5" t="s">
        <v>610</v>
      </c>
      <c r="D46" s="5" t="s">
        <v>512</v>
      </c>
      <c r="E46" s="5" t="s">
        <v>551</v>
      </c>
      <c r="F46" s="17">
        <v>260</v>
      </c>
      <c r="G46" s="29">
        <v>1150</v>
      </c>
      <c r="H46" s="30">
        <f>F46*G46</f>
        <v>299000</v>
      </c>
      <c r="I46" s="5" t="s">
        <v>611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2" t="s">
        <v>612</v>
      </c>
      <c r="B47" s="52"/>
      <c r="C47" s="52"/>
      <c r="D47" s="52"/>
      <c r="E47" s="52"/>
      <c r="F47" s="53"/>
      <c r="G47" s="54"/>
      <c r="H47" s="32">
        <f>SUM(H42:H46)</f>
        <v>1866500</v>
      </c>
      <c r="I47" s="3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613</v>
      </c>
      <c r="B48" s="5" t="s">
        <v>614</v>
      </c>
      <c r="C48" s="5" t="s">
        <v>615</v>
      </c>
      <c r="D48" s="5" t="s">
        <v>512</v>
      </c>
      <c r="E48" s="5" t="s">
        <v>551</v>
      </c>
      <c r="F48" s="17">
        <v>125</v>
      </c>
      <c r="G48" s="29">
        <v>1550</v>
      </c>
      <c r="H48" s="30">
        <f>F48*G48</f>
        <v>193750</v>
      </c>
      <c r="I48" s="5" t="s">
        <v>616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617</v>
      </c>
      <c r="B49" s="5" t="s">
        <v>614</v>
      </c>
      <c r="C49" s="5" t="s">
        <v>618</v>
      </c>
      <c r="D49" s="5" t="s">
        <v>581</v>
      </c>
      <c r="E49" s="5" t="s">
        <v>582</v>
      </c>
      <c r="F49" s="17">
        <v>1</v>
      </c>
      <c r="G49" s="29">
        <v>62500</v>
      </c>
      <c r="H49" s="30">
        <f>F49*G49</f>
        <v>62500</v>
      </c>
      <c r="I49" s="5" t="s">
        <v>619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620</v>
      </c>
      <c r="B50" s="5" t="s">
        <v>614</v>
      </c>
      <c r="C50" s="5" t="s">
        <v>621</v>
      </c>
      <c r="D50" s="5" t="s">
        <v>581</v>
      </c>
      <c r="E50" s="5" t="s">
        <v>505</v>
      </c>
      <c r="F50" s="17">
        <v>1</v>
      </c>
      <c r="G50" s="29">
        <v>27500</v>
      </c>
      <c r="H50" s="30">
        <f>F50*G50</f>
        <v>27500</v>
      </c>
      <c r="I50" s="5" t="s">
        <v>622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623</v>
      </c>
      <c r="B51" s="5" t="s">
        <v>614</v>
      </c>
      <c r="C51" s="5" t="s">
        <v>624</v>
      </c>
      <c r="D51" s="5" t="s">
        <v>504</v>
      </c>
      <c r="E51" s="5" t="s">
        <v>505</v>
      </c>
      <c r="F51" s="17">
        <v>1</v>
      </c>
      <c r="G51" s="29">
        <v>25000</v>
      </c>
      <c r="H51" s="30">
        <f>F51*G51</f>
        <v>25000</v>
      </c>
      <c r="I51" s="5" t="s">
        <v>625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2" t="s">
        <v>626</v>
      </c>
      <c r="B52" s="52"/>
      <c r="C52" s="52"/>
      <c r="D52" s="52"/>
      <c r="E52" s="52"/>
      <c r="F52" s="53"/>
      <c r="G52" s="54"/>
      <c r="H52" s="32">
        <f>SUM(H48:H51)</f>
        <v>308750</v>
      </c>
      <c r="I52" s="3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627</v>
      </c>
      <c r="B53" s="5" t="s">
        <v>628</v>
      </c>
      <c r="C53" s="5" t="s">
        <v>629</v>
      </c>
      <c r="D53" s="5" t="s">
        <v>512</v>
      </c>
      <c r="E53" s="5" t="s">
        <v>541</v>
      </c>
      <c r="F53" s="17">
        <v>145</v>
      </c>
      <c r="G53" s="29">
        <v>1700</v>
      </c>
      <c r="H53" s="30">
        <f>F53*G53</f>
        <v>246500</v>
      </c>
      <c r="I53" s="5" t="s">
        <v>630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" customHeight="1">
      <c r="A54" s="5" t="s">
        <v>631</v>
      </c>
      <c r="B54" s="5" t="s">
        <v>628</v>
      </c>
      <c r="C54" s="5" t="s">
        <v>632</v>
      </c>
      <c r="D54" s="5" t="s">
        <v>512</v>
      </c>
      <c r="E54" s="5" t="s">
        <v>551</v>
      </c>
      <c r="F54" s="17">
        <v>430</v>
      </c>
      <c r="G54" s="29">
        <v>1250</v>
      </c>
      <c r="H54" s="30">
        <f>F54*G54</f>
        <v>537500</v>
      </c>
      <c r="I54" s="5" t="s">
        <v>633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" t="s">
        <v>634</v>
      </c>
      <c r="B55" s="5" t="s">
        <v>628</v>
      </c>
      <c r="C55" s="5" t="s">
        <v>635</v>
      </c>
      <c r="D55" s="5" t="s">
        <v>512</v>
      </c>
      <c r="E55" s="5" t="s">
        <v>551</v>
      </c>
      <c r="F55" s="17">
        <v>1150</v>
      </c>
      <c r="G55" s="29">
        <v>900</v>
      </c>
      <c r="H55" s="30">
        <f>F55*G55</f>
        <v>1035000</v>
      </c>
      <c r="I55" s="5" t="s">
        <v>636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>
      <c r="A56" s="5" t="s">
        <v>637</v>
      </c>
      <c r="B56" s="5" t="s">
        <v>628</v>
      </c>
      <c r="C56" s="5" t="s">
        <v>638</v>
      </c>
      <c r="D56" s="5" t="s">
        <v>512</v>
      </c>
      <c r="E56" s="5" t="s">
        <v>551</v>
      </c>
      <c r="F56" s="17">
        <v>760</v>
      </c>
      <c r="G56" s="29">
        <v>900</v>
      </c>
      <c r="H56" s="30">
        <f>F56*G56</f>
        <v>684000</v>
      </c>
      <c r="I56" s="5" t="s">
        <v>639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" customHeight="1">
      <c r="A57" s="5" t="s">
        <v>640</v>
      </c>
      <c r="B57" s="5" t="s">
        <v>628</v>
      </c>
      <c r="C57" s="5" t="s">
        <v>641</v>
      </c>
      <c r="D57" s="5" t="s">
        <v>512</v>
      </c>
      <c r="E57" s="5" t="s">
        <v>551</v>
      </c>
      <c r="F57" s="17">
        <v>330</v>
      </c>
      <c r="G57" s="29">
        <v>1400</v>
      </c>
      <c r="H57" s="30">
        <f>F57*G57</f>
        <v>462000</v>
      </c>
      <c r="I57" s="5" t="s">
        <v>642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643</v>
      </c>
      <c r="B58" s="5" t="s">
        <v>628</v>
      </c>
      <c r="C58" s="5" t="s">
        <v>644</v>
      </c>
      <c r="D58" s="5" t="s">
        <v>645</v>
      </c>
      <c r="E58" s="5" t="s">
        <v>535</v>
      </c>
      <c r="F58" s="33">
        <v>1</v>
      </c>
      <c r="G58" s="30"/>
      <c r="H58" s="6">
        <f>'Props &amp; Art'!O58</f>
        <v>1481700</v>
      </c>
      <c r="I58" s="5" t="s">
        <v>646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4" customHeight="1">
      <c r="A59" s="5" t="s">
        <v>647</v>
      </c>
      <c r="B59" s="5" t="s">
        <v>628</v>
      </c>
      <c r="C59" s="5" t="s">
        <v>648</v>
      </c>
      <c r="D59" s="5" t="s">
        <v>649</v>
      </c>
      <c r="E59" s="5" t="s">
        <v>505</v>
      </c>
      <c r="F59" s="17">
        <v>1</v>
      </c>
      <c r="G59" s="29">
        <v>280000</v>
      </c>
      <c r="H59" s="30">
        <f>F59*G59</f>
        <v>280000</v>
      </c>
      <c r="I59" s="5" t="s">
        <v>650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4" customHeight="1">
      <c r="A60" s="5" t="s">
        <v>651</v>
      </c>
      <c r="B60" s="5" t="s">
        <v>628</v>
      </c>
      <c r="C60" s="5" t="s">
        <v>652</v>
      </c>
      <c r="D60" s="5" t="s">
        <v>653</v>
      </c>
      <c r="E60" s="5" t="s">
        <v>505</v>
      </c>
      <c r="F60" s="17">
        <v>1</v>
      </c>
      <c r="G60" s="29">
        <v>950000</v>
      </c>
      <c r="H60" s="30">
        <f>F60*G60</f>
        <v>950000</v>
      </c>
      <c r="I60" s="5" t="s">
        <v>654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655</v>
      </c>
      <c r="B61" s="5" t="s">
        <v>628</v>
      </c>
      <c r="C61" s="5" t="s">
        <v>656</v>
      </c>
      <c r="D61" s="5" t="s">
        <v>653</v>
      </c>
      <c r="E61" s="5" t="s">
        <v>505</v>
      </c>
      <c r="F61" s="17">
        <v>1</v>
      </c>
      <c r="G61" s="29">
        <v>550000</v>
      </c>
      <c r="H61" s="30">
        <f>F61*G61</f>
        <v>550000</v>
      </c>
      <c r="I61" s="5" t="s">
        <v>657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4" customHeight="1">
      <c r="A62" s="5" t="s">
        <v>658</v>
      </c>
      <c r="B62" s="5" t="s">
        <v>628</v>
      </c>
      <c r="C62" s="5" t="s">
        <v>659</v>
      </c>
      <c r="D62" s="5" t="s">
        <v>653</v>
      </c>
      <c r="E62" s="5" t="s">
        <v>505</v>
      </c>
      <c r="F62" s="17">
        <v>1</v>
      </c>
      <c r="G62" s="29">
        <v>625000</v>
      </c>
      <c r="H62" s="30">
        <f>F62*G62</f>
        <v>625000</v>
      </c>
      <c r="I62" s="5" t="s">
        <v>660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4" customHeight="1">
      <c r="A63" s="5" t="s">
        <v>661</v>
      </c>
      <c r="B63" s="5" t="s">
        <v>628</v>
      </c>
      <c r="C63" s="5" t="s">
        <v>662</v>
      </c>
      <c r="D63" s="5" t="s">
        <v>504</v>
      </c>
      <c r="E63" s="5" t="s">
        <v>505</v>
      </c>
      <c r="F63" s="17">
        <v>1</v>
      </c>
      <c r="G63" s="29">
        <v>110000</v>
      </c>
      <c r="H63" s="30">
        <f>F63*G63</f>
        <v>110000</v>
      </c>
      <c r="I63" s="5" t="s">
        <v>663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2" t="s">
        <v>31</v>
      </c>
      <c r="B64" s="52"/>
      <c r="C64" s="52"/>
      <c r="D64" s="52"/>
      <c r="E64" s="52"/>
      <c r="F64" s="53"/>
      <c r="G64" s="54"/>
      <c r="H64" s="32">
        <f>SUM(H53:H63)</f>
        <v>6961700</v>
      </c>
      <c r="I64" s="3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" customHeight="1">
      <c r="A65" s="5" t="s">
        <v>664</v>
      </c>
      <c r="B65" s="5" t="s">
        <v>665</v>
      </c>
      <c r="C65" s="5" t="s">
        <v>666</v>
      </c>
      <c r="D65" s="5" t="s">
        <v>512</v>
      </c>
      <c r="E65" s="5" t="s">
        <v>551</v>
      </c>
      <c r="F65" s="17">
        <v>380</v>
      </c>
      <c r="G65" s="29">
        <v>1200</v>
      </c>
      <c r="H65" s="30">
        <f t="shared" ref="H65:H73" si="3">F65*G65</f>
        <v>456000</v>
      </c>
      <c r="I65" s="5" t="s">
        <v>667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668</v>
      </c>
      <c r="B66" s="5" t="s">
        <v>665</v>
      </c>
      <c r="C66" s="5" t="s">
        <v>669</v>
      </c>
      <c r="D66" s="5" t="s">
        <v>649</v>
      </c>
      <c r="E66" s="5" t="s">
        <v>505</v>
      </c>
      <c r="F66" s="17">
        <v>1</v>
      </c>
      <c r="G66" s="29">
        <v>310000</v>
      </c>
      <c r="H66" s="30">
        <f t="shared" si="3"/>
        <v>310000</v>
      </c>
      <c r="I66" s="5" t="s">
        <v>670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671</v>
      </c>
      <c r="B67" s="5" t="s">
        <v>665</v>
      </c>
      <c r="C67" s="5" t="s">
        <v>672</v>
      </c>
      <c r="D67" s="5" t="s">
        <v>649</v>
      </c>
      <c r="E67" s="5" t="s">
        <v>505</v>
      </c>
      <c r="F67" s="17">
        <v>1</v>
      </c>
      <c r="G67" s="29">
        <v>260000</v>
      </c>
      <c r="H67" s="30">
        <f t="shared" si="3"/>
        <v>260000</v>
      </c>
      <c r="I67" s="5" t="s">
        <v>673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674</v>
      </c>
      <c r="B68" s="5" t="s">
        <v>665</v>
      </c>
      <c r="C68" s="5" t="s">
        <v>675</v>
      </c>
      <c r="D68" s="5" t="s">
        <v>649</v>
      </c>
      <c r="E68" s="5" t="s">
        <v>505</v>
      </c>
      <c r="F68" s="17">
        <v>1</v>
      </c>
      <c r="G68" s="29">
        <v>190000</v>
      </c>
      <c r="H68" s="30">
        <f t="shared" si="3"/>
        <v>190000</v>
      </c>
      <c r="I68" s="5" t="s">
        <v>676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>
      <c r="A69" s="5" t="s">
        <v>677</v>
      </c>
      <c r="B69" s="5" t="s">
        <v>665</v>
      </c>
      <c r="C69" s="5" t="s">
        <v>678</v>
      </c>
      <c r="D69" s="5" t="s">
        <v>512</v>
      </c>
      <c r="E69" s="5" t="s">
        <v>551</v>
      </c>
      <c r="F69" s="17">
        <v>420</v>
      </c>
      <c r="G69" s="29">
        <v>1200</v>
      </c>
      <c r="H69" s="30">
        <f t="shared" si="3"/>
        <v>504000</v>
      </c>
      <c r="I69" s="5" t="s">
        <v>679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680</v>
      </c>
      <c r="B70" s="5" t="s">
        <v>665</v>
      </c>
      <c r="C70" s="5" t="s">
        <v>681</v>
      </c>
      <c r="D70" s="5" t="s">
        <v>682</v>
      </c>
      <c r="E70" s="5" t="s">
        <v>505</v>
      </c>
      <c r="F70" s="17">
        <v>1</v>
      </c>
      <c r="G70" s="29">
        <v>180000</v>
      </c>
      <c r="H70" s="30">
        <f t="shared" si="3"/>
        <v>180000</v>
      </c>
      <c r="I70" s="5" t="s">
        <v>683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684</v>
      </c>
      <c r="B71" s="5" t="s">
        <v>665</v>
      </c>
      <c r="C71" s="5" t="s">
        <v>685</v>
      </c>
      <c r="D71" s="5" t="s">
        <v>682</v>
      </c>
      <c r="E71" s="5" t="s">
        <v>505</v>
      </c>
      <c r="F71" s="17">
        <v>1</v>
      </c>
      <c r="G71" s="29">
        <v>130000</v>
      </c>
      <c r="H71" s="30">
        <f t="shared" si="3"/>
        <v>130000</v>
      </c>
      <c r="I71" s="5" t="s">
        <v>686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" customHeight="1">
      <c r="A72" s="5" t="s">
        <v>687</v>
      </c>
      <c r="B72" s="5" t="s">
        <v>665</v>
      </c>
      <c r="C72" s="5" t="s">
        <v>688</v>
      </c>
      <c r="D72" s="5" t="s">
        <v>689</v>
      </c>
      <c r="E72" s="5" t="s">
        <v>505</v>
      </c>
      <c r="F72" s="17">
        <v>1</v>
      </c>
      <c r="G72" s="29">
        <v>20000</v>
      </c>
      <c r="H72" s="30">
        <f t="shared" si="3"/>
        <v>20000</v>
      </c>
      <c r="I72" s="5" t="s">
        <v>690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691</v>
      </c>
      <c r="B73" s="5" t="s">
        <v>665</v>
      </c>
      <c r="C73" s="5" t="s">
        <v>692</v>
      </c>
      <c r="D73" s="5" t="s">
        <v>512</v>
      </c>
      <c r="E73" s="5" t="s">
        <v>505</v>
      </c>
      <c r="F73" s="17">
        <v>1</v>
      </c>
      <c r="G73" s="29">
        <v>190000</v>
      </c>
      <c r="H73" s="30">
        <f t="shared" si="3"/>
        <v>190000</v>
      </c>
      <c r="I73" s="5" t="s">
        <v>693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2" t="s">
        <v>32</v>
      </c>
      <c r="B74" s="52"/>
      <c r="C74" s="52"/>
      <c r="D74" s="52"/>
      <c r="E74" s="52"/>
      <c r="F74" s="53"/>
      <c r="G74" s="54"/>
      <c r="H74" s="32">
        <f>SUM(H65:H73)</f>
        <v>2240000</v>
      </c>
      <c r="I74" s="3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" customHeight="1">
      <c r="A75" s="5" t="s">
        <v>694</v>
      </c>
      <c r="B75" s="5" t="s">
        <v>695</v>
      </c>
      <c r="C75" s="5" t="s">
        <v>696</v>
      </c>
      <c r="D75" s="5" t="s">
        <v>512</v>
      </c>
      <c r="E75" s="5" t="s">
        <v>505</v>
      </c>
      <c r="F75" s="17">
        <v>1</v>
      </c>
      <c r="G75" s="29">
        <v>180000</v>
      </c>
      <c r="H75" s="30">
        <f t="shared" ref="H75:H82" si="4">F75*G75</f>
        <v>180000</v>
      </c>
      <c r="I75" s="5" t="s">
        <v>697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698</v>
      </c>
      <c r="B76" s="5" t="s">
        <v>695</v>
      </c>
      <c r="C76" s="5" t="s">
        <v>699</v>
      </c>
      <c r="D76" s="5" t="s">
        <v>700</v>
      </c>
      <c r="E76" s="5" t="s">
        <v>505</v>
      </c>
      <c r="F76" s="17">
        <v>1</v>
      </c>
      <c r="G76" s="29">
        <v>400000</v>
      </c>
      <c r="H76" s="30">
        <f t="shared" si="4"/>
        <v>400000</v>
      </c>
      <c r="I76" s="5" t="s">
        <v>701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702</v>
      </c>
      <c r="B77" s="5" t="s">
        <v>695</v>
      </c>
      <c r="C77" s="5" t="s">
        <v>703</v>
      </c>
      <c r="D77" s="5" t="s">
        <v>700</v>
      </c>
      <c r="E77" s="5" t="s">
        <v>505</v>
      </c>
      <c r="F77" s="17">
        <v>1</v>
      </c>
      <c r="G77" s="29">
        <v>425000</v>
      </c>
      <c r="H77" s="30">
        <f t="shared" si="4"/>
        <v>425000</v>
      </c>
      <c r="I77" s="5" t="s">
        <v>704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705</v>
      </c>
      <c r="B78" s="5" t="s">
        <v>695</v>
      </c>
      <c r="C78" s="5" t="s">
        <v>706</v>
      </c>
      <c r="D78" s="5" t="s">
        <v>700</v>
      </c>
      <c r="E78" s="5" t="s">
        <v>505</v>
      </c>
      <c r="F78" s="17">
        <v>1</v>
      </c>
      <c r="G78" s="29">
        <v>380000</v>
      </c>
      <c r="H78" s="30">
        <f t="shared" si="4"/>
        <v>380000</v>
      </c>
      <c r="I78" s="5" t="s">
        <v>707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708</v>
      </c>
      <c r="B79" s="5" t="s">
        <v>695</v>
      </c>
      <c r="C79" s="5" t="s">
        <v>709</v>
      </c>
      <c r="D79" s="5" t="s">
        <v>710</v>
      </c>
      <c r="E79" s="5" t="s">
        <v>505</v>
      </c>
      <c r="F79" s="17">
        <v>1</v>
      </c>
      <c r="G79" s="29">
        <v>410000</v>
      </c>
      <c r="H79" s="30">
        <f t="shared" si="4"/>
        <v>410000</v>
      </c>
      <c r="I79" s="5" t="s">
        <v>711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" customHeight="1">
      <c r="A80" s="5" t="s">
        <v>712</v>
      </c>
      <c r="B80" s="5" t="s">
        <v>695</v>
      </c>
      <c r="C80" s="5" t="s">
        <v>713</v>
      </c>
      <c r="D80" s="5" t="s">
        <v>710</v>
      </c>
      <c r="E80" s="5" t="s">
        <v>505</v>
      </c>
      <c r="F80" s="17">
        <v>1</v>
      </c>
      <c r="G80" s="29">
        <v>140000</v>
      </c>
      <c r="H80" s="30">
        <f t="shared" si="4"/>
        <v>140000</v>
      </c>
      <c r="I80" s="5" t="s">
        <v>714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715</v>
      </c>
      <c r="B81" s="5" t="s">
        <v>695</v>
      </c>
      <c r="C81" s="5" t="s">
        <v>716</v>
      </c>
      <c r="D81" s="5" t="s">
        <v>717</v>
      </c>
      <c r="E81" s="5" t="s">
        <v>505</v>
      </c>
      <c r="F81" s="17">
        <v>1</v>
      </c>
      <c r="G81" s="29">
        <v>195000</v>
      </c>
      <c r="H81" s="30">
        <f t="shared" si="4"/>
        <v>195000</v>
      </c>
      <c r="I81" s="5" t="s">
        <v>718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719</v>
      </c>
      <c r="B82" s="5" t="s">
        <v>695</v>
      </c>
      <c r="C82" s="5" t="s">
        <v>720</v>
      </c>
      <c r="D82" s="5" t="s">
        <v>504</v>
      </c>
      <c r="E82" s="5" t="s">
        <v>505</v>
      </c>
      <c r="F82" s="17">
        <v>1</v>
      </c>
      <c r="G82" s="29">
        <v>90000</v>
      </c>
      <c r="H82" s="30">
        <f t="shared" si="4"/>
        <v>90000</v>
      </c>
      <c r="I82" s="5" t="s">
        <v>721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2" t="s">
        <v>722</v>
      </c>
      <c r="B83" s="52"/>
      <c r="C83" s="52"/>
      <c r="D83" s="52"/>
      <c r="E83" s="52"/>
      <c r="F83" s="53"/>
      <c r="G83" s="54"/>
      <c r="H83" s="32">
        <f>SUM(H75:H82)</f>
        <v>2220000</v>
      </c>
      <c r="I83" s="3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" t="s">
        <v>723</v>
      </c>
      <c r="B84" s="5" t="s">
        <v>724</v>
      </c>
      <c r="C84" s="5" t="s">
        <v>725</v>
      </c>
      <c r="D84" s="5" t="s">
        <v>512</v>
      </c>
      <c r="E84" s="5" t="s">
        <v>505</v>
      </c>
      <c r="F84" s="17">
        <v>1</v>
      </c>
      <c r="G84" s="29">
        <v>190000</v>
      </c>
      <c r="H84" s="30">
        <f t="shared" ref="H84:H92" si="5">F84*G84</f>
        <v>190000</v>
      </c>
      <c r="I84" s="5" t="s">
        <v>726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727</v>
      </c>
      <c r="B85" s="5" t="s">
        <v>724</v>
      </c>
      <c r="C85" s="5" t="s">
        <v>728</v>
      </c>
      <c r="D85" s="5" t="s">
        <v>581</v>
      </c>
      <c r="E85" s="5" t="s">
        <v>505</v>
      </c>
      <c r="F85" s="17">
        <v>1</v>
      </c>
      <c r="G85" s="29">
        <v>120000</v>
      </c>
      <c r="H85" s="30">
        <f t="shared" si="5"/>
        <v>120000</v>
      </c>
      <c r="I85" s="5" t="s">
        <v>729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 customHeight="1">
      <c r="A86" s="5" t="s">
        <v>730</v>
      </c>
      <c r="B86" s="5" t="s">
        <v>724</v>
      </c>
      <c r="C86" s="5" t="s">
        <v>731</v>
      </c>
      <c r="D86" s="5" t="s">
        <v>732</v>
      </c>
      <c r="E86" s="5" t="s">
        <v>505</v>
      </c>
      <c r="F86" s="17">
        <v>1</v>
      </c>
      <c r="G86" s="29">
        <v>625000</v>
      </c>
      <c r="H86" s="30">
        <f t="shared" si="5"/>
        <v>625000</v>
      </c>
      <c r="I86" s="5" t="s">
        <v>733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 customHeight="1">
      <c r="A87" s="5" t="s">
        <v>734</v>
      </c>
      <c r="B87" s="5" t="s">
        <v>724</v>
      </c>
      <c r="C87" s="5" t="s">
        <v>735</v>
      </c>
      <c r="D87" s="5" t="s">
        <v>732</v>
      </c>
      <c r="E87" s="5" t="s">
        <v>505</v>
      </c>
      <c r="F87" s="17">
        <v>1</v>
      </c>
      <c r="G87" s="29">
        <v>450000</v>
      </c>
      <c r="H87" s="30">
        <f t="shared" si="5"/>
        <v>450000</v>
      </c>
      <c r="I87" s="5" t="s">
        <v>736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737</v>
      </c>
      <c r="B88" s="5" t="s">
        <v>724</v>
      </c>
      <c r="C88" s="5" t="s">
        <v>738</v>
      </c>
      <c r="D88" s="5" t="s">
        <v>581</v>
      </c>
      <c r="E88" s="5" t="s">
        <v>505</v>
      </c>
      <c r="F88" s="17">
        <v>1</v>
      </c>
      <c r="G88" s="29">
        <v>325000</v>
      </c>
      <c r="H88" s="30">
        <f t="shared" si="5"/>
        <v>325000</v>
      </c>
      <c r="I88" s="5" t="s">
        <v>739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740</v>
      </c>
      <c r="B89" s="5" t="s">
        <v>724</v>
      </c>
      <c r="C89" s="5" t="s">
        <v>741</v>
      </c>
      <c r="D89" s="5" t="s">
        <v>732</v>
      </c>
      <c r="E89" s="5" t="s">
        <v>505</v>
      </c>
      <c r="F89" s="17">
        <v>1</v>
      </c>
      <c r="G89" s="29">
        <v>325000</v>
      </c>
      <c r="H89" s="30">
        <f t="shared" si="5"/>
        <v>325000</v>
      </c>
      <c r="I89" s="5" t="s">
        <v>742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743</v>
      </c>
      <c r="B90" s="5" t="s">
        <v>724</v>
      </c>
      <c r="C90" s="5" t="s">
        <v>744</v>
      </c>
      <c r="D90" s="5" t="s">
        <v>589</v>
      </c>
      <c r="E90" s="5" t="s">
        <v>505</v>
      </c>
      <c r="F90" s="17">
        <v>1</v>
      </c>
      <c r="G90" s="29">
        <v>95000</v>
      </c>
      <c r="H90" s="30">
        <f t="shared" si="5"/>
        <v>95000</v>
      </c>
      <c r="I90" s="5" t="s">
        <v>745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746</v>
      </c>
      <c r="B91" s="5" t="s">
        <v>724</v>
      </c>
      <c r="C91" s="5" t="s">
        <v>747</v>
      </c>
      <c r="D91" s="5" t="s">
        <v>748</v>
      </c>
      <c r="E91" s="5" t="s">
        <v>505</v>
      </c>
      <c r="F91" s="17">
        <v>1</v>
      </c>
      <c r="G91" s="29">
        <v>325000</v>
      </c>
      <c r="H91" s="30">
        <f t="shared" si="5"/>
        <v>325000</v>
      </c>
      <c r="I91" s="5" t="s">
        <v>749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750</v>
      </c>
      <c r="B92" s="5" t="s">
        <v>724</v>
      </c>
      <c r="C92" s="5" t="s">
        <v>751</v>
      </c>
      <c r="D92" s="5" t="s">
        <v>581</v>
      </c>
      <c r="E92" s="5" t="s">
        <v>505</v>
      </c>
      <c r="F92" s="17">
        <v>1</v>
      </c>
      <c r="G92" s="29">
        <v>95000</v>
      </c>
      <c r="H92" s="30">
        <f t="shared" si="5"/>
        <v>95000</v>
      </c>
      <c r="I92" s="5" t="s">
        <v>693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2" t="s">
        <v>33</v>
      </c>
      <c r="B93" s="52"/>
      <c r="C93" s="52"/>
      <c r="D93" s="52"/>
      <c r="E93" s="52"/>
      <c r="F93" s="53"/>
      <c r="G93" s="54"/>
      <c r="H93" s="32">
        <f>SUM(H84:H92)</f>
        <v>2550000</v>
      </c>
      <c r="I93" s="3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752</v>
      </c>
      <c r="B94" s="5" t="s">
        <v>753</v>
      </c>
      <c r="C94" s="5" t="s">
        <v>754</v>
      </c>
      <c r="D94" s="5" t="s">
        <v>512</v>
      </c>
      <c r="E94" s="5" t="s">
        <v>541</v>
      </c>
      <c r="F94" s="17">
        <v>40</v>
      </c>
      <c r="G94" s="29">
        <v>2800</v>
      </c>
      <c r="H94" s="30">
        <f t="shared" ref="H94:H104" si="6">F94*G94</f>
        <v>112000</v>
      </c>
      <c r="I94" s="5" t="s">
        <v>755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756</v>
      </c>
      <c r="B95" s="5" t="s">
        <v>753</v>
      </c>
      <c r="C95" s="5" t="s">
        <v>757</v>
      </c>
      <c r="D95" s="5" t="s">
        <v>512</v>
      </c>
      <c r="E95" s="5" t="s">
        <v>541</v>
      </c>
      <c r="F95" s="17">
        <v>38</v>
      </c>
      <c r="G95" s="29">
        <v>2400</v>
      </c>
      <c r="H95" s="30">
        <f t="shared" si="6"/>
        <v>91200</v>
      </c>
      <c r="I95" s="5" t="s">
        <v>758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759</v>
      </c>
      <c r="B96" s="5" t="s">
        <v>753</v>
      </c>
      <c r="C96" s="5" t="s">
        <v>760</v>
      </c>
      <c r="D96" s="5" t="s">
        <v>761</v>
      </c>
      <c r="E96" s="5" t="s">
        <v>505</v>
      </c>
      <c r="F96" s="17">
        <v>1</v>
      </c>
      <c r="G96" s="29">
        <v>150000</v>
      </c>
      <c r="H96" s="30">
        <f t="shared" si="6"/>
        <v>150000</v>
      </c>
      <c r="I96" s="5" t="s">
        <v>762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" customHeight="1">
      <c r="A97" s="5" t="s">
        <v>763</v>
      </c>
      <c r="B97" s="5" t="s">
        <v>753</v>
      </c>
      <c r="C97" s="5" t="s">
        <v>764</v>
      </c>
      <c r="D97" s="5" t="s">
        <v>765</v>
      </c>
      <c r="E97" s="5" t="s">
        <v>505</v>
      </c>
      <c r="F97" s="17">
        <v>1</v>
      </c>
      <c r="G97" s="29">
        <v>165000</v>
      </c>
      <c r="H97" s="30">
        <f t="shared" si="6"/>
        <v>165000</v>
      </c>
      <c r="I97" s="5" t="s">
        <v>766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" customHeight="1">
      <c r="A98" s="5" t="s">
        <v>767</v>
      </c>
      <c r="B98" s="5" t="s">
        <v>753</v>
      </c>
      <c r="C98" s="5" t="s">
        <v>768</v>
      </c>
      <c r="D98" s="5" t="s">
        <v>769</v>
      </c>
      <c r="E98" s="5" t="s">
        <v>505</v>
      </c>
      <c r="F98" s="17">
        <v>1</v>
      </c>
      <c r="G98" s="29">
        <v>330000</v>
      </c>
      <c r="H98" s="30">
        <f t="shared" si="6"/>
        <v>330000</v>
      </c>
      <c r="I98" s="5" t="s">
        <v>770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771</v>
      </c>
      <c r="B99" s="5" t="s">
        <v>753</v>
      </c>
      <c r="C99" s="5" t="s">
        <v>772</v>
      </c>
      <c r="D99" s="5" t="s">
        <v>773</v>
      </c>
      <c r="E99" s="5" t="s">
        <v>505</v>
      </c>
      <c r="F99" s="17">
        <v>1</v>
      </c>
      <c r="G99" s="29">
        <v>120000</v>
      </c>
      <c r="H99" s="30">
        <f t="shared" si="6"/>
        <v>120000</v>
      </c>
      <c r="I99" s="5" t="s">
        <v>774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775</v>
      </c>
      <c r="B100" s="5" t="s">
        <v>753</v>
      </c>
      <c r="C100" s="5" t="s">
        <v>776</v>
      </c>
      <c r="D100" s="5" t="s">
        <v>761</v>
      </c>
      <c r="E100" s="5" t="s">
        <v>505</v>
      </c>
      <c r="F100" s="17">
        <v>1</v>
      </c>
      <c r="G100" s="29">
        <v>85000</v>
      </c>
      <c r="H100" s="30">
        <f t="shared" si="6"/>
        <v>85000</v>
      </c>
      <c r="I100" s="5" t="s">
        <v>777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778</v>
      </c>
      <c r="B101" s="5" t="s">
        <v>753</v>
      </c>
      <c r="C101" s="5" t="s">
        <v>779</v>
      </c>
      <c r="D101" s="5" t="s">
        <v>761</v>
      </c>
      <c r="E101" s="5" t="s">
        <v>505</v>
      </c>
      <c r="F101" s="17">
        <v>1</v>
      </c>
      <c r="G101" s="29">
        <v>95000</v>
      </c>
      <c r="H101" s="30">
        <f t="shared" si="6"/>
        <v>95000</v>
      </c>
      <c r="I101" s="5" t="s">
        <v>780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" customHeight="1">
      <c r="A102" s="5" t="s">
        <v>781</v>
      </c>
      <c r="B102" s="5" t="s">
        <v>753</v>
      </c>
      <c r="C102" s="5" t="s">
        <v>782</v>
      </c>
      <c r="D102" s="5" t="s">
        <v>769</v>
      </c>
      <c r="E102" s="5" t="s">
        <v>505</v>
      </c>
      <c r="F102" s="17">
        <v>1</v>
      </c>
      <c r="G102" s="29">
        <v>280000</v>
      </c>
      <c r="H102" s="30">
        <f t="shared" si="6"/>
        <v>280000</v>
      </c>
      <c r="I102" s="5" t="s">
        <v>783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784</v>
      </c>
      <c r="B103" s="5" t="s">
        <v>753</v>
      </c>
      <c r="C103" s="5" t="s">
        <v>785</v>
      </c>
      <c r="D103" s="5" t="s">
        <v>769</v>
      </c>
      <c r="E103" s="5" t="s">
        <v>505</v>
      </c>
      <c r="F103" s="17">
        <v>1</v>
      </c>
      <c r="G103" s="29">
        <v>90000</v>
      </c>
      <c r="H103" s="30">
        <f t="shared" si="6"/>
        <v>90000</v>
      </c>
      <c r="I103" s="5" t="s">
        <v>786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787</v>
      </c>
      <c r="B104" s="5" t="s">
        <v>753</v>
      </c>
      <c r="C104" s="5" t="s">
        <v>788</v>
      </c>
      <c r="D104" s="5" t="s">
        <v>512</v>
      </c>
      <c r="E104" s="5" t="s">
        <v>541</v>
      </c>
      <c r="F104" s="17">
        <v>4</v>
      </c>
      <c r="G104" s="29">
        <v>2200</v>
      </c>
      <c r="H104" s="30">
        <f t="shared" si="6"/>
        <v>8800</v>
      </c>
      <c r="I104" s="5" t="s">
        <v>789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2" t="s">
        <v>34</v>
      </c>
      <c r="B105" s="52"/>
      <c r="C105" s="52"/>
      <c r="D105" s="52"/>
      <c r="E105" s="52"/>
      <c r="F105" s="53"/>
      <c r="G105" s="54"/>
      <c r="H105" s="32">
        <f>SUM(H94:H104)</f>
        <v>1527000</v>
      </c>
      <c r="I105" s="3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" customHeight="1">
      <c r="A106" s="5" t="s">
        <v>790</v>
      </c>
      <c r="B106" s="5" t="s">
        <v>791</v>
      </c>
      <c r="C106" s="5" t="s">
        <v>792</v>
      </c>
      <c r="D106" s="5" t="s">
        <v>504</v>
      </c>
      <c r="E106" s="5" t="s">
        <v>505</v>
      </c>
      <c r="F106" s="17">
        <v>1</v>
      </c>
      <c r="G106" s="29">
        <v>100000</v>
      </c>
      <c r="H106" s="30">
        <f t="shared" ref="H106:H113" si="7">F106*G106</f>
        <v>100000</v>
      </c>
      <c r="I106" s="5" t="s">
        <v>793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" customHeight="1">
      <c r="A107" s="5" t="s">
        <v>794</v>
      </c>
      <c r="B107" s="5" t="s">
        <v>791</v>
      </c>
      <c r="C107" s="5" t="s">
        <v>795</v>
      </c>
      <c r="D107" s="5" t="s">
        <v>504</v>
      </c>
      <c r="E107" s="5" t="s">
        <v>505</v>
      </c>
      <c r="F107" s="17">
        <v>1</v>
      </c>
      <c r="G107" s="29">
        <v>650000</v>
      </c>
      <c r="H107" s="30">
        <f t="shared" si="7"/>
        <v>650000</v>
      </c>
      <c r="I107" s="5" t="s">
        <v>796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797</v>
      </c>
      <c r="B108" s="5" t="s">
        <v>791</v>
      </c>
      <c r="C108" s="5" t="s">
        <v>798</v>
      </c>
      <c r="D108" s="5" t="s">
        <v>504</v>
      </c>
      <c r="E108" s="5" t="s">
        <v>505</v>
      </c>
      <c r="F108" s="17">
        <v>1</v>
      </c>
      <c r="G108" s="29">
        <v>325000</v>
      </c>
      <c r="H108" s="30">
        <f t="shared" si="7"/>
        <v>325000</v>
      </c>
      <c r="I108" s="5" t="s">
        <v>799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" customHeight="1">
      <c r="A109" s="5" t="s">
        <v>800</v>
      </c>
      <c r="B109" s="5" t="s">
        <v>791</v>
      </c>
      <c r="C109" s="5" t="s">
        <v>801</v>
      </c>
      <c r="D109" s="5" t="s">
        <v>504</v>
      </c>
      <c r="E109" s="5" t="s">
        <v>505</v>
      </c>
      <c r="F109" s="17">
        <v>1</v>
      </c>
      <c r="G109" s="29">
        <v>165000</v>
      </c>
      <c r="H109" s="30">
        <f t="shared" si="7"/>
        <v>165000</v>
      </c>
      <c r="I109" s="5" t="s">
        <v>802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" customHeight="1">
      <c r="A110" s="5" t="s">
        <v>803</v>
      </c>
      <c r="B110" s="5" t="s">
        <v>791</v>
      </c>
      <c r="C110" s="5" t="s">
        <v>804</v>
      </c>
      <c r="D110" s="5" t="s">
        <v>504</v>
      </c>
      <c r="E110" s="5" t="s">
        <v>505</v>
      </c>
      <c r="F110" s="17">
        <v>1</v>
      </c>
      <c r="G110" s="29">
        <v>240000</v>
      </c>
      <c r="H110" s="30">
        <f t="shared" si="7"/>
        <v>240000</v>
      </c>
      <c r="I110" s="5" t="s">
        <v>805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806</v>
      </c>
      <c r="B111" s="5" t="s">
        <v>791</v>
      </c>
      <c r="C111" s="5" t="s">
        <v>807</v>
      </c>
      <c r="D111" s="5" t="s">
        <v>504</v>
      </c>
      <c r="E111" s="5" t="s">
        <v>505</v>
      </c>
      <c r="F111" s="17">
        <v>1</v>
      </c>
      <c r="G111" s="29">
        <v>100000</v>
      </c>
      <c r="H111" s="30">
        <f t="shared" si="7"/>
        <v>100000</v>
      </c>
      <c r="I111" s="5" t="s">
        <v>808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809</v>
      </c>
      <c r="B112" s="5" t="s">
        <v>791</v>
      </c>
      <c r="C112" s="5" t="s">
        <v>810</v>
      </c>
      <c r="D112" s="5" t="s">
        <v>504</v>
      </c>
      <c r="E112" s="5" t="s">
        <v>505</v>
      </c>
      <c r="F112" s="17">
        <v>1</v>
      </c>
      <c r="G112" s="29">
        <v>160000</v>
      </c>
      <c r="H112" s="30">
        <f t="shared" si="7"/>
        <v>160000</v>
      </c>
      <c r="I112" s="5" t="s">
        <v>811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812</v>
      </c>
      <c r="B113" s="5" t="s">
        <v>791</v>
      </c>
      <c r="C113" s="5" t="s">
        <v>813</v>
      </c>
      <c r="D113" s="5" t="s">
        <v>504</v>
      </c>
      <c r="E113" s="5" t="s">
        <v>505</v>
      </c>
      <c r="F113" s="17">
        <v>1</v>
      </c>
      <c r="G113" s="29">
        <v>90000</v>
      </c>
      <c r="H113" s="30">
        <f t="shared" si="7"/>
        <v>90000</v>
      </c>
      <c r="I113" s="5" t="s">
        <v>814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2" t="s">
        <v>35</v>
      </c>
      <c r="B114" s="52"/>
      <c r="C114" s="52"/>
      <c r="D114" s="52"/>
      <c r="E114" s="52"/>
      <c r="F114" s="53"/>
      <c r="G114" s="54"/>
      <c r="H114" s="32">
        <f>SUM(H106:H113)</f>
        <v>1830000</v>
      </c>
      <c r="I114" s="3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" customHeight="1">
      <c r="A115" s="5" t="s">
        <v>815</v>
      </c>
      <c r="B115" s="5" t="s">
        <v>816</v>
      </c>
      <c r="C115" s="5" t="s">
        <v>817</v>
      </c>
      <c r="D115" s="5" t="s">
        <v>512</v>
      </c>
      <c r="E115" s="5" t="s">
        <v>541</v>
      </c>
      <c r="F115" s="17">
        <v>205</v>
      </c>
      <c r="G115" s="29">
        <v>1450</v>
      </c>
      <c r="H115" s="30">
        <f t="shared" ref="H115:H125" si="8">F115*G115</f>
        <v>297250</v>
      </c>
      <c r="I115" s="5" t="s">
        <v>818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" t="s">
        <v>819</v>
      </c>
      <c r="B116" s="5" t="s">
        <v>816</v>
      </c>
      <c r="C116" s="5" t="s">
        <v>820</v>
      </c>
      <c r="D116" s="5" t="s">
        <v>512</v>
      </c>
      <c r="E116" s="5" t="s">
        <v>541</v>
      </c>
      <c r="F116" s="17">
        <v>155</v>
      </c>
      <c r="G116" s="29">
        <v>900</v>
      </c>
      <c r="H116" s="30">
        <f t="shared" si="8"/>
        <v>139500</v>
      </c>
      <c r="I116" s="5" t="s">
        <v>821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" t="s">
        <v>822</v>
      </c>
      <c r="B117" s="5" t="s">
        <v>816</v>
      </c>
      <c r="C117" s="5" t="s">
        <v>823</v>
      </c>
      <c r="D117" s="5" t="s">
        <v>604</v>
      </c>
      <c r="E117" s="5" t="s">
        <v>505</v>
      </c>
      <c r="F117" s="17">
        <v>1</v>
      </c>
      <c r="G117" s="29">
        <v>47500</v>
      </c>
      <c r="H117" s="30">
        <f t="shared" si="8"/>
        <v>47500</v>
      </c>
      <c r="I117" s="5" t="s">
        <v>824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" t="s">
        <v>825</v>
      </c>
      <c r="B118" s="5" t="s">
        <v>816</v>
      </c>
      <c r="C118" s="5" t="s">
        <v>826</v>
      </c>
      <c r="D118" s="5" t="s">
        <v>504</v>
      </c>
      <c r="E118" s="5" t="s">
        <v>505</v>
      </c>
      <c r="F118" s="17">
        <v>1</v>
      </c>
      <c r="G118" s="29">
        <v>90000</v>
      </c>
      <c r="H118" s="30">
        <f t="shared" si="8"/>
        <v>90000</v>
      </c>
      <c r="I118" s="5" t="s">
        <v>827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" customHeight="1">
      <c r="A119" s="5" t="s">
        <v>828</v>
      </c>
      <c r="B119" s="5" t="s">
        <v>816</v>
      </c>
      <c r="C119" s="5" t="s">
        <v>829</v>
      </c>
      <c r="D119" s="5" t="s">
        <v>504</v>
      </c>
      <c r="E119" s="5" t="s">
        <v>505</v>
      </c>
      <c r="F119" s="17">
        <v>1</v>
      </c>
      <c r="G119" s="29">
        <v>170000</v>
      </c>
      <c r="H119" s="30">
        <f t="shared" si="8"/>
        <v>170000</v>
      </c>
      <c r="I119" s="5" t="s">
        <v>830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" t="s">
        <v>831</v>
      </c>
      <c r="B120" s="5" t="s">
        <v>816</v>
      </c>
      <c r="C120" s="5" t="s">
        <v>832</v>
      </c>
      <c r="D120" s="5" t="s">
        <v>504</v>
      </c>
      <c r="E120" s="5" t="s">
        <v>505</v>
      </c>
      <c r="F120" s="17">
        <v>1</v>
      </c>
      <c r="G120" s="29">
        <v>35000</v>
      </c>
      <c r="H120" s="30">
        <f t="shared" si="8"/>
        <v>35000</v>
      </c>
      <c r="I120" s="5" t="s">
        <v>833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" t="s">
        <v>834</v>
      </c>
      <c r="B121" s="5" t="s">
        <v>816</v>
      </c>
      <c r="C121" s="5" t="s">
        <v>835</v>
      </c>
      <c r="D121" s="5" t="s">
        <v>504</v>
      </c>
      <c r="E121" s="5" t="s">
        <v>505</v>
      </c>
      <c r="F121" s="17">
        <v>1</v>
      </c>
      <c r="G121" s="29">
        <v>65000</v>
      </c>
      <c r="H121" s="30">
        <f t="shared" si="8"/>
        <v>65000</v>
      </c>
      <c r="I121" s="5" t="s">
        <v>836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" t="s">
        <v>837</v>
      </c>
      <c r="B122" s="5" t="s">
        <v>816</v>
      </c>
      <c r="C122" s="5" t="s">
        <v>838</v>
      </c>
      <c r="D122" s="5" t="s">
        <v>504</v>
      </c>
      <c r="E122" s="5" t="s">
        <v>505</v>
      </c>
      <c r="F122" s="17">
        <v>1</v>
      </c>
      <c r="G122" s="29">
        <v>80000</v>
      </c>
      <c r="H122" s="30">
        <f t="shared" si="8"/>
        <v>80000</v>
      </c>
      <c r="I122" s="5" t="s">
        <v>839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" t="s">
        <v>840</v>
      </c>
      <c r="B123" s="5" t="s">
        <v>816</v>
      </c>
      <c r="C123" s="5" t="s">
        <v>841</v>
      </c>
      <c r="D123" s="5" t="s">
        <v>504</v>
      </c>
      <c r="E123" s="5" t="s">
        <v>505</v>
      </c>
      <c r="F123" s="17">
        <v>1</v>
      </c>
      <c r="G123" s="29">
        <v>62500</v>
      </c>
      <c r="H123" s="30">
        <f t="shared" si="8"/>
        <v>62500</v>
      </c>
      <c r="I123" s="5" t="s">
        <v>842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5" t="s">
        <v>843</v>
      </c>
      <c r="B124" s="5" t="s">
        <v>816</v>
      </c>
      <c r="C124" s="5" t="s">
        <v>844</v>
      </c>
      <c r="D124" s="5" t="s">
        <v>504</v>
      </c>
      <c r="E124" s="5" t="s">
        <v>505</v>
      </c>
      <c r="F124" s="17">
        <v>1</v>
      </c>
      <c r="G124" s="29">
        <v>32500</v>
      </c>
      <c r="H124" s="30">
        <f t="shared" si="8"/>
        <v>32500</v>
      </c>
      <c r="I124" s="5" t="s">
        <v>845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" customHeight="1">
      <c r="A125" s="5" t="s">
        <v>846</v>
      </c>
      <c r="B125" s="5" t="s">
        <v>816</v>
      </c>
      <c r="C125" s="5" t="s">
        <v>847</v>
      </c>
      <c r="D125" s="5" t="s">
        <v>848</v>
      </c>
      <c r="E125" s="5" t="s">
        <v>505</v>
      </c>
      <c r="F125" s="17">
        <v>1</v>
      </c>
      <c r="G125" s="29">
        <v>550000</v>
      </c>
      <c r="H125" s="30">
        <f t="shared" si="8"/>
        <v>550000</v>
      </c>
      <c r="I125" s="5" t="s">
        <v>849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customHeight="1">
      <c r="A126" s="52" t="s">
        <v>36</v>
      </c>
      <c r="B126" s="52"/>
      <c r="C126" s="52"/>
      <c r="D126" s="52"/>
      <c r="E126" s="52"/>
      <c r="F126" s="53"/>
      <c r="G126" s="54"/>
      <c r="H126" s="32">
        <f>SUM(H115:H125)</f>
        <v>1569250</v>
      </c>
      <c r="I126" s="3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customHeight="1">
      <c r="A127" s="5" t="s">
        <v>850</v>
      </c>
      <c r="B127" s="5" t="s">
        <v>130</v>
      </c>
      <c r="C127" s="5" t="s">
        <v>851</v>
      </c>
      <c r="D127" s="5" t="s">
        <v>504</v>
      </c>
      <c r="E127" s="5" t="s">
        <v>505</v>
      </c>
      <c r="F127" s="17">
        <v>1</v>
      </c>
      <c r="G127" s="29">
        <v>27500</v>
      </c>
      <c r="H127" s="30">
        <f>F127*G127</f>
        <v>27500</v>
      </c>
      <c r="I127" s="5" t="s">
        <v>852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customHeight="1">
      <c r="A128" s="5" t="s">
        <v>853</v>
      </c>
      <c r="B128" s="5" t="s">
        <v>130</v>
      </c>
      <c r="C128" s="5" t="s">
        <v>854</v>
      </c>
      <c r="D128" s="5" t="s">
        <v>504</v>
      </c>
      <c r="E128" s="5" t="s">
        <v>505</v>
      </c>
      <c r="F128" s="17">
        <v>1</v>
      </c>
      <c r="G128" s="29">
        <v>85000</v>
      </c>
      <c r="H128" s="30">
        <f>F128*G128</f>
        <v>85000</v>
      </c>
      <c r="I128" s="5" t="s">
        <v>855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customHeight="1">
      <c r="A129" s="5" t="s">
        <v>856</v>
      </c>
      <c r="B129" s="5" t="s">
        <v>130</v>
      </c>
      <c r="C129" s="5" t="s">
        <v>857</v>
      </c>
      <c r="D129" s="5" t="s">
        <v>504</v>
      </c>
      <c r="E129" s="5" t="s">
        <v>505</v>
      </c>
      <c r="F129" s="17">
        <v>1</v>
      </c>
      <c r="G129" s="29">
        <v>55000</v>
      </c>
      <c r="H129" s="30">
        <f>F129*G129</f>
        <v>55000</v>
      </c>
      <c r="I129" s="5" t="s">
        <v>858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" customHeight="1">
      <c r="A130" s="5" t="s">
        <v>859</v>
      </c>
      <c r="B130" s="5" t="s">
        <v>130</v>
      </c>
      <c r="C130" s="5" t="s">
        <v>860</v>
      </c>
      <c r="D130" s="5" t="s">
        <v>861</v>
      </c>
      <c r="E130" s="5" t="s">
        <v>505</v>
      </c>
      <c r="F130" s="17">
        <v>1</v>
      </c>
      <c r="G130" s="29">
        <v>55000</v>
      </c>
      <c r="H130" s="30">
        <f>F130*G130</f>
        <v>55000</v>
      </c>
      <c r="I130" s="5" t="s">
        <v>862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customHeight="1">
      <c r="A131" s="5" t="s">
        <v>863</v>
      </c>
      <c r="B131" s="5" t="s">
        <v>130</v>
      </c>
      <c r="C131" s="5" t="s">
        <v>864</v>
      </c>
      <c r="D131" s="5" t="s">
        <v>504</v>
      </c>
      <c r="E131" s="5" t="s">
        <v>505</v>
      </c>
      <c r="F131" s="17">
        <v>1</v>
      </c>
      <c r="G131" s="29">
        <v>9000</v>
      </c>
      <c r="H131" s="30">
        <f>F131*G131</f>
        <v>9000</v>
      </c>
      <c r="I131" s="5" t="s">
        <v>865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customHeight="1">
      <c r="A132" s="52" t="s">
        <v>866</v>
      </c>
      <c r="B132" s="52"/>
      <c r="C132" s="52"/>
      <c r="D132" s="52"/>
      <c r="E132" s="52"/>
      <c r="F132" s="53"/>
      <c r="G132" s="54"/>
      <c r="H132" s="32">
        <f>SUM(H127:H131)</f>
        <v>231500</v>
      </c>
      <c r="I132" s="3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customHeight="1">
      <c r="A133" s="5" t="s">
        <v>867</v>
      </c>
      <c r="B133" s="5" t="s">
        <v>868</v>
      </c>
      <c r="C133" s="5" t="s">
        <v>869</v>
      </c>
      <c r="D133" s="5" t="s">
        <v>870</v>
      </c>
      <c r="E133" s="5" t="s">
        <v>505</v>
      </c>
      <c r="F133" s="17">
        <v>1</v>
      </c>
      <c r="G133" s="29">
        <v>190000</v>
      </c>
      <c r="H133" s="30">
        <f t="shared" ref="H133:H141" si="9">F133*G133</f>
        <v>190000</v>
      </c>
      <c r="I133" s="5" t="s">
        <v>871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customHeight="1">
      <c r="A134" s="5" t="s">
        <v>872</v>
      </c>
      <c r="B134" s="5" t="s">
        <v>868</v>
      </c>
      <c r="C134" s="5" t="s">
        <v>873</v>
      </c>
      <c r="D134" s="5" t="s">
        <v>870</v>
      </c>
      <c r="E134" s="5" t="s">
        <v>505</v>
      </c>
      <c r="F134" s="17">
        <v>1</v>
      </c>
      <c r="G134" s="29">
        <v>210000</v>
      </c>
      <c r="H134" s="30">
        <f t="shared" si="9"/>
        <v>210000</v>
      </c>
      <c r="I134" s="5" t="s">
        <v>874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" customHeight="1">
      <c r="A135" s="5" t="s">
        <v>875</v>
      </c>
      <c r="B135" s="5" t="s">
        <v>868</v>
      </c>
      <c r="C135" s="5" t="s">
        <v>876</v>
      </c>
      <c r="D135" s="5" t="s">
        <v>504</v>
      </c>
      <c r="E135" s="5" t="s">
        <v>505</v>
      </c>
      <c r="F135" s="17">
        <v>1</v>
      </c>
      <c r="G135" s="29">
        <v>190000</v>
      </c>
      <c r="H135" s="30">
        <f t="shared" si="9"/>
        <v>190000</v>
      </c>
      <c r="I135" s="5" t="s">
        <v>877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" customHeight="1">
      <c r="A136" s="5" t="s">
        <v>878</v>
      </c>
      <c r="B136" s="5" t="s">
        <v>868</v>
      </c>
      <c r="C136" s="5" t="s">
        <v>879</v>
      </c>
      <c r="D136" s="5" t="s">
        <v>504</v>
      </c>
      <c r="E136" s="5" t="s">
        <v>505</v>
      </c>
      <c r="F136" s="17">
        <v>1</v>
      </c>
      <c r="G136" s="29">
        <v>275000</v>
      </c>
      <c r="H136" s="30">
        <f t="shared" si="9"/>
        <v>275000</v>
      </c>
      <c r="I136" s="5" t="s">
        <v>880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customHeight="1">
      <c r="A137" s="5" t="s">
        <v>881</v>
      </c>
      <c r="B137" s="5" t="s">
        <v>868</v>
      </c>
      <c r="C137" s="5" t="s">
        <v>882</v>
      </c>
      <c r="D137" s="5" t="s">
        <v>504</v>
      </c>
      <c r="E137" s="5" t="s">
        <v>505</v>
      </c>
      <c r="F137" s="17">
        <v>1</v>
      </c>
      <c r="G137" s="29">
        <v>75000</v>
      </c>
      <c r="H137" s="30">
        <f t="shared" si="9"/>
        <v>75000</v>
      </c>
      <c r="I137" s="5" t="s">
        <v>883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" customHeight="1">
      <c r="A138" s="5" t="s">
        <v>884</v>
      </c>
      <c r="B138" s="5" t="s">
        <v>868</v>
      </c>
      <c r="C138" s="5" t="s">
        <v>885</v>
      </c>
      <c r="D138" s="5" t="s">
        <v>504</v>
      </c>
      <c r="E138" s="5" t="s">
        <v>505</v>
      </c>
      <c r="F138" s="17">
        <v>1</v>
      </c>
      <c r="G138" s="29">
        <v>30000</v>
      </c>
      <c r="H138" s="30">
        <f t="shared" si="9"/>
        <v>30000</v>
      </c>
      <c r="I138" s="5" t="s">
        <v>886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customHeight="1">
      <c r="A139" s="5" t="s">
        <v>887</v>
      </c>
      <c r="B139" s="5" t="s">
        <v>868</v>
      </c>
      <c r="C139" s="5" t="s">
        <v>888</v>
      </c>
      <c r="D139" s="5" t="s">
        <v>870</v>
      </c>
      <c r="E139" s="5" t="s">
        <v>505</v>
      </c>
      <c r="F139" s="17">
        <v>1</v>
      </c>
      <c r="G139" s="29">
        <v>55000</v>
      </c>
      <c r="H139" s="30">
        <f t="shared" si="9"/>
        <v>55000</v>
      </c>
      <c r="I139" s="5" t="s">
        <v>889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customHeight="1">
      <c r="A140" s="5" t="s">
        <v>890</v>
      </c>
      <c r="B140" s="5" t="s">
        <v>868</v>
      </c>
      <c r="C140" s="5" t="s">
        <v>891</v>
      </c>
      <c r="D140" s="5" t="s">
        <v>504</v>
      </c>
      <c r="E140" s="5" t="s">
        <v>505</v>
      </c>
      <c r="F140" s="17">
        <v>1</v>
      </c>
      <c r="G140" s="29">
        <v>55000</v>
      </c>
      <c r="H140" s="30">
        <f t="shared" si="9"/>
        <v>55000</v>
      </c>
      <c r="I140" s="5" t="s">
        <v>892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" customHeight="1">
      <c r="A141" s="5" t="s">
        <v>893</v>
      </c>
      <c r="B141" s="5" t="s">
        <v>868</v>
      </c>
      <c r="C141" s="5" t="s">
        <v>894</v>
      </c>
      <c r="D141" s="5" t="s">
        <v>895</v>
      </c>
      <c r="E141" s="5" t="s">
        <v>505</v>
      </c>
      <c r="F141" s="17">
        <v>1</v>
      </c>
      <c r="G141" s="29">
        <v>400000</v>
      </c>
      <c r="H141" s="30">
        <f t="shared" si="9"/>
        <v>400000</v>
      </c>
      <c r="I141" s="5" t="s">
        <v>896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customHeight="1">
      <c r="A142" s="55" t="s">
        <v>897</v>
      </c>
      <c r="B142" s="55"/>
      <c r="C142" s="55"/>
      <c r="D142" s="55"/>
      <c r="E142" s="55"/>
      <c r="F142" s="55"/>
      <c r="G142" s="56"/>
      <c r="H142" s="35">
        <f>SUM(H133:H141)</f>
        <v>1480000</v>
      </c>
      <c r="I142" s="3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customHeight="1">
      <c r="A143" s="57" t="s">
        <v>898</v>
      </c>
      <c r="B143" s="57"/>
      <c r="C143" s="57"/>
      <c r="D143" s="57"/>
      <c r="E143" s="57"/>
      <c r="F143" s="57"/>
      <c r="G143" s="58"/>
      <c r="H143" s="36">
        <f>H21+H23+H33+H41+H47+H52+H64+H74+H83+H93+H105+H114+H126+H132+H142</f>
        <v>28880630</v>
      </c>
      <c r="I143" s="2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customHeight="1">
      <c r="A144" s="57" t="s">
        <v>106</v>
      </c>
      <c r="B144" s="57"/>
      <c r="C144" s="57"/>
      <c r="D144" s="57"/>
      <c r="E144" s="57"/>
      <c r="F144" s="57"/>
      <c r="G144" s="58"/>
      <c r="H144" s="37">
        <f>SUMIF($D$13:$D$141,"Cast payroll",$H$13:$H$141)*Assumptions!G12</f>
        <v>608757.44999999995</v>
      </c>
      <c r="I144" s="2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customHeight="1">
      <c r="A145" s="57" t="s">
        <v>899</v>
      </c>
      <c r="B145" s="57"/>
      <c r="C145" s="57"/>
      <c r="D145" s="57"/>
      <c r="E145" s="57"/>
      <c r="F145" s="57"/>
      <c r="G145" s="58"/>
      <c r="H145" s="37">
        <f>SUMIF($D$13:$D$141,"Crew payroll",$H$13:$H$141)*Assumptions!G13</f>
        <v>2216040</v>
      </c>
      <c r="I145" s="2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customHeight="1">
      <c r="A146" s="57" t="s">
        <v>112</v>
      </c>
      <c r="B146" s="57"/>
      <c r="C146" s="57"/>
      <c r="D146" s="57"/>
      <c r="E146" s="57"/>
      <c r="F146" s="57"/>
      <c r="G146" s="58"/>
      <c r="H146" s="37">
        <f>(SUMIF($D$13:$D$141,"Cast payroll",$H$13:$H$141)+SUMIF($D$13:$D$141,"Crew payroll",$H$13:$H$141))*Assumptions!G14</f>
        <v>422272.55000000005</v>
      </c>
      <c r="I146" s="2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customHeight="1">
      <c r="A147" s="57" t="s">
        <v>900</v>
      </c>
      <c r="B147" s="57"/>
      <c r="C147" s="57"/>
      <c r="D147" s="57"/>
      <c r="E147" s="57"/>
      <c r="F147" s="57"/>
      <c r="G147" s="58"/>
      <c r="H147" s="37">
        <f>SUM(H143:H146)</f>
        <v>32127700</v>
      </c>
      <c r="I147" s="2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customHeight="1">
      <c r="A148" s="57" t="s">
        <v>119</v>
      </c>
      <c r="B148" s="57"/>
      <c r="C148" s="57"/>
      <c r="D148" s="57"/>
      <c r="E148" s="57"/>
      <c r="F148" s="57"/>
      <c r="G148" s="58"/>
      <c r="H148" s="37">
        <f>H147*Assumptions!G16</f>
        <v>642554</v>
      </c>
      <c r="I148" s="2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customHeight="1">
      <c r="A149" s="59" t="s">
        <v>901</v>
      </c>
      <c r="B149" s="59"/>
      <c r="C149" s="59"/>
      <c r="D149" s="59"/>
      <c r="E149" s="59"/>
      <c r="F149" s="59"/>
      <c r="G149" s="60"/>
      <c r="H149" s="39">
        <f>(H147+H148)*Assumptions!G15</f>
        <v>3277025.4000000004</v>
      </c>
      <c r="I149" s="38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customHeight="1">
      <c r="A150" s="61" t="s">
        <v>902</v>
      </c>
      <c r="B150" s="61"/>
      <c r="C150" s="61"/>
      <c r="D150" s="61"/>
      <c r="E150" s="61"/>
      <c r="F150" s="61"/>
      <c r="G150" s="62"/>
      <c r="H150" s="41">
        <f>H147+H148+H149</f>
        <v>36047279.399999999</v>
      </c>
      <c r="I150" s="40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46:G146"/>
    <mergeCell ref="A147:G147"/>
    <mergeCell ref="A148:G148"/>
    <mergeCell ref="A149:G149"/>
    <mergeCell ref="A150:G150"/>
    <mergeCell ref="A132:G132"/>
    <mergeCell ref="A142:G142"/>
    <mergeCell ref="A143:G143"/>
    <mergeCell ref="A144:G144"/>
    <mergeCell ref="A145:G145"/>
    <mergeCell ref="A83:G83"/>
    <mergeCell ref="A93:G93"/>
    <mergeCell ref="A105:G105"/>
    <mergeCell ref="A114:G114"/>
    <mergeCell ref="A126:G126"/>
    <mergeCell ref="A41:G41"/>
    <mergeCell ref="A47:G47"/>
    <mergeCell ref="A52:G52"/>
    <mergeCell ref="A64:G64"/>
    <mergeCell ref="A74:G74"/>
    <mergeCell ref="A1:I1"/>
    <mergeCell ref="A2:I2"/>
    <mergeCell ref="A21:G21"/>
    <mergeCell ref="A23:G23"/>
    <mergeCell ref="A33:G33"/>
  </mergeCells>
  <conditionalFormatting sqref="B8">
    <cfRule type="containsText" dxfId="5" priority="1" operator="containsText" text="WITHIN"/>
    <cfRule type="containsText" dxfId="4" priority="2" operator="containsText" text="REVIEW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Assumptions</vt:lpstr>
      <vt:lpstr>Script Breakdown</vt:lpstr>
      <vt:lpstr>Cast &amp; Schedule</vt:lpstr>
      <vt:lpstr>Props &amp; Art</vt:lpstr>
      <vt:lpstr>Micro Budget</vt:lpstr>
      <vt:lpstr>Ultra-Low Budget</vt:lpstr>
      <vt:lpstr>Low Budget</vt:lpstr>
      <vt:lpstr>Production Co</vt:lpstr>
      <vt:lpstr>Sources &amp; 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B. Haley</dc:creator>
  <cp:lastModifiedBy>Gary B. Haley</cp:lastModifiedBy>
  <dcterms:created xsi:type="dcterms:W3CDTF">2026-08-16T04:22:15Z</dcterms:created>
  <dcterms:modified xsi:type="dcterms:W3CDTF">2026-08-16T04:22:15Z</dcterms:modified>
</cp:coreProperties>
</file>