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UncertainEyes\Resources\"/>
    </mc:Choice>
  </mc:AlternateContent>
  <xr:revisionPtr revIDLastSave="0" documentId="13_ncr:1_{1BC5F080-43ED-47EA-876C-D60BCB6B160D}" xr6:coauthVersionLast="47" xr6:coauthVersionMax="47" xr10:uidLastSave="{00000000-0000-0000-0000-000000000000}"/>
  <bookViews>
    <workbookView xWindow="-110" yWindow="-110" windowWidth="25820" windowHeight="15500" tabRatio="742" xr2:uid="{00000000-000D-0000-FFFF-FFFF00000000}"/>
  </bookViews>
  <sheets>
    <sheet name="Summary" sheetId="1" r:id="rId1"/>
    <sheet name="Assumptions" sheetId="2" r:id="rId2"/>
    <sheet name="Script Breakdown" sheetId="3" r:id="rId3"/>
    <sheet name="Cast &amp; Schedule" sheetId="4" r:id="rId4"/>
    <sheet name="Props &amp; Art" sheetId="5" r:id="rId5"/>
    <sheet name="Micro Budget" sheetId="6" r:id="rId6"/>
    <sheet name="Ultra-Low Budget" sheetId="7" r:id="rId7"/>
    <sheet name="Low Budget" sheetId="8" r:id="rId8"/>
    <sheet name="Production Co" sheetId="9" r:id="rId9"/>
    <sheet name="Sources &amp; Checks" sheetId="10" r:id="rId10"/>
  </sheets>
  <calcPr calcId="181029"/>
</workbook>
</file>

<file path=xl/calcChain.xml><?xml version="1.0" encoding="utf-8"?>
<calcChain xmlns="http://schemas.openxmlformats.org/spreadsheetml/2006/main">
  <c r="D28" i="10" l="1"/>
  <c r="F28" i="10" s="1"/>
  <c r="H115" i="9"/>
  <c r="H112" i="9"/>
  <c r="H111" i="9"/>
  <c r="H110" i="9"/>
  <c r="H109" i="9"/>
  <c r="H108" i="9"/>
  <c r="H107" i="9"/>
  <c r="H106" i="9"/>
  <c r="H105" i="9"/>
  <c r="H104" i="9"/>
  <c r="H102" i="9"/>
  <c r="H101" i="9"/>
  <c r="H100" i="9"/>
  <c r="H99" i="9"/>
  <c r="H98" i="9"/>
  <c r="H103" i="9" s="1"/>
  <c r="E18" i="1" s="1"/>
  <c r="H97" i="9"/>
  <c r="H96" i="9"/>
  <c r="H95" i="9"/>
  <c r="H94" i="9"/>
  <c r="H93" i="9"/>
  <c r="H92" i="9"/>
  <c r="H91" i="9"/>
  <c r="H90" i="9"/>
  <c r="H89" i="9"/>
  <c r="H88" i="9"/>
  <c r="H87" i="9"/>
  <c r="H85" i="9"/>
  <c r="H84" i="9"/>
  <c r="H83" i="9"/>
  <c r="H82" i="9"/>
  <c r="H81" i="9"/>
  <c r="H80" i="9"/>
  <c r="H86" i="9" s="1"/>
  <c r="E16" i="1" s="1"/>
  <c r="H78" i="9"/>
  <c r="H77" i="9"/>
  <c r="H76" i="9"/>
  <c r="H75" i="9"/>
  <c r="H74" i="9"/>
  <c r="H73" i="9"/>
  <c r="H79" i="9" s="1"/>
  <c r="E15" i="1" s="1"/>
  <c r="H71" i="9"/>
  <c r="H70" i="9"/>
  <c r="H69" i="9"/>
  <c r="H68" i="9"/>
  <c r="H67" i="9"/>
  <c r="H66" i="9"/>
  <c r="H72" i="9" s="1"/>
  <c r="H65" i="9"/>
  <c r="H64" i="9"/>
  <c r="H63" i="9"/>
  <c r="H62" i="9"/>
  <c r="H61" i="9"/>
  <c r="H60" i="9"/>
  <c r="H58" i="9"/>
  <c r="H57" i="9"/>
  <c r="H56" i="9"/>
  <c r="H55" i="9"/>
  <c r="H54" i="9"/>
  <c r="H59" i="9" s="1"/>
  <c r="H52" i="9"/>
  <c r="H51" i="9"/>
  <c r="H50" i="9"/>
  <c r="H48" i="9"/>
  <c r="H47" i="9"/>
  <c r="H46" i="9"/>
  <c r="H44" i="9"/>
  <c r="H43" i="9"/>
  <c r="H42" i="9"/>
  <c r="H45" i="9" s="1"/>
  <c r="H40" i="9"/>
  <c r="H39" i="9"/>
  <c r="H38" i="9"/>
  <c r="H41" i="9" s="1"/>
  <c r="H36" i="9"/>
  <c r="H35" i="9"/>
  <c r="H34" i="9"/>
  <c r="H33" i="9"/>
  <c r="H37" i="9" s="1"/>
  <c r="H32" i="9"/>
  <c r="H31" i="9"/>
  <c r="H29" i="9"/>
  <c r="H28" i="9"/>
  <c r="H27" i="9"/>
  <c r="H26" i="9"/>
  <c r="H25" i="9"/>
  <c r="H24" i="9"/>
  <c r="H23" i="9"/>
  <c r="H22" i="9"/>
  <c r="H30" i="9" s="1"/>
  <c r="H18" i="9"/>
  <c r="H17" i="9"/>
  <c r="H16" i="9"/>
  <c r="H19" i="9" s="1"/>
  <c r="H15" i="9"/>
  <c r="H14" i="9"/>
  <c r="H13" i="9"/>
  <c r="H12" i="9"/>
  <c r="H112" i="8"/>
  <c r="H111" i="8"/>
  <c r="H110" i="8"/>
  <c r="H109" i="8"/>
  <c r="H108" i="8"/>
  <c r="H107" i="8"/>
  <c r="H106" i="8"/>
  <c r="H105" i="8"/>
  <c r="H104" i="8"/>
  <c r="H102" i="8"/>
  <c r="H101" i="8"/>
  <c r="H100" i="8"/>
  <c r="H99" i="8"/>
  <c r="H98" i="8"/>
  <c r="H103" i="8" s="1"/>
  <c r="D18" i="1" s="1"/>
  <c r="H96" i="8"/>
  <c r="H95" i="8"/>
  <c r="H97" i="8" s="1"/>
  <c r="D17" i="1" s="1"/>
  <c r="H94" i="8"/>
  <c r="H93" i="8"/>
  <c r="H92" i="8"/>
  <c r="H91" i="8"/>
  <c r="H90" i="8"/>
  <c r="H89" i="8"/>
  <c r="H88" i="8"/>
  <c r="H87" i="8"/>
  <c r="H85" i="8"/>
  <c r="H84" i="8"/>
  <c r="H83" i="8"/>
  <c r="H82" i="8"/>
  <c r="H81" i="8"/>
  <c r="H80" i="8"/>
  <c r="H86" i="8" s="1"/>
  <c r="D16" i="1" s="1"/>
  <c r="H78" i="8"/>
  <c r="H77" i="8"/>
  <c r="H76" i="8"/>
  <c r="H75" i="8"/>
  <c r="H74" i="8"/>
  <c r="H73" i="8"/>
  <c r="H79" i="8" s="1"/>
  <c r="D15" i="1" s="1"/>
  <c r="H71" i="8"/>
  <c r="H70" i="8"/>
  <c r="H69" i="8"/>
  <c r="H68" i="8"/>
  <c r="H67" i="8"/>
  <c r="H66" i="8"/>
  <c r="H72" i="8" s="1"/>
  <c r="H64" i="8"/>
  <c r="H63" i="8"/>
  <c r="H65" i="8" s="1"/>
  <c r="H62" i="8"/>
  <c r="H61" i="8"/>
  <c r="H60" i="8"/>
  <c r="H58" i="8"/>
  <c r="H57" i="8"/>
  <c r="H56" i="8"/>
  <c r="H55" i="8"/>
  <c r="H54" i="8"/>
  <c r="H59" i="8" s="1"/>
  <c r="H52" i="8"/>
  <c r="H51" i="8"/>
  <c r="H50" i="8"/>
  <c r="H48" i="8"/>
  <c r="H47" i="8"/>
  <c r="H46" i="8"/>
  <c r="H44" i="8"/>
  <c r="H43" i="8"/>
  <c r="H42" i="8"/>
  <c r="H45" i="8" s="1"/>
  <c r="H40" i="8"/>
  <c r="H39" i="8"/>
  <c r="H38" i="8"/>
  <c r="H41" i="8" s="1"/>
  <c r="H36" i="8"/>
  <c r="H35" i="8"/>
  <c r="H34" i="8"/>
  <c r="H33" i="8"/>
  <c r="H32" i="8"/>
  <c r="H31" i="8"/>
  <c r="H37" i="8" s="1"/>
  <c r="H29" i="8"/>
  <c r="H28" i="8"/>
  <c r="H27" i="8"/>
  <c r="H26" i="8"/>
  <c r="H25" i="8"/>
  <c r="H24" i="8"/>
  <c r="H23" i="8"/>
  <c r="H22" i="8"/>
  <c r="H30" i="8" s="1"/>
  <c r="H18" i="8"/>
  <c r="H17" i="8"/>
  <c r="H16" i="8"/>
  <c r="H115" i="8" s="1"/>
  <c r="H15" i="8"/>
  <c r="H14" i="8"/>
  <c r="H13" i="8"/>
  <c r="H12" i="8"/>
  <c r="H111" i="7"/>
  <c r="H110" i="7"/>
  <c r="H112" i="7" s="1"/>
  <c r="H109" i="7"/>
  <c r="H108" i="7"/>
  <c r="H107" i="7"/>
  <c r="H106" i="7"/>
  <c r="H105" i="7"/>
  <c r="H104" i="7"/>
  <c r="H102" i="7"/>
  <c r="H101" i="7"/>
  <c r="H100" i="7"/>
  <c r="H99" i="7"/>
  <c r="H98" i="7"/>
  <c r="H103" i="7" s="1"/>
  <c r="C18" i="1" s="1"/>
  <c r="H96" i="7"/>
  <c r="H95" i="7"/>
  <c r="H97" i="7" s="1"/>
  <c r="C17" i="1" s="1"/>
  <c r="H94" i="7"/>
  <c r="H93" i="7"/>
  <c r="H92" i="7"/>
  <c r="H91" i="7"/>
  <c r="H90" i="7"/>
  <c r="H89" i="7"/>
  <c r="H88" i="7"/>
  <c r="H87" i="7"/>
  <c r="H85" i="7"/>
  <c r="H84" i="7"/>
  <c r="H83" i="7"/>
  <c r="H82" i="7"/>
  <c r="H81" i="7"/>
  <c r="H80" i="7"/>
  <c r="H86" i="7" s="1"/>
  <c r="C16" i="1" s="1"/>
  <c r="H78" i="7"/>
  <c r="H79" i="7" s="1"/>
  <c r="C15" i="1" s="1"/>
  <c r="H77" i="7"/>
  <c r="H76" i="7"/>
  <c r="H75" i="7"/>
  <c r="H74" i="7"/>
  <c r="H73" i="7"/>
  <c r="H71" i="7"/>
  <c r="H70" i="7"/>
  <c r="H69" i="7"/>
  <c r="H68" i="7"/>
  <c r="H67" i="7"/>
  <c r="H66" i="7"/>
  <c r="H72" i="7" s="1"/>
  <c r="H64" i="7"/>
  <c r="H63" i="7"/>
  <c r="H65" i="7" s="1"/>
  <c r="H62" i="7"/>
  <c r="H61" i="7"/>
  <c r="H60" i="7"/>
  <c r="H58" i="7"/>
  <c r="H57" i="7"/>
  <c r="H56" i="7"/>
  <c r="H55" i="7"/>
  <c r="H54" i="7"/>
  <c r="H59" i="7" s="1"/>
  <c r="H52" i="7"/>
  <c r="H51" i="7"/>
  <c r="H50" i="7"/>
  <c r="H48" i="7"/>
  <c r="H47" i="7"/>
  <c r="H46" i="7"/>
  <c r="H44" i="7"/>
  <c r="H43" i="7"/>
  <c r="H42" i="7"/>
  <c r="H45" i="7" s="1"/>
  <c r="H40" i="7"/>
  <c r="H39" i="7"/>
  <c r="H38" i="7"/>
  <c r="H41" i="7" s="1"/>
  <c r="H36" i="7"/>
  <c r="H35" i="7"/>
  <c r="H34" i="7"/>
  <c r="H33" i="7"/>
  <c r="H32" i="7"/>
  <c r="H31" i="7"/>
  <c r="H37" i="7" s="1"/>
  <c r="H29" i="7"/>
  <c r="H28" i="7"/>
  <c r="H27" i="7"/>
  <c r="H26" i="7"/>
  <c r="H25" i="7"/>
  <c r="H24" i="7"/>
  <c r="H23" i="7"/>
  <c r="H22" i="7"/>
  <c r="H30" i="7" s="1"/>
  <c r="H18" i="7"/>
  <c r="H17" i="7"/>
  <c r="H16" i="7"/>
  <c r="H15" i="7"/>
  <c r="H115" i="7" s="1"/>
  <c r="H14" i="7"/>
  <c r="H19" i="7" s="1"/>
  <c r="H13" i="7"/>
  <c r="H12" i="7"/>
  <c r="H111" i="6"/>
  <c r="H110" i="6"/>
  <c r="H112" i="6" s="1"/>
  <c r="H109" i="6"/>
  <c r="H108" i="6"/>
  <c r="H107" i="6"/>
  <c r="H106" i="6"/>
  <c r="H105" i="6"/>
  <c r="H104" i="6"/>
  <c r="H102" i="6"/>
  <c r="H101" i="6"/>
  <c r="H100" i="6"/>
  <c r="H99" i="6"/>
  <c r="H103" i="6" s="1"/>
  <c r="B18" i="1" s="1"/>
  <c r="H98" i="6"/>
  <c r="H96" i="6"/>
  <c r="H95" i="6"/>
  <c r="H94" i="6"/>
  <c r="H93" i="6"/>
  <c r="H97" i="6" s="1"/>
  <c r="B17" i="1" s="1"/>
  <c r="H92" i="6"/>
  <c r="H91" i="6"/>
  <c r="H90" i="6"/>
  <c r="H89" i="6"/>
  <c r="H88" i="6"/>
  <c r="H87" i="6"/>
  <c r="H85" i="6"/>
  <c r="H84" i="6"/>
  <c r="H83" i="6"/>
  <c r="H82" i="6"/>
  <c r="H81" i="6"/>
  <c r="H80" i="6"/>
  <c r="H86" i="6" s="1"/>
  <c r="B16" i="1" s="1"/>
  <c r="H78" i="6"/>
  <c r="H79" i="6" s="1"/>
  <c r="B15" i="1" s="1"/>
  <c r="H77" i="6"/>
  <c r="H76" i="6"/>
  <c r="H75" i="6"/>
  <c r="H74" i="6"/>
  <c r="H73" i="6"/>
  <c r="H71" i="6"/>
  <c r="H70" i="6"/>
  <c r="H69" i="6"/>
  <c r="H68" i="6"/>
  <c r="H67" i="6"/>
  <c r="H66" i="6"/>
  <c r="H72" i="6" s="1"/>
  <c r="H64" i="6"/>
  <c r="H63" i="6"/>
  <c r="H62" i="6"/>
  <c r="H61" i="6"/>
  <c r="H65" i="6" s="1"/>
  <c r="H60" i="6"/>
  <c r="H58" i="6"/>
  <c r="H57" i="6"/>
  <c r="H56" i="6"/>
  <c r="H55" i="6"/>
  <c r="H54" i="6"/>
  <c r="H59" i="6" s="1"/>
  <c r="H52" i="6"/>
  <c r="H51" i="6"/>
  <c r="H50" i="6"/>
  <c r="H48" i="6"/>
  <c r="H47" i="6"/>
  <c r="H46" i="6"/>
  <c r="H44" i="6"/>
  <c r="H43" i="6"/>
  <c r="H42" i="6"/>
  <c r="H45" i="6" s="1"/>
  <c r="H40" i="6"/>
  <c r="H39" i="6"/>
  <c r="H38" i="6"/>
  <c r="H41" i="6" s="1"/>
  <c r="H36" i="6"/>
  <c r="H35" i="6"/>
  <c r="H34" i="6"/>
  <c r="H33" i="6"/>
  <c r="H32" i="6"/>
  <c r="H31" i="6"/>
  <c r="H37" i="6" s="1"/>
  <c r="H29" i="6"/>
  <c r="H30" i="6" s="1"/>
  <c r="H28" i="6"/>
  <c r="H27" i="6"/>
  <c r="H26" i="6"/>
  <c r="H25" i="6"/>
  <c r="H24" i="6"/>
  <c r="H23" i="6"/>
  <c r="H22" i="6"/>
  <c r="H18" i="6"/>
  <c r="H17" i="6"/>
  <c r="H16" i="6"/>
  <c r="H15" i="6"/>
  <c r="H115" i="6" s="1"/>
  <c r="H14" i="6"/>
  <c r="H19" i="6" s="1"/>
  <c r="H13" i="6"/>
  <c r="H12" i="6"/>
  <c r="O45" i="5"/>
  <c r="L45" i="5"/>
  <c r="I45" i="5"/>
  <c r="F45" i="5"/>
  <c r="O44" i="5"/>
  <c r="L44" i="5"/>
  <c r="I44" i="5"/>
  <c r="F44" i="5"/>
  <c r="O43" i="5"/>
  <c r="L43" i="5"/>
  <c r="I43" i="5"/>
  <c r="F43" i="5"/>
  <c r="O42" i="5"/>
  <c r="L42" i="5"/>
  <c r="I42" i="5"/>
  <c r="F42" i="5"/>
  <c r="O41" i="5"/>
  <c r="L41" i="5"/>
  <c r="I41" i="5"/>
  <c r="F41" i="5"/>
  <c r="O40" i="5"/>
  <c r="L40" i="5"/>
  <c r="I40" i="5"/>
  <c r="F40" i="5"/>
  <c r="O39" i="5"/>
  <c r="L39" i="5"/>
  <c r="I39" i="5"/>
  <c r="F39" i="5"/>
  <c r="O38" i="5"/>
  <c r="L38" i="5"/>
  <c r="I38" i="5"/>
  <c r="F38" i="5"/>
  <c r="O37" i="5"/>
  <c r="L37" i="5"/>
  <c r="I37" i="5"/>
  <c r="F37" i="5"/>
  <c r="O36" i="5"/>
  <c r="L36" i="5"/>
  <c r="I36" i="5"/>
  <c r="F36" i="5"/>
  <c r="O35" i="5"/>
  <c r="L35" i="5"/>
  <c r="I35" i="5"/>
  <c r="F35" i="5"/>
  <c r="O34" i="5"/>
  <c r="L34" i="5"/>
  <c r="I34" i="5"/>
  <c r="F34" i="5"/>
  <c r="O33" i="5"/>
  <c r="L33" i="5"/>
  <c r="I33" i="5"/>
  <c r="F33" i="5"/>
  <c r="O32" i="5"/>
  <c r="L32" i="5"/>
  <c r="I32" i="5"/>
  <c r="F32" i="5"/>
  <c r="O31" i="5"/>
  <c r="L31" i="5"/>
  <c r="I31" i="5"/>
  <c r="F31" i="5"/>
  <c r="O30" i="5"/>
  <c r="L30" i="5"/>
  <c r="I30" i="5"/>
  <c r="F30" i="5"/>
  <c r="O29" i="5"/>
  <c r="L29" i="5"/>
  <c r="I29" i="5"/>
  <c r="F29" i="5"/>
  <c r="O28" i="5"/>
  <c r="L28" i="5"/>
  <c r="I28" i="5"/>
  <c r="F28" i="5"/>
  <c r="O27" i="5"/>
  <c r="L27" i="5"/>
  <c r="I27" i="5"/>
  <c r="F27" i="5"/>
  <c r="O26" i="5"/>
  <c r="L26" i="5"/>
  <c r="I26" i="5"/>
  <c r="F26" i="5"/>
  <c r="O25" i="5"/>
  <c r="L25" i="5"/>
  <c r="I25" i="5"/>
  <c r="F25" i="5"/>
  <c r="O24" i="5"/>
  <c r="L24" i="5"/>
  <c r="I24" i="5"/>
  <c r="F24" i="5"/>
  <c r="O23" i="5"/>
  <c r="L23" i="5"/>
  <c r="I23" i="5"/>
  <c r="F23" i="5"/>
  <c r="O22" i="5"/>
  <c r="L22" i="5"/>
  <c r="I22" i="5"/>
  <c r="F22" i="5"/>
  <c r="O21" i="5"/>
  <c r="L21" i="5"/>
  <c r="I21" i="5"/>
  <c r="F21" i="5"/>
  <c r="O20" i="5"/>
  <c r="L20" i="5"/>
  <c r="I20" i="5"/>
  <c r="F20" i="5"/>
  <c r="O19" i="5"/>
  <c r="L19" i="5"/>
  <c r="I19" i="5"/>
  <c r="F19" i="5"/>
  <c r="O18" i="5"/>
  <c r="L18" i="5"/>
  <c r="I18" i="5"/>
  <c r="F18" i="5"/>
  <c r="O17" i="5"/>
  <c r="L17" i="5"/>
  <c r="I17" i="5"/>
  <c r="F17" i="5"/>
  <c r="O16" i="5"/>
  <c r="L16" i="5"/>
  <c r="I16" i="5"/>
  <c r="F16" i="5"/>
  <c r="O15" i="5"/>
  <c r="L15" i="5"/>
  <c r="I15" i="5"/>
  <c r="F15" i="5"/>
  <c r="O14" i="5"/>
  <c r="L14" i="5"/>
  <c r="I14" i="5"/>
  <c r="F14" i="5"/>
  <c r="O13" i="5"/>
  <c r="L13" i="5"/>
  <c r="I13" i="5"/>
  <c r="F13" i="5"/>
  <c r="O12" i="5"/>
  <c r="L12" i="5"/>
  <c r="I12" i="5"/>
  <c r="F12" i="5"/>
  <c r="O11" i="5"/>
  <c r="L11" i="5"/>
  <c r="I11" i="5"/>
  <c r="F11" i="5"/>
  <c r="O10" i="5"/>
  <c r="L10" i="5"/>
  <c r="I10" i="5"/>
  <c r="F10" i="5"/>
  <c r="O9" i="5"/>
  <c r="L9" i="5"/>
  <c r="I9" i="5"/>
  <c r="F9" i="5"/>
  <c r="O8" i="5"/>
  <c r="L8" i="5"/>
  <c r="I8" i="5"/>
  <c r="F8" i="5"/>
  <c r="O7" i="5"/>
  <c r="L7" i="5"/>
  <c r="I7" i="5"/>
  <c r="F7" i="5"/>
  <c r="O6" i="5"/>
  <c r="L6" i="5"/>
  <c r="I6" i="5"/>
  <c r="F6" i="5"/>
  <c r="F46" i="5" s="1"/>
  <c r="O5" i="5"/>
  <c r="O46" i="5" s="1"/>
  <c r="L5" i="5"/>
  <c r="L46" i="5" s="1"/>
  <c r="I5" i="5"/>
  <c r="I46" i="5" s="1"/>
  <c r="F5" i="5"/>
  <c r="R26" i="4"/>
  <c r="N26" i="4"/>
  <c r="J26" i="4"/>
  <c r="F26" i="4"/>
  <c r="R25" i="4"/>
  <c r="N25" i="4"/>
  <c r="J25" i="4"/>
  <c r="F25" i="4"/>
  <c r="R24" i="4"/>
  <c r="N24" i="4"/>
  <c r="J24" i="4"/>
  <c r="F24" i="4"/>
  <c r="R23" i="4"/>
  <c r="N23" i="4"/>
  <c r="J23" i="4"/>
  <c r="F23" i="4"/>
  <c r="R22" i="4"/>
  <c r="N22" i="4"/>
  <c r="J22" i="4"/>
  <c r="F22" i="4"/>
  <c r="R21" i="4"/>
  <c r="N21" i="4"/>
  <c r="J21" i="4"/>
  <c r="F21" i="4"/>
  <c r="R20" i="4"/>
  <c r="N20" i="4"/>
  <c r="J20" i="4"/>
  <c r="F20" i="4"/>
  <c r="R19" i="4"/>
  <c r="N19" i="4"/>
  <c r="J19" i="4"/>
  <c r="F19" i="4"/>
  <c r="R18" i="4"/>
  <c r="N18" i="4"/>
  <c r="J18" i="4"/>
  <c r="F18" i="4"/>
  <c r="R17" i="4"/>
  <c r="N17" i="4"/>
  <c r="J17" i="4"/>
  <c r="F17" i="4"/>
  <c r="R16" i="4"/>
  <c r="N16" i="4"/>
  <c r="J16" i="4"/>
  <c r="F16" i="4"/>
  <c r="R15" i="4"/>
  <c r="N15" i="4"/>
  <c r="J15" i="4"/>
  <c r="F15" i="4"/>
  <c r="R14" i="4"/>
  <c r="N14" i="4"/>
  <c r="J14" i="4"/>
  <c r="F14" i="4"/>
  <c r="R13" i="4"/>
  <c r="N13" i="4"/>
  <c r="J13" i="4"/>
  <c r="F13" i="4"/>
  <c r="R12" i="4"/>
  <c r="N12" i="4"/>
  <c r="J12" i="4"/>
  <c r="F12" i="4"/>
  <c r="R11" i="4"/>
  <c r="N11" i="4"/>
  <c r="N27" i="4" s="1"/>
  <c r="J11" i="4"/>
  <c r="J27" i="4" s="1"/>
  <c r="F11" i="4"/>
  <c r="F27" i="4" s="1"/>
  <c r="R10" i="4"/>
  <c r="R27" i="4" s="1"/>
  <c r="N10" i="4"/>
  <c r="J10" i="4"/>
  <c r="F10" i="4"/>
  <c r="R9" i="4"/>
  <c r="N9" i="4"/>
  <c r="J9" i="4"/>
  <c r="F9" i="4"/>
  <c r="R8" i="4"/>
  <c r="N8" i="4"/>
  <c r="J8" i="4"/>
  <c r="F8" i="4"/>
  <c r="R7" i="4"/>
  <c r="N7" i="4"/>
  <c r="J7" i="4"/>
  <c r="F7" i="4"/>
  <c r="R6" i="4"/>
  <c r="N6" i="4"/>
  <c r="J6" i="4"/>
  <c r="F6" i="4"/>
  <c r="R5" i="4"/>
  <c r="N5" i="4"/>
  <c r="J5" i="4"/>
  <c r="F5" i="4"/>
  <c r="H29" i="3"/>
  <c r="G29" i="3"/>
  <c r="F29" i="3"/>
  <c r="E29" i="3"/>
  <c r="E17" i="1"/>
  <c r="C8" i="1"/>
  <c r="C7" i="1"/>
  <c r="C6" i="1"/>
  <c r="C5" i="1"/>
  <c r="H20" i="9" l="1"/>
  <c r="E12" i="1"/>
  <c r="H20" i="8"/>
  <c r="D12" i="1"/>
  <c r="H49" i="7"/>
  <c r="C13" i="1"/>
  <c r="H49" i="6"/>
  <c r="H53" i="6" s="1"/>
  <c r="B14" i="1" s="1"/>
  <c r="B13" i="1"/>
  <c r="B22" i="10"/>
  <c r="H20" i="6"/>
  <c r="B12" i="1"/>
  <c r="H20" i="7"/>
  <c r="C12" i="1"/>
  <c r="H49" i="8"/>
  <c r="H53" i="8" s="1"/>
  <c r="D14" i="1" s="1"/>
  <c r="D13" i="1"/>
  <c r="H49" i="9"/>
  <c r="H53" i="9" s="1"/>
  <c r="E14" i="1" s="1"/>
  <c r="E13" i="1"/>
  <c r="H53" i="7"/>
  <c r="C14" i="1" s="1"/>
  <c r="H19" i="8"/>
  <c r="H21" i="6" l="1"/>
  <c r="H116" i="6"/>
  <c r="H114" i="6"/>
  <c r="H114" i="7"/>
  <c r="H21" i="7"/>
  <c r="H116" i="7"/>
  <c r="F22" i="10"/>
  <c r="D22" i="10"/>
  <c r="H116" i="8"/>
  <c r="H114" i="8"/>
  <c r="H21" i="8"/>
  <c r="C25" i="10" s="1"/>
  <c r="H21" i="9"/>
  <c r="H116" i="9"/>
  <c r="H114" i="9"/>
  <c r="C24" i="10" l="1"/>
  <c r="H113" i="7"/>
  <c r="H113" i="8"/>
  <c r="H113" i="9"/>
  <c r="C26" i="10"/>
  <c r="C23" i="10"/>
  <c r="H113" i="6"/>
  <c r="H117" i="6" l="1"/>
  <c r="B23" i="10"/>
  <c r="D23" i="10" s="1"/>
  <c r="F23" i="10" s="1"/>
  <c r="B24" i="10"/>
  <c r="D24" i="10" s="1"/>
  <c r="F24" i="10" s="1"/>
  <c r="H117" i="7"/>
  <c r="H117" i="9"/>
  <c r="B26" i="10"/>
  <c r="D26" i="10" s="1"/>
  <c r="F26" i="10" s="1"/>
  <c r="B25" i="10"/>
  <c r="D25" i="10" s="1"/>
  <c r="F25" i="10" s="1"/>
  <c r="H117" i="8"/>
  <c r="H118" i="9" l="1"/>
  <c r="H118" i="7"/>
  <c r="H118" i="8"/>
  <c r="H119" i="8" s="1"/>
  <c r="H120" i="8" s="1"/>
  <c r="H118" i="6"/>
  <c r="B7" i="1" l="1"/>
  <c r="B8" i="8"/>
  <c r="B7" i="8" s="1"/>
  <c r="H119" i="6"/>
  <c r="H120" i="6" s="1"/>
  <c r="H119" i="7"/>
  <c r="H120" i="7" s="1"/>
  <c r="H119" i="9"/>
  <c r="H120" i="9" s="1"/>
  <c r="B8" i="1" l="1"/>
  <c r="B8" i="9"/>
  <c r="B7" i="9" s="1"/>
  <c r="B8" i="7"/>
  <c r="B7" i="7" s="1"/>
  <c r="B6" i="1"/>
  <c r="C27" i="10"/>
  <c r="B5" i="1"/>
  <c r="B8" i="6"/>
  <c r="B7" i="6" s="1"/>
  <c r="B21" i="10"/>
  <c r="D21" i="10" s="1"/>
  <c r="F21" i="10" s="1"/>
  <c r="J7" i="1"/>
  <c r="D7" i="1"/>
  <c r="J6" i="1" l="1"/>
  <c r="D6" i="1"/>
  <c r="B27" i="10"/>
  <c r="D27" i="10" s="1"/>
  <c r="F27" i="10" s="1"/>
  <c r="F30" i="10" s="1"/>
  <c r="J5" i="1"/>
  <c r="D5" i="1"/>
  <c r="J8" i="1"/>
  <c r="D8" i="1"/>
</calcChain>
</file>

<file path=xl/sharedStrings.xml><?xml version="1.0" encoding="utf-8"?>
<sst xmlns="http://schemas.openxmlformats.org/spreadsheetml/2006/main" count="2850" uniqueCount="856">
  <si>
    <t>Detailed, formula-driven planning budgets derived from the attached screenplay. All four tiers pay cast, crew, props, rentals, safety, post, insurance and contingency; lower tiers require the adaptation choices shown.</t>
  </si>
  <si>
    <t>Scenario</t>
  </si>
  <si>
    <t>Total budget</t>
  </si>
  <si>
    <t>Shoot days</t>
  </si>
  <si>
    <t>Budget / shoot day</t>
  </si>
  <si>
    <t>Core approach</t>
  </si>
  <si>
    <t>Performer framework</t>
  </si>
  <si>
    <t>Planning note</t>
  </si>
  <si>
    <t>Micro Budget</t>
  </si>
  <si>
    <t>Radical compression: 18+ actors play teens; one Texas base; hospital/school/office locations redressed; no practical war explosions or aircraft; licensed songs replaced; heavy use of sound design, stock plates, and restrained VFX.</t>
  </si>
  <si>
    <t>SAG-AFTRA UPA-compatible only if final total remains at or below $300,000</t>
  </si>
  <si>
    <t>Designed to stay near the SAG UPA $300k ceiling; if the live total exceeds the cap, reclassify the agreement and rebudget.</t>
  </si>
  <si>
    <t>Ultra-Low Budget</t>
  </si>
  <si>
    <t>Compressed feature: consolidated roles and locations; partial period dressing; one practical bicycle crash unit; military sequences staged with a small unit, replicas, stock/VFX, and controlled squibs; original or library music replaces premium masters.</t>
  </si>
  <si>
    <t>SAG-AFTRA LBA reference minimums; this total exceeds the standard MPA cap</t>
  </si>
  <si>
    <t>Treat all guild eligibility and incentives as conditional until the final signed budget and production plan are reviewed.</t>
  </si>
  <si>
    <t>Low Budget</t>
  </si>
  <si>
    <t>Full narrative retained with selective compression: two Gary age ranges, more complete period wardrobe and vehicles, partial aircraft/mockup builds, controlled pyrotechnics, a second-unit action block, and a larger VFX/post package.</t>
  </si>
  <si>
    <t>SAG-AFTRA Basic/Theatrical reference minimums; this total exceeds the standard LBA cap</t>
  </si>
  <si>
    <t>Production Company</t>
  </si>
  <si>
    <t>Production-company execution: 1975–2025 period accuracy, union department staffing, named-lead placeholders, larger school/medical/military background, built aircraft and control-station elements, practical/VFX action, full post, and a meaningful music-clearance allowance.</t>
  </si>
  <si>
    <t>SAG-AFTRA Basic/Theatrical with negotiated overscale; DGA/IATSE/Teamsters terms as applicable</t>
  </si>
  <si>
    <t>Full-scope independent production-company case; distributor P&amp;A and financing interest remain excluded.</t>
  </si>
  <si>
    <t>Key script cost driver</t>
  </si>
  <si>
    <t>Micro</t>
  </si>
  <si>
    <t>Ultra-low</t>
  </si>
  <si>
    <t>Low</t>
  </si>
  <si>
    <t>Production co.</t>
  </si>
  <si>
    <t>Paid cast payroll</t>
  </si>
  <si>
    <t>Paid screenplay props</t>
  </si>
  <si>
    <t>Art Department &amp; Props subtotal</t>
  </si>
  <si>
    <t>Stunts, SFX, Armory &amp; Safety subtotal</t>
  </si>
  <si>
    <t>Visual Effects subtotal</t>
  </si>
  <si>
    <t>Post-Production subtotal</t>
  </si>
  <si>
    <t>Music subtotal</t>
  </si>
  <si>
    <t>What is included / excluded</t>
  </si>
  <si>
    <t>Included</t>
  </si>
  <si>
    <t>Paid screenplay props and duplicates</t>
  </si>
  <si>
    <t>Paid cast/crew and payroll burdens</t>
  </si>
  <si>
    <t>Locations, rentals and picture vehicles</t>
  </si>
  <si>
    <t>Stunts/SFX/VFX and safety</t>
  </si>
  <si>
    <t>Post, music and delivery allowances</t>
  </si>
  <si>
    <t>Insurance, E&amp;O and contingency</t>
  </si>
  <si>
    <t>Excluded</t>
  </si>
  <si>
    <t>Distributor P&amp;A / theatrical marketing</t>
  </si>
  <si>
    <t>Financing interest and lender fees</t>
  </si>
  <si>
    <t>Backend participations and residuals after distribution</t>
  </si>
  <si>
    <t>Premium star quotes beyond placeholders</t>
  </si>
  <si>
    <t>Foreign exchange / tariffs</t>
  </si>
  <si>
    <t>Tax incentives until earned and audited</t>
  </si>
  <si>
    <t>Major caveat</t>
  </si>
  <si>
    <t>The pasted screenplay has no preserved title or page count.</t>
  </si>
  <si>
    <t>Final stripboard and day-out-of-days may change cast days.</t>
  </si>
  <si>
    <t>Music and archival licenses require written quotes.</t>
  </si>
  <si>
    <t>Defense imagery, trademarks and public-figure portrayal require counsel.</t>
  </si>
  <si>
    <t>Stunt/armory plans require qualified coordinators.</t>
  </si>
  <si>
    <t>This is a planning model, not a vendor bid.</t>
  </si>
  <si>
    <t>Micro reality</t>
  </si>
  <si>
    <t>Requires significant rewriting and consolidation.</t>
  </si>
  <si>
    <t>No unpaid labor or donated props are assumed.</t>
  </si>
  <si>
    <t>Premium songs are replaced.</t>
  </si>
  <si>
    <t>Military action is suggested, not staged at full scale.</t>
  </si>
  <si>
    <t>Aircraft are inserts/stock/VFX.</t>
  </si>
  <si>
    <t>Schedule risk is high.</t>
  </si>
  <si>
    <t>Production-company reality</t>
  </si>
  <si>
    <t>Preserves the screenplay's breadth.</t>
  </si>
  <si>
    <t>Provides period department scale.</t>
  </si>
  <si>
    <t>Allows controlled practical action plus VFX.</t>
  </si>
  <si>
    <t>Still assumes domestic doubles for foreign settings.</t>
  </si>
  <si>
    <t>Music allowance remains subject to approval.</t>
  </si>
  <si>
    <t>Marketing remains outside the negative cost.</t>
  </si>
  <si>
    <t>Untitled Gary Haley biographical feature | USD | Planning estimate dated 2026-08-15 | Edit blue/yellow inputs; green text links between sheets</t>
  </si>
  <si>
    <t>Section</t>
  </si>
  <si>
    <t>Driver</t>
  </si>
  <si>
    <t>Units</t>
  </si>
  <si>
    <t>Notes / source</t>
  </si>
  <si>
    <t>Schedule</t>
  </si>
  <si>
    <t>Principal photography</t>
  </si>
  <si>
    <t>days</t>
  </si>
  <si>
    <t>Includes principal and limited second-unit work</t>
  </si>
  <si>
    <t>Prep</t>
  </si>
  <si>
    <t>weeks</t>
  </si>
  <si>
    <t>Department prep varies by tier</t>
  </si>
  <si>
    <t>Post-production</t>
  </si>
  <si>
    <t>Editorial begins during production where practical</t>
  </si>
  <si>
    <t>Labor</t>
  </si>
  <si>
    <t>Illustrative performer framework</t>
  </si>
  <si>
    <t>text</t>
  </si>
  <si>
    <t>Confirm signatory agreement with SAG-AFTRA before hiring</t>
  </si>
  <si>
    <t>Principal performer reference minimum</t>
  </si>
  <si>
    <t>$/day</t>
  </si>
  <si>
    <t>2026 reference rates; negotiated overscale appears on Cast &amp; Schedule</t>
  </si>
  <si>
    <t>Principal performer weekly reference</t>
  </si>
  <si>
    <t>$/week</t>
  </si>
  <si>
    <t>UPA has no weekly rate</t>
  </si>
  <si>
    <t>Background reference rate / paid stipend</t>
  </si>
  <si>
    <t>Background coverage varies by agreement and location</t>
  </si>
  <si>
    <t>Cast pension &amp; health</t>
  </si>
  <si>
    <t>% of cast payroll</t>
  </si>
  <si>
    <t>22% principals after 2026-09-06; workbook applies one conservative rate to cast payroll</t>
  </si>
  <si>
    <t>Crew payroll burden</t>
  </si>
  <si>
    <t>% of crew payroll</t>
  </si>
  <si>
    <t>Planning load for payroll taxes, workers compensation, and applicable benefits</t>
  </si>
  <si>
    <t>Payroll service fee</t>
  </si>
  <si>
    <t>% of payroll</t>
  </si>
  <si>
    <t>Editable planning assumption</t>
  </si>
  <si>
    <t>Risk</t>
  </si>
  <si>
    <t>Contingency</t>
  </si>
  <si>
    <t>% of subtotal</t>
  </si>
  <si>
    <t>Higher tier carries more exposure to period, action, weather, and clearances</t>
  </si>
  <si>
    <t>Completion bond</t>
  </si>
  <si>
    <t>% of pre-bond subtotal</t>
  </si>
  <si>
    <t>Included only in the production-company case</t>
  </si>
  <si>
    <t>Production</t>
  </si>
  <si>
    <t>Primary base</t>
  </si>
  <si>
    <t>Fort Worth / North Texas</t>
  </si>
  <si>
    <t>Texas with regional doubles</t>
  </si>
  <si>
    <t>Texas + domestic location unit</t>
  </si>
  <si>
    <t>Foreign story locations are recreated domestically unless separately approved</t>
  </si>
  <si>
    <t>Casting</t>
  </si>
  <si>
    <t>Teen roles</t>
  </si>
  <si>
    <t>approach</t>
  </si>
  <si>
    <t>18+ to play younger</t>
  </si>
  <si>
    <t>Primarily 18+; limited minors</t>
  </si>
  <si>
    <t>Mix of age-authentic minors and 18+ performers</t>
  </si>
  <si>
    <t>Production-company tier includes a minor-compliance allowance</t>
  </si>
  <si>
    <t>Music</t>
  </si>
  <si>
    <t>Premium source songs</t>
  </si>
  <si>
    <t>Replace</t>
  </si>
  <si>
    <t>Quote selectively</t>
  </si>
  <si>
    <t>Clearance allowance</t>
  </si>
  <si>
    <t>Led Zeppelin, The Archies, and Pink Floyd are not assumed cleared until written quotes are obtained</t>
  </si>
  <si>
    <t>Incentives</t>
  </si>
  <si>
    <t>Tax rebates / grants</t>
  </si>
  <si>
    <t>netted?</t>
  </si>
  <si>
    <t>No</t>
  </si>
  <si>
    <t>No incentive proceeds reduce the displayed budgets</t>
  </si>
  <si>
    <t>Color legend</t>
  </si>
  <si>
    <t>Blue text / yellow fill</t>
  </si>
  <si>
    <t>Editable input</t>
  </si>
  <si>
    <t>Changeable planning assumption</t>
  </si>
  <si>
    <t>Green text</t>
  </si>
  <si>
    <t>Internal workbook link</t>
  </si>
  <si>
    <t>Formula references another worksheet</t>
  </si>
  <si>
    <t>Black text</t>
  </si>
  <si>
    <t>Calculation</t>
  </si>
  <si>
    <t>Formula or label</t>
  </si>
  <si>
    <t>Breakdown derived from the attached 19,809-word screenplay text; page count is estimated because the pasted file does not preserve screenplay pagination</t>
  </si>
  <si>
    <t>Metric</t>
  </si>
  <si>
    <t>Observed / estimated</t>
  </si>
  <si>
    <t>Budget implication</t>
  </si>
  <si>
    <t>Planning treatment</t>
  </si>
  <si>
    <t>Format</t>
  </si>
  <si>
    <t>Feature-length biographical drama</t>
  </si>
  <si>
    <t>Long-form cast continuity and post schedule</t>
  </si>
  <si>
    <t>Budgeted as a feature, not a short</t>
  </si>
  <si>
    <t>Scene headings</t>
  </si>
  <si>
    <t>Many company moves if shot literally</t>
  </si>
  <si>
    <t>Cluster and redress locations</t>
  </si>
  <si>
    <t>Text length</t>
  </si>
  <si>
    <t>19,809 words</t>
  </si>
  <si>
    <t>Roughly 100–115 script pages</t>
  </si>
  <si>
    <t>Final stripboard required after locked draft</t>
  </si>
  <si>
    <t>Timeline</t>
  </si>
  <si>
    <t>1975–2025</t>
  </si>
  <si>
    <t>Fifty years of wardrobe, hair, vehicles, graphics, and technology</t>
  </si>
  <si>
    <t>Tiered period fidelity and age makeup</t>
  </si>
  <si>
    <t>Speaking roles</t>
  </si>
  <si>
    <t>40+ named/featured roles</t>
  </si>
  <si>
    <t>Casting, fittings, payroll, and continuity load</t>
  </si>
  <si>
    <t>Role doubling in lower tiers</t>
  </si>
  <si>
    <t>Major environments</t>
  </si>
  <si>
    <t>Hospital, high school, factories, offices, wilderness, Panama, Honduras, desert, Colorado</t>
  </si>
  <si>
    <t>Location and art-department complexity</t>
  </si>
  <si>
    <t>Domestic doubles; company moves minimized</t>
  </si>
  <si>
    <t>Action / safety</t>
  </si>
  <si>
    <t>Bicycle crash, head trauma, surgery, seizures, knives, gunfire, explosions, falls</t>
  </si>
  <si>
    <t>Stunts, coordinator, medic, SFX, armory, and insurance</t>
  </si>
  <si>
    <t>No safety line is eliminated in any tier</t>
  </si>
  <si>
    <t>Aircraft / defense</t>
  </si>
  <si>
    <t>F-16 line, YF-22/ATF mockup, radar/drone systems</t>
  </si>
  <si>
    <t>Controlled locations, replicas, graphics, and VFX</t>
  </si>
  <si>
    <t>Partial builds and licensed stock where practical</t>
  </si>
  <si>
    <t>Animals / nature</t>
  </si>
  <si>
    <t>Deer, armadillo, iguana, leeches, birds</t>
  </si>
  <si>
    <t>Animal handling or VFX/stock</t>
  </si>
  <si>
    <t>Replicas/plates in lower tiers; supervised work in full tier</t>
  </si>
  <si>
    <t>Led Zeppelin, The Archies, Pink Floyd cues</t>
  </si>
  <si>
    <t>Master and publishing rights can be material and uncertain</t>
  </si>
  <si>
    <t>Replacement tracks below full tier; allowance only at full tier</t>
  </si>
  <si>
    <t>Sequence / era</t>
  </si>
  <si>
    <t>Script environments</t>
  </si>
  <si>
    <t>Key cast</t>
  </si>
  <si>
    <t>Risk / special requirements</t>
  </si>
  <si>
    <t>Micro days</t>
  </si>
  <si>
    <t>Ultra-low days</t>
  </si>
  <si>
    <t>Low days</t>
  </si>
  <si>
    <t>Prod. co. days</t>
  </si>
  <si>
    <t>Lower-tier adaptation</t>
  </si>
  <si>
    <t>Production-company treatment</t>
  </si>
  <si>
    <t>Bike accident — 1975</t>
  </si>
  <si>
    <t>Dirt track, parking lot, payphone, kitchen</t>
  </si>
  <si>
    <t>Teen Gary, Will, Mom, kids</t>
  </si>
  <si>
    <t>Bicycle stunt, breakaway rig, blood/head appliance</t>
  </si>
  <si>
    <t>One controlled location; sell impact with inserts and sound</t>
  </si>
  <si>
    <t>Dedicated stunt unit, duplicate bikes, prosthetic/VFX blend</t>
  </si>
  <si>
    <t>Hospital survival — 1975</t>
  </si>
  <si>
    <t>ER, OR, tunnel, recovery, ward</t>
  </si>
  <si>
    <t>Gary, Mom, doctors, nurses</t>
  </si>
  <si>
    <t>Medical props, surgery inserts, seizures, modesty protocols</t>
  </si>
  <si>
    <t>One redressed medical set</t>
  </si>
  <si>
    <t>Multiple standing sets; medical adviser and specialty inserts</t>
  </si>
  <si>
    <t>School / recovery — 1975–1976</t>
  </si>
  <si>
    <t>High school, cafeteria, shacks, K-Mart</t>
  </si>
  <si>
    <t>Gary, Sharon, Mike, faculty, students</t>
  </si>
  <si>
    <t>Crowds, period wardrobe, helmets, knife chase</t>
  </si>
  <si>
    <t>Single school location and reduced background</t>
  </si>
  <si>
    <t>Larger background and fuller 1970s campus dressing</t>
  </si>
  <si>
    <t>Withdrawal / wilderness — 1977–1978</t>
  </si>
  <si>
    <t>Park, Brazos forest/river, library</t>
  </si>
  <si>
    <t>Gary, Mike, librarian</t>
  </si>
  <si>
    <t>Campfire, wildlife, water, heat</t>
  </si>
  <si>
    <t>Stock wildlife and accessible park doubles</t>
  </si>
  <si>
    <t>Controlled nature unit and dedicated safety coverage</t>
  </si>
  <si>
    <t>Industry rise — 1980–1989</t>
  </si>
  <si>
    <t>Doctor, F-16 line, offices, YF-22 mockup</t>
  </si>
  <si>
    <t>Adult Gary, Slick, engineers</t>
  </si>
  <si>
    <t>Aircraft IP, large industrial environment, period computers</t>
  </si>
  <si>
    <t>Tight inserts, partial cockpit, generic factory</t>
  </si>
  <si>
    <t>Expanded mockups, vetted graphics, period hardware, VFX extensions</t>
  </si>
  <si>
    <t>Panama — 1989</t>
  </si>
  <si>
    <t>Wet forest, blast site, stream</t>
  </si>
  <si>
    <t>Gary, Marines</t>
  </si>
  <si>
    <t>Explosions, gore, flying body, iguana, leeches</t>
  </si>
  <si>
    <t>Aftermath and sound/VFX; no large practical blast</t>
  </si>
  <si>
    <t>Controlled pyrotechnics, stunt rig, prosthetics, VFX and second unit</t>
  </si>
  <si>
    <t>Defense / Cheney — 1991</t>
  </si>
  <si>
    <t>ATA offices and conference room</t>
  </si>
  <si>
    <t>Gary, Cooper, Dick Cheney, executives</t>
  </si>
  <si>
    <t>Public-figure portrayal, period office</t>
  </si>
  <si>
    <t>One office redress</t>
  </si>
  <si>
    <t>Larger cast and researched period graphics</t>
  </si>
  <si>
    <t>Honduras action — 1991</t>
  </si>
  <si>
    <t>Forest road, two trucks</t>
  </si>
  <si>
    <t>Blank fire, squibs, gore, arm wound, weapons</t>
  </si>
  <si>
    <t>Suggest violence with coverage, smoke, sound and VFX</t>
  </si>
  <si>
    <t>Armorer, stunt team, controlled weapons and effects</t>
  </si>
  <si>
    <t>Desert drone — 1995</t>
  </si>
  <si>
    <t>Date palms, compound feed</t>
  </si>
  <si>
    <t>Gary, drone pilot</t>
  </si>
  <si>
    <t>Hero drone/GCS, missile-impact VFX</t>
  </si>
  <si>
    <t>Small prop drone and stock desert</t>
  </si>
  <si>
    <t>Detailed GCS/drone props and VFX target sequence</t>
  </si>
  <si>
    <t>Corporate / later life — 1995–2025</t>
  </si>
  <si>
    <t>Offices, mountain, park, home, hospital, restaurants</t>
  </si>
  <si>
    <t>Adult Gary, colleagues, wife, family</t>
  </si>
  <si>
    <t>Multiple eras, baby work, Colorado exteriors</t>
  </si>
  <si>
    <t>Montage; combine interiors and use still/stock plates</t>
  </si>
  <si>
    <t>Period-accurate vignettes and dedicated mountain unit</t>
  </si>
  <si>
    <t>Sequence-day total (ties to scenario photography assumptions)</t>
  </si>
  <si>
    <t>Paid performer assumptions by role group. Rates are editable gross wages before P&amp;H; lower tiers use role doubling and predominantly 18+ performers for teen roles.</t>
  </si>
  <si>
    <t>Role / group</t>
  </si>
  <si>
    <t>Script function / tier treatment</t>
  </si>
  <si>
    <t>Micro count</t>
  </si>
  <si>
    <t>Days each</t>
  </si>
  <si>
    <t>Rate/day</t>
  </si>
  <si>
    <t>Gross</t>
  </si>
  <si>
    <t>Ultra count</t>
  </si>
  <si>
    <t>Low count</t>
  </si>
  <si>
    <t>Prod count</t>
  </si>
  <si>
    <t>Gary — teen</t>
  </si>
  <si>
    <t>Central lead, ages 15–18; 18+ to play younger below full tier</t>
  </si>
  <si>
    <t>Gary — adult</t>
  </si>
  <si>
    <t>Ages 20–65; may also cover older Gary with age makeup</t>
  </si>
  <si>
    <t>Mom</t>
  </si>
  <si>
    <t>Major supporting role in accident/hospital/school story</t>
  </si>
  <si>
    <t>Sharon</t>
  </si>
  <si>
    <t>Teen friend and emotional subplot</t>
  </si>
  <si>
    <t>Mike</t>
  </si>
  <si>
    <t>Teen friend across school years</t>
  </si>
  <si>
    <t>Dr. Nogan</t>
  </si>
  <si>
    <t>Recurring physician</t>
  </si>
  <si>
    <t>Dr. Wheeler</t>
  </si>
  <si>
    <t>Neurosurgeon</t>
  </si>
  <si>
    <t>Hospital featured ensemble</t>
  </si>
  <si>
    <t>Dr. Kalus, male nurse, Kim, Kelly, Shawn, aide, orderly, assistant</t>
  </si>
  <si>
    <t>Will and bike-track friends</t>
  </si>
  <si>
    <t>Accident witnesses and bicycle action</t>
  </si>
  <si>
    <t>School friends / bullies</t>
  </si>
  <si>
    <t>Tina, Jeff, Donny, Banger, cafeteria bully, classmates</t>
  </si>
  <si>
    <t>Teachers / school staff</t>
  </si>
  <si>
    <t>Mrs. Rogers, Sharp, Roche, Richards, Chip, bitter teacher</t>
  </si>
  <si>
    <t>Recruiters / librarian</t>
  </si>
  <si>
    <t>Air Force, Navy and library scenes; roles doubled below low tier</t>
  </si>
  <si>
    <t>Slick</t>
  </si>
  <si>
    <t>Recurring General Dynamics supervisor</t>
  </si>
  <si>
    <t>Engineering principals</t>
  </si>
  <si>
    <t>Suit, Mac, engineer, Director Losoya, Cooper</t>
  </si>
  <si>
    <t>Dick Cheney portrayal</t>
  </si>
  <si>
    <t>Public-figure role in ATA conference</t>
  </si>
  <si>
    <t>Military principals</t>
  </si>
  <si>
    <t>Rugged, Scarred, Badass, drone pilot and selected Marines</t>
  </si>
  <si>
    <t>Corporate principals</t>
  </si>
  <si>
    <t>Fuller, Jason, Carl, Griffin, Old Boss</t>
  </si>
  <si>
    <t>Family / later-life principals</t>
  </si>
  <si>
    <t>Stepfather, wife-to-be, family member, tourist/server</t>
  </si>
  <si>
    <t>Additional day players</t>
  </si>
  <si>
    <t>Nurses, attorneys, coworkers, workers, students and staff</t>
  </si>
  <si>
    <t>Stunt performers / doubles</t>
  </si>
  <si>
    <t>Bicycle, impact, fall, explosion and weapons work</t>
  </si>
  <si>
    <t>Background performer-days</t>
  </si>
  <si>
    <t>School, hospital, factory, military, office and restaurant crowds</t>
  </si>
  <si>
    <t>Stand-ins / photo doubles</t>
  </si>
  <si>
    <t>Lead and action continuity</t>
  </si>
  <si>
    <t>TOTAL GROSS CAST PAYROLL (before P&amp;H)</t>
  </si>
  <si>
    <t>Every listed prop is paid as a purchase, rental, fabrication, license, or consumable. Totals link directly into each budget and are not donated/in-kind assumptions.</t>
  </si>
  <si>
    <t>Prop / art element</t>
  </si>
  <si>
    <t>Script use</t>
  </si>
  <si>
    <t>Acquisition</t>
  </si>
  <si>
    <t>Micro qty</t>
  </si>
  <si>
    <t>Rate</t>
  </si>
  <si>
    <t>Total</t>
  </si>
  <si>
    <t>Ultra qty</t>
  </si>
  <si>
    <t>Low qty</t>
  </si>
  <si>
    <t>Prod qty</t>
  </si>
  <si>
    <t>1970s bicycles — hero and stunt duplicates</t>
  </si>
  <si>
    <t>Dirt-track jump, crash, embedded axle</t>
  </si>
  <si>
    <t>Rent / purchase / modify</t>
  </si>
  <si>
    <t>Breakaway wheel, axle and head-impact rig</t>
  </si>
  <si>
    <t>Front wheel failure and skull impact inserts</t>
  </si>
  <si>
    <t>Fabricate</t>
  </si>
  <si>
    <t>Dirt ramp, tire stack and safety dress</t>
  </si>
  <si>
    <t>Bike track record attempt</t>
  </si>
  <si>
    <t>Purchase / fabricate</t>
  </si>
  <si>
    <t>Blood, brain-tissue and wound hand props</t>
  </si>
  <si>
    <t>Parking lot, ER and surgery continuity</t>
  </si>
  <si>
    <t>Fabricate / consumables</t>
  </si>
  <si>
    <t>1970s payphone practical</t>
  </si>
  <si>
    <t>Collect call to Gary's mother</t>
  </si>
  <si>
    <t>Rent / fabricate</t>
  </si>
  <si>
    <t>Period hospital smalls package</t>
  </si>
  <si>
    <t>Bandages, penlight, razors, urinals, catheter bag, tongue depressors</t>
  </si>
  <si>
    <t>Rent / purchase</t>
  </si>
  <si>
    <t>Operating-room surgical inserts</t>
  </si>
  <si>
    <t>Open-head surgery and awakening</t>
  </si>
  <si>
    <t>Orange motorcycle helmet + doubles</t>
  </si>
  <si>
    <t>K-Mart selection and school protection</t>
  </si>
  <si>
    <t>Purchase / duplicate</t>
  </si>
  <si>
    <t>School books, lunch trays, bags and classroom hand props</t>
  </si>
  <si>
    <t>Paschal High School sequences</t>
  </si>
  <si>
    <t>Purchase / rent</t>
  </si>
  <si>
    <t>Retractable / rubber switchblades</t>
  </si>
  <si>
    <t>Banger chase</t>
  </si>
  <si>
    <t>Purchase</t>
  </si>
  <si>
    <t>1970s science-lab / overhead-projector package</t>
  </si>
  <si>
    <t>Atoms and solar-system classes</t>
  </si>
  <si>
    <t>Jukebox / 45 playback practical</t>
  </si>
  <si>
    <t>Children's hospital recreation area</t>
  </si>
  <si>
    <t>Rent</t>
  </si>
  <si>
    <t>K-Mart retail dress and period signage</t>
  </si>
  <si>
    <t>Helmet purchase sequence</t>
  </si>
  <si>
    <t>Fabricate / rent</t>
  </si>
  <si>
    <t>Portable 8-track player and tape props</t>
  </si>
  <si>
    <t>Park and Brazos camping scenes</t>
  </si>
  <si>
    <t>Purchase / clear labels</t>
  </si>
  <si>
    <t>Camping kit and controlled fire dress</t>
  </si>
  <si>
    <t>Brazos wilderness weeks</t>
  </si>
  <si>
    <t>Purchase / consumables</t>
  </si>
  <si>
    <t>Recruiting-office insignia, forms and desk props</t>
  </si>
  <si>
    <t>Air Force / Navy / Marine recruiting</t>
  </si>
  <si>
    <t>GED packets, timer and library carts</t>
  </si>
  <si>
    <t>Fort Worth Public Library</t>
  </si>
  <si>
    <t>Medical X-rays / early MRI graphics</t>
  </si>
  <si>
    <t>1980 follow-up appointment</t>
  </si>
  <si>
    <t>Fabricate / license</t>
  </si>
  <si>
    <t>Construction rebar, harness and tool kit</t>
  </si>
  <si>
    <t>Nuclear-plant accident recollection</t>
  </si>
  <si>
    <t>F-16 cockpit / fuselage practical elements</t>
  </si>
  <si>
    <t>General Dynamics assembly line</t>
  </si>
  <si>
    <t>Ejection-seat / pyrotechnic tool props</t>
  </si>
  <si>
    <t>F-16 pyrotechnician work</t>
  </si>
  <si>
    <t>Blueprints, suggestion forms and technical binders</t>
  </si>
  <si>
    <t>Factory and engineering improvement scenes</t>
  </si>
  <si>
    <t>Print / fabricate</t>
  </si>
  <si>
    <t>ATF/YF-22 soft mockup section</t>
  </si>
  <si>
    <t>Cardboard/Styrofoam interference demonstration</t>
  </si>
  <si>
    <t>1970s–1990s computers, monitors and phones</t>
  </si>
  <si>
    <t>Engineering, risk and corporate offices</t>
  </si>
  <si>
    <t>Radar prototype / folding field table / crates</t>
  </si>
  <si>
    <t>Panama support mission</t>
  </si>
  <si>
    <t>Military uniforms and web gear</t>
  </si>
  <si>
    <t>Panama and Honduras units</t>
  </si>
  <si>
    <t>Replica / blank-adapted M16 package</t>
  </si>
  <si>
    <t>Honduras firefight and Marine patrols</t>
  </si>
  <si>
    <t>Licensed armory rental</t>
  </si>
  <si>
    <t>Explosion debris, gore and corpse elements</t>
  </si>
  <si>
    <t>Panama blast and Honduras casualties</t>
  </si>
  <si>
    <t>Iguana replica / wildlife insert</t>
  </si>
  <si>
    <t>Panama survival</t>
  </si>
  <si>
    <t>Fabricate / stock</t>
  </si>
  <si>
    <t>Leech prosthetics and duplicates</t>
  </si>
  <si>
    <t>Stream and jungle sequences</t>
  </si>
  <si>
    <t>Military trucks / picture transport</t>
  </si>
  <si>
    <t>Panama and Honduras</t>
  </si>
  <si>
    <t>Compass, field medical kit and mission crates</t>
  </si>
  <si>
    <t>Honduras operation</t>
  </si>
  <si>
    <t>Hero drone, ground-control station and laptop</t>
  </si>
  <si>
    <t>1995 desert strike</t>
  </si>
  <si>
    <t>ATA / defense conference files and nameplates</t>
  </si>
  <si>
    <t>Dick Cheney conference</t>
  </si>
  <si>
    <t>Period office consumables / coffee props</t>
  </si>
  <si>
    <t>1980s–1990s workplaces</t>
  </si>
  <si>
    <t>Mountain wedding / hiking hand props</t>
  </si>
  <si>
    <t>Colorado 2005 and 2015</t>
  </si>
  <si>
    <t>Newborn / hospital bundle props</t>
  </si>
  <si>
    <t>2019 birth</t>
  </si>
  <si>
    <t>Home-office whiteboard, books and media</t>
  </si>
  <si>
    <t>2023–recent scenes</t>
  </si>
  <si>
    <t>Hero JFK Q&amp;A books / custom covers</t>
  </si>
  <si>
    <t>Blue Mesa and home-office sequences</t>
  </si>
  <si>
    <t>Print / clear</t>
  </si>
  <si>
    <t>Restaurant food, phones, cards and coffee-shop props</t>
  </si>
  <si>
    <t>2025 restaurant and coffee shop</t>
  </si>
  <si>
    <t>Hand-prop duplicates, repairs and wear reserve</t>
  </si>
  <si>
    <t>Continuity across fifty years</t>
  </si>
  <si>
    <t>Allowance</t>
  </si>
  <si>
    <t>TOTAL PAID SCRIPT-SPECIFIC PROPS / ART ELEMENTS</t>
  </si>
  <si>
    <t>Radical compression: 18+ actors play teens; one Texas base; hospital/school/office locations redressed; no practical war explosions or aircraft; licensed songs replaced; heavy use of sound design, stock plates, and restrained VFX. All amounts in USD; planning estimate, not a bid.</t>
  </si>
  <si>
    <t>Union / labor framework</t>
  </si>
  <si>
    <t>Budget status</t>
  </si>
  <si>
    <t>Grand total</t>
  </si>
  <si>
    <t>Account</t>
  </si>
  <si>
    <t>Category</t>
  </si>
  <si>
    <t>Line item</t>
  </si>
  <si>
    <t>Cost type</t>
  </si>
  <si>
    <t>Unit</t>
  </si>
  <si>
    <t>Qty</t>
  </si>
  <si>
    <t>Amount</t>
  </si>
  <si>
    <t>Basis / note</t>
  </si>
  <si>
    <t>1001</t>
  </si>
  <si>
    <t>Development &amp; Above the Line</t>
  </si>
  <si>
    <t>Life-story option, releases and chain-of-title reserve</t>
  </si>
  <si>
    <t>Service</t>
  </si>
  <si>
    <t>allowance</t>
  </si>
  <si>
    <t>Subject to rights review; public-figure material still requires legal clearance</t>
  </si>
  <si>
    <t>1002</t>
  </si>
  <si>
    <t>Screenplay production rewrite / polish</t>
  </si>
  <si>
    <t>Lower tiers require consolidation of locations, roles and action</t>
  </si>
  <si>
    <t>1003</t>
  </si>
  <si>
    <t>Historical, medical and defense research</t>
  </si>
  <si>
    <t>Includes script notes; specialist advisers budgeted separately where needed</t>
  </si>
  <si>
    <t>1004</t>
  </si>
  <si>
    <t>Producer fees</t>
  </si>
  <si>
    <t>Crew payroll</t>
  </si>
  <si>
    <t>flat</t>
  </si>
  <si>
    <t>Negotiated indie placeholders; executive producer financing fees excluded</t>
  </si>
  <si>
    <t>1005</t>
  </si>
  <si>
    <t>Line producer — prep and wrap</t>
  </si>
  <si>
    <t>day</t>
  </si>
  <si>
    <t>Principal photography management is also covered below</t>
  </si>
  <si>
    <t>1006</t>
  </si>
  <si>
    <t>Director</t>
  </si>
  <si>
    <t>Production-company figure is a negotiated placeholder</t>
  </si>
  <si>
    <t>1007</t>
  </si>
  <si>
    <t>Casting director and sessions</t>
  </si>
  <si>
    <t>Includes extensive day-player casting</t>
  </si>
  <si>
    <t>Development &amp; Above the Line subtotal</t>
  </si>
  <si>
    <t>2001</t>
  </si>
  <si>
    <t>Cast</t>
  </si>
  <si>
    <t>Paid performers per Cast &amp; Schedule</t>
  </si>
  <si>
    <t>Cast payroll</t>
  </si>
  <si>
    <t>linked total</t>
  </si>
  <si>
    <t>Gross wages; no deferred or donated performer labor</t>
  </si>
  <si>
    <t>Cast subtotal</t>
  </si>
  <si>
    <t>3001</t>
  </si>
  <si>
    <t>Production Management</t>
  </si>
  <si>
    <t>UPM / production manager</t>
  </si>
  <si>
    <t>Combined with line producer in micro case</t>
  </si>
  <si>
    <t>3002</t>
  </si>
  <si>
    <t>Production coordinator</t>
  </si>
  <si>
    <t>Prep through wrap</t>
  </si>
  <si>
    <t>3003</t>
  </si>
  <si>
    <t>1st assistant director</t>
  </si>
  <si>
    <t>Includes prep and wrap days</t>
  </si>
  <si>
    <t>3004</t>
  </si>
  <si>
    <t>2nd AD / additional AD coverage</t>
  </si>
  <si>
    <t>Micro case combines duties; full case expands for crowds/minors</t>
  </si>
  <si>
    <t>3005</t>
  </si>
  <si>
    <t>Script supervisor</t>
  </si>
  <si>
    <t>Continuity is material across fifty years</t>
  </si>
  <si>
    <t>3006</t>
  </si>
  <si>
    <t>Production assistants</t>
  </si>
  <si>
    <t>crew-day</t>
  </si>
  <si>
    <t>Paid PAs; no volunteer labor assumed</t>
  </si>
  <si>
    <t>3007</t>
  </si>
  <si>
    <t>Production office, printing and communications</t>
  </si>
  <si>
    <t>Office supplies, radios, phones, cloud and postage</t>
  </si>
  <si>
    <t>3008</t>
  </si>
  <si>
    <t>Set medic / first aid</t>
  </si>
  <si>
    <t>Present for all principal days; additional action safety appears below</t>
  </si>
  <si>
    <t>Production Management subtotal</t>
  </si>
  <si>
    <t>4001</t>
  </si>
  <si>
    <t>Camera</t>
  </si>
  <si>
    <t>Director of photography</t>
  </si>
  <si>
    <t>Includes limited prep and tests</t>
  </si>
  <si>
    <t>4002</t>
  </si>
  <si>
    <t>1st assistant camera</t>
  </si>
  <si>
    <t>Paid camera staff</t>
  </si>
  <si>
    <t>4003</t>
  </si>
  <si>
    <t>2nd AC / DIT / utility coverage</t>
  </si>
  <si>
    <t>Combined or owner-operated in lower tiers</t>
  </si>
  <si>
    <t>4004</t>
  </si>
  <si>
    <t>Camera, lens and support package</t>
  </si>
  <si>
    <t>Rental</t>
  </si>
  <si>
    <t>shoot day</t>
  </si>
  <si>
    <t>Full case includes additional bodies and specialty support</t>
  </si>
  <si>
    <t>4005</t>
  </si>
  <si>
    <t>Drone, crane, gimbal and specialty photography</t>
  </si>
  <si>
    <t>FAA and location permissions not assumed until secured</t>
  </si>
  <si>
    <t>4006</t>
  </si>
  <si>
    <t>Media, readers, checksum drives and backups</t>
  </si>
  <si>
    <t>At least two verified copies plus editorial storage</t>
  </si>
  <si>
    <t>Camera subtotal</t>
  </si>
  <si>
    <t>5001</t>
  </si>
  <si>
    <t>Grip &amp; Electric</t>
  </si>
  <si>
    <t>Grip and electric crew</t>
  </si>
  <si>
    <t>Crew size grows from two-person combined team to full departments</t>
  </si>
  <si>
    <t>5002</t>
  </si>
  <si>
    <t>Lighting and grip package</t>
  </si>
  <si>
    <t>Includes rigging and period-location needs by tier</t>
  </si>
  <si>
    <t>5003</t>
  </si>
  <si>
    <t>Generator, distro, fuel and practical power</t>
  </si>
  <si>
    <t>Remote jungle and wilderness power grows by tier</t>
  </si>
  <si>
    <t>Grip &amp; Electric subtotal</t>
  </si>
  <si>
    <t>6001</t>
  </si>
  <si>
    <t>Production Sound</t>
  </si>
  <si>
    <t>Production mixer, boom and utility</t>
  </si>
  <si>
    <t>Single-person sound in micro; three-person team in full case</t>
  </si>
  <si>
    <t>6002</t>
  </si>
  <si>
    <t>Recorder, wireless, timecode and boom package</t>
  </si>
  <si>
    <t>Includes medical and action wireless requirements</t>
  </si>
  <si>
    <t>6003</t>
  </si>
  <si>
    <t>Playback, communications and specialty capture</t>
  </si>
  <si>
    <t>Source playback is separate from music licensing</t>
  </si>
  <si>
    <t>Production Sound subtotal</t>
  </si>
  <si>
    <t>7001</t>
  </si>
  <si>
    <t>Art Department &amp; Props</t>
  </si>
  <si>
    <t>Production designer / art director team</t>
  </si>
  <si>
    <t>Team scales from one designer to design, art direction and coordinators</t>
  </si>
  <si>
    <t>7002</t>
  </si>
  <si>
    <t>Set decoration, buyers, construction and dress crew</t>
  </si>
  <si>
    <t>Paid labor for fifty years of period environments</t>
  </si>
  <si>
    <t>7003</t>
  </si>
  <si>
    <t>Prop master and assistants</t>
  </si>
  <si>
    <t>Assistants folded into crew-day rates below full tier</t>
  </si>
  <si>
    <t>7004</t>
  </si>
  <si>
    <t>Paid screenplay props and hero art elements</t>
  </si>
  <si>
    <t>Linked purchase / rental</t>
  </si>
  <si>
    <t>Detailed in Props &amp; Art; fully paid and included once</t>
  </si>
  <si>
    <t>7005</t>
  </si>
  <si>
    <t>Period graphics, brands, signage and clearances</t>
  </si>
  <si>
    <t>Includes fictionalization and trademark review where needed</t>
  </si>
  <si>
    <t>7006</t>
  </si>
  <si>
    <t>Set builds, backings and aircraft-environment structures</t>
  </si>
  <si>
    <t>Fabrication</t>
  </si>
  <si>
    <t>Separate from hero props; full case includes substantial partial builds</t>
  </si>
  <si>
    <t>7007</t>
  </si>
  <si>
    <t>General period set dressing, expendables and storage</t>
  </si>
  <si>
    <t>Purchase / rental</t>
  </si>
  <si>
    <t>Hospital, school, factory, office and residential layers</t>
  </si>
  <si>
    <t>8001</t>
  </si>
  <si>
    <t>Wardrobe, Hair &amp; Makeup</t>
  </si>
  <si>
    <t>Costume design, supervision and set wardrobe</t>
  </si>
  <si>
    <t>Covers prep, fittings, shoot and wrap</t>
  </si>
  <si>
    <t>8002</t>
  </si>
  <si>
    <t>Period wardrobe purchases, rentals, multiples and cleaning</t>
  </si>
  <si>
    <t>1970s through current day; military wardrobe is partly in Props &amp; Art</t>
  </si>
  <si>
    <t>8003</t>
  </si>
  <si>
    <t>Hair and makeup crew</t>
  </si>
  <si>
    <t>Age continuity and trauma looks drive staffing</t>
  </si>
  <si>
    <t>8004</t>
  </si>
  <si>
    <t>Head wound, surgery, seizure and arm-injury prosthetics</t>
  </si>
  <si>
    <t>Fabrication / consumable</t>
  </si>
  <si>
    <t>Designed with medical adviser; includes duplicates and tests</t>
  </si>
  <si>
    <t>8005</t>
  </si>
  <si>
    <t>Wigs, shaving effects and age makeup materials</t>
  </si>
  <si>
    <t>Gary's shaved head and decades of aging</t>
  </si>
  <si>
    <t>Wardrobe, Hair &amp; Makeup subtotal</t>
  </si>
  <si>
    <t>9001</t>
  </si>
  <si>
    <t>Locations</t>
  </si>
  <si>
    <t>Location manager, scouts and assistants</t>
  </si>
  <si>
    <t>Lower tiers combine with production management</t>
  </si>
  <si>
    <t>9002</t>
  </si>
  <si>
    <t>Location fees — hospital, school, industrial, office and retail</t>
  </si>
  <si>
    <t>Location</t>
  </si>
  <si>
    <t>Assumes negotiated domestic locations; no real defense facility access promised</t>
  </si>
  <si>
    <t>9003</t>
  </si>
  <si>
    <t>Permits, parking, police, fire and public-safety support</t>
  </si>
  <si>
    <t>Permit / service</t>
  </si>
  <si>
    <t>Action and public-space needs expand by tier</t>
  </si>
  <si>
    <t>9004</t>
  </si>
  <si>
    <t>Wilderness, river, mountain and environment access</t>
  </si>
  <si>
    <t>Includes domestic doubles for Panama, Honduras and desert</t>
  </si>
  <si>
    <t>9005</t>
  </si>
  <si>
    <t>Cleanup, restoration, security and site protection</t>
  </si>
  <si>
    <t>Required for schools, wilderness and practical effects</t>
  </si>
  <si>
    <t>Locations subtotal</t>
  </si>
  <si>
    <t>10001</t>
  </si>
  <si>
    <t>Transportation &amp; Travel</t>
  </si>
  <si>
    <t>Transportation coordinator, captain and drivers</t>
  </si>
  <si>
    <t>Paid drivers and coordination</t>
  </si>
  <si>
    <t>10002</t>
  </si>
  <si>
    <t>Production vans, trucks and passenger vehicles</t>
  </si>
  <si>
    <t>Does not include picture vehicles below</t>
  </si>
  <si>
    <t>10003</t>
  </si>
  <si>
    <t>Picture vehicles — period Pontiac and military vehicles</t>
  </si>
  <si>
    <t>Hero military trucks also appear in Props &amp; Art; this covers transport and operating rental</t>
  </si>
  <si>
    <t>10004</t>
  </si>
  <si>
    <t>Fuel, mileage, tolls and parking</t>
  </si>
  <si>
    <t>Texas base with domestic units</t>
  </si>
  <si>
    <t>10005</t>
  </si>
  <si>
    <t>Cast/crew lodging, airfare and per diem</t>
  </si>
  <si>
    <t>Travel</t>
  </si>
  <si>
    <t>Micro relies on local hires; no unpaid hosting</t>
  </si>
  <si>
    <t>10006</t>
  </si>
  <si>
    <t>Freight, carnets and shipping</t>
  </si>
  <si>
    <t>No international shoot assumed in displayed budgets</t>
  </si>
  <si>
    <t>Transportation &amp; Travel subtotal</t>
  </si>
  <si>
    <t>11001</t>
  </si>
  <si>
    <t>Stunts, SFX, Armory &amp; Safety</t>
  </si>
  <si>
    <t>Stunt coordinator</t>
  </si>
  <si>
    <t>Coordinator retained for bicycle, impacts, falls, blasts and weapons work</t>
  </si>
  <si>
    <t>11002</t>
  </si>
  <si>
    <t>Bicycle rigs, mats, wires and stunt safety equipment</t>
  </si>
  <si>
    <t>Rental / fabrication</t>
  </si>
  <si>
    <t>Includes protected crash design; performer pay is in Cast &amp; Schedule</t>
  </si>
  <si>
    <t>11003</t>
  </si>
  <si>
    <t>Armorer / weapons master and blank-fire support</t>
  </si>
  <si>
    <t>Crew payroll / rental</t>
  </si>
  <si>
    <t>Micro uses inert replicas; higher tiers require licensed professionals</t>
  </si>
  <si>
    <t>11004</t>
  </si>
  <si>
    <t>Controlled pyrotechnics, squibs, smoke and fire effects</t>
  </si>
  <si>
    <t>Service / consumable</t>
  </si>
  <si>
    <t>No live ammunition; permits and fire personnel are also budgeted</t>
  </si>
  <si>
    <t>11005</t>
  </si>
  <si>
    <t>Breakaway debris, gore effects and cleanup</t>
  </si>
  <si>
    <t>Separate from makeup prosthetics and hero prop elements</t>
  </si>
  <si>
    <t>11006</t>
  </si>
  <si>
    <t>Fire marshal, wilderness safety, security and specialty medics</t>
  </si>
  <si>
    <t>Safety coverage is preserved at every tier</t>
  </si>
  <si>
    <t>12001</t>
  </si>
  <si>
    <t>Visual Effects</t>
  </si>
  <si>
    <t>VFX supervision, previs and turnover</t>
  </si>
  <si>
    <t>Early supervision prevents unsafe or unshootable action plans</t>
  </si>
  <si>
    <t>12002</t>
  </si>
  <si>
    <t>Head injury, double vision, seizure and medical enhancements</t>
  </si>
  <si>
    <t>Complements practical prosthetics</t>
  </si>
  <si>
    <t>12003</t>
  </si>
  <si>
    <t>Aircraft, factories and defense-environment extensions</t>
  </si>
  <si>
    <t>Avoids dependence on operational military aircraft</t>
  </si>
  <si>
    <t>12004</t>
  </si>
  <si>
    <t>Panama/Honduras action, body effects and drone strike</t>
  </si>
  <si>
    <t>Lower tiers rely more heavily on implication and stock elements</t>
  </si>
  <si>
    <t>12005</t>
  </si>
  <si>
    <t>Period cleanups, signage removal and environment work</t>
  </si>
  <si>
    <t>Modern intrusions across 1975–1995 scenes</t>
  </si>
  <si>
    <t>12006</t>
  </si>
  <si>
    <t>Supers, monitors, maps and screen graphics</t>
  </si>
  <si>
    <t>Includes numerous scripted time/location supers</t>
  </si>
  <si>
    <t>13001</t>
  </si>
  <si>
    <t>Post-Production</t>
  </si>
  <si>
    <t>Picture editor</t>
  </si>
  <si>
    <t>Feature editorial with action and long time span</t>
  </si>
  <si>
    <t>13002</t>
  </si>
  <si>
    <t>Assistant editor / post coordinator</t>
  </si>
  <si>
    <t>Combined with editor in micro tier</t>
  </si>
  <si>
    <t>13003</t>
  </si>
  <si>
    <t>Edit systems, storage, remote review and archive</t>
  </si>
  <si>
    <t>Rental / purchase</t>
  </si>
  <si>
    <t>Separate from on-set camera media</t>
  </si>
  <si>
    <t>13004</t>
  </si>
  <si>
    <t>Sound editorial, design and Foley</t>
  </si>
  <si>
    <t>Brain-squish POV, explosions, aircraft and wilderness drive sound design</t>
  </si>
  <si>
    <t>13005</t>
  </si>
  <si>
    <t>ADR, group and voice processing</t>
  </si>
  <si>
    <t>Includes gibberish/POV and action repairs</t>
  </si>
  <si>
    <t>13006</t>
  </si>
  <si>
    <t>Final mix and M&amp;E</t>
  </si>
  <si>
    <t>M&amp;E supports international delivery</t>
  </si>
  <si>
    <t>13007</t>
  </si>
  <si>
    <t>Color grade and finishing</t>
  </si>
  <si>
    <t>Different eras require a controlled visual strategy</t>
  </si>
  <si>
    <t>13008</t>
  </si>
  <si>
    <t>Online, conform and mastering</t>
  </si>
  <si>
    <t>Includes master exports</t>
  </si>
  <si>
    <t>13009</t>
  </si>
  <si>
    <t>QC, captions, audio description and deliverables</t>
  </si>
  <si>
    <t>Accessible and distributor-facing files</t>
  </si>
  <si>
    <t>13010</t>
  </si>
  <si>
    <t>Archival / stock footage and still licenses</t>
  </si>
  <si>
    <t>License</t>
  </si>
  <si>
    <t>Aircraft, nature and location plates; subject to quote</t>
  </si>
  <si>
    <t>14001</t>
  </si>
  <si>
    <t>Music supervisor / clearance administration</t>
  </si>
  <si>
    <t>Begins before photography for scripted playback</t>
  </si>
  <si>
    <t>14002</t>
  </si>
  <si>
    <t>Composer fee</t>
  </si>
  <si>
    <t>Original score; theme and revisions</t>
  </si>
  <si>
    <t>14003</t>
  </si>
  <si>
    <t>Score recording, musicians, studio and mix</t>
  </si>
  <si>
    <t>Synthetic/library score below full tier</t>
  </si>
  <si>
    <t>14004</t>
  </si>
  <si>
    <t>Source-song master and publishing licenses</t>
  </si>
  <si>
    <t>Premium catalog cues are subject to quote; zero means replacements, not unlicensed use</t>
  </si>
  <si>
    <t>14005</t>
  </si>
  <si>
    <t>Cue sheets, music legal and final license delivery</t>
  </si>
  <si>
    <t>Required for distributor delivery</t>
  </si>
  <si>
    <t>15001</t>
  </si>
  <si>
    <t>Insurance, Legal, Admin &amp; Delivery</t>
  </si>
  <si>
    <t>Production package insurance</t>
  </si>
  <si>
    <t>Insurance</t>
  </si>
  <si>
    <t>General liability, equipment, auto and specialty coverage allowances</t>
  </si>
  <si>
    <t>15002</t>
  </si>
  <si>
    <t>Production legal, contracts and clearances</t>
  </si>
  <si>
    <t>Rights, brands, public figures, medical/defense depictions and releases</t>
  </si>
  <si>
    <t>15003</t>
  </si>
  <si>
    <t>Accounting, cost reports and tax filings</t>
  </si>
  <si>
    <t>Final audit or incentive audit not netted</t>
  </si>
  <si>
    <t>15004</t>
  </si>
  <si>
    <t>Errors &amp; omissions insurance</t>
  </si>
  <si>
    <t>Required by many distributors</t>
  </si>
  <si>
    <t>15005</t>
  </si>
  <si>
    <t>Office, banking, software and records retention</t>
  </si>
  <si>
    <t>Purchase / service</t>
  </si>
  <si>
    <t>Entity formation and financing costs beyond this allowance excluded</t>
  </si>
  <si>
    <t>15006</t>
  </si>
  <si>
    <t>Unit publicity, stills, EPK and festival materials</t>
  </si>
  <si>
    <t>Distribution P&amp;A campaign is excluded</t>
  </si>
  <si>
    <t>15007</t>
  </si>
  <si>
    <t>Festival submissions, screenings and delivery incidentals</t>
  </si>
  <si>
    <t>Traveling festival campaign is excluded</t>
  </si>
  <si>
    <t>15008</t>
  </si>
  <si>
    <t>Production-company overhead</t>
  </si>
  <si>
    <t>Overhead</t>
  </si>
  <si>
    <t>Corporate overhead / infrastructure allocation</t>
  </si>
  <si>
    <t>Insurance, Legal, Admin &amp; Delivery subtotal</t>
  </si>
  <si>
    <t>Subtotal before payroll burdens and contingency</t>
  </si>
  <si>
    <t>Crew payroll taxes / workers compensation / benefits burden</t>
  </si>
  <si>
    <t>Subtotal before completion bond and contingency</t>
  </si>
  <si>
    <t>Contingency reserve</t>
  </si>
  <si>
    <t>GRAND TOTAL</t>
  </si>
  <si>
    <t>Compressed feature: consolidated roles and locations; partial period dressing; one practical bicycle crash unit; military sequences staged with a small unit, replicas, stock/VFX, and controlled squibs; original or library music replaces premium masters. All amounts in USD; planning estimate, not a bid.</t>
  </si>
  <si>
    <t>Full narrative retained with selective compression: two Gary age ranges, more complete period wardrobe and vehicles, partial aircraft/mockup builds, controlled pyrotechnics, a second-unit action block, and a larger VFX/post package. All amounts in USD; planning estimate, not a bid.</t>
  </si>
  <si>
    <t>Production-company execution: 1975–2025 period accuracy, union department staffing, named-lead placeholders, larger school/medical/military background, built aircraft and control-station elements, practical/VFX action, full post, and a meaningful music-clearance allowance. All amounts in USD; planning estimate, not a bid.</t>
  </si>
  <si>
    <t>Contract thresholds and rates are reference inputs only. The applicable agreement is determined by the final signed budget, exhibition plan, production location and guild approval.</t>
  </si>
  <si>
    <t>Item</t>
  </si>
  <si>
    <t>Value / rate</t>
  </si>
  <si>
    <t>As of</t>
  </si>
  <si>
    <t>Source</t>
  </si>
  <si>
    <t>URL / reference</t>
  </si>
  <si>
    <t>Notes</t>
  </si>
  <si>
    <t>Attached screenplay</t>
  </si>
  <si>
    <t>19,809 words / 91 scene headings</t>
  </si>
  <si>
    <t>2026-08-15</t>
  </si>
  <si>
    <t>User-provided screenplay text</t>
  </si>
  <si>
    <t>Pasted text(20260816-013044).txt</t>
  </si>
  <si>
    <t>Primary source for cast, props, eras, locations and action requirements</t>
  </si>
  <si>
    <t>SAG-AFTRA Micro-Budget Agreement</t>
  </si>
  <si>
    <t>$20,000 maximum</t>
  </si>
  <si>
    <t>total budget</t>
  </si>
  <si>
    <t>SAG-AFTRA</t>
  </si>
  <si>
    <t>https://www.sagaftra.org/production-center/contract/967/getting-started</t>
  </si>
  <si>
    <t>The screenplay cannot be produced as a full feature at this cap; the workbook's Micro tier therefore uses the colloquial term and UPA rates</t>
  </si>
  <si>
    <t>SAG-AFTRA Ultra Low Budget Project Agreement</t>
  </si>
  <si>
    <t>$300,000 maximum</t>
  </si>
  <si>
    <t>https://www.sagaftra.org/production-center/contract/819/getting-started</t>
  </si>
  <si>
    <t>Shoots entirely in the United States</t>
  </si>
  <si>
    <t>SAG-AFTRA UPA performer minimum</t>
  </si>
  <si>
    <t>$257</t>
  </si>
  <si>
    <t>per day</t>
  </si>
  <si>
    <t>2026-07-01</t>
  </si>
  <si>
    <t>SAG-AFTRA 2026 UPA rate sheet</t>
  </si>
  <si>
    <t>https://www.sagaftra.org/sites/default/files/2025-10/Current%20Ultra%20Low%20Budget%20Project%20Agreement%20%28UPA%29%20Rate%20Sheet.pdf</t>
  </si>
  <si>
    <t>UPA has day performers only; no weekly scale</t>
  </si>
  <si>
    <t>SAG-AFTRA Moderate Low Budget Project</t>
  </si>
  <si>
    <t>$700,000 maximum before approved incentives</t>
  </si>
  <si>
    <t>https://www.sagaftra.org/production-center/contract/815/getting-started</t>
  </si>
  <si>
    <t>Diversity/background incentives are conditional and should not be assumed without approval</t>
  </si>
  <si>
    <t>SAG-AFTRA MPA performer minimum</t>
  </si>
  <si>
    <t>$449 daily / $1,560 weekly</t>
  </si>
  <si>
    <t>minimum</t>
  </si>
  <si>
    <t>SAG-AFTRA 2026 MPA materials</t>
  </si>
  <si>
    <t>https://www.sagaftra.org/production-center/contract/815/rate-sheet/document</t>
  </si>
  <si>
    <t>Reference rates rounded to whole dollars in the model</t>
  </si>
  <si>
    <t>SAG-AFTRA Low Budget Agreement</t>
  </si>
  <si>
    <t>$2,000,000 maximum before approved incentives</t>
  </si>
  <si>
    <t>https://www.sagaftra.org/production-center/contract/814/getting-started</t>
  </si>
  <si>
    <t>SAG-AFTRA LBA performer minimum</t>
  </si>
  <si>
    <t>$834 daily / $2,896 weekly</t>
  </si>
  <si>
    <t>SAG-AFTRA 2026 LBA rate sheet</t>
  </si>
  <si>
    <t>https://www.sagaftra.org/sites/default/files/2026-06/Current%20Low%20Budget%20Agreement%20%28LBA%29%20Rate%20Sheet.pdf</t>
  </si>
  <si>
    <t>Background $231/day; rates rise annually</t>
  </si>
  <si>
    <t>SAG-AFTRA pension &amp; health</t>
  </si>
  <si>
    <t>22.0% principal / 21.5% background</t>
  </si>
  <si>
    <t>% of gross</t>
  </si>
  <si>
    <t>2026-09-06</t>
  </si>
  <si>
    <t>Workbook conservatively applies 22% to total cast payroll</t>
  </si>
  <si>
    <t>DGA Low Budget Sideletter</t>
  </si>
  <si>
    <t>$11,000,000 maximum</t>
  </si>
  <si>
    <t>Directors Guild of America</t>
  </si>
  <si>
    <t>https://www.dga.org/Contracts/Agreements/Low-Budget</t>
  </si>
  <si>
    <t>Production-company case may exceed this threshold; final contract must match the live total</t>
  </si>
  <si>
    <t>Music and archival clearances</t>
  </si>
  <si>
    <t>Quote required</t>
  </si>
  <si>
    <t>Production assumption</t>
  </si>
  <si>
    <t>N/A</t>
  </si>
  <si>
    <t>Premium catalog masters/publishing and stock footage are not guaranteed at the allowances shown</t>
  </si>
  <si>
    <t>Tax incentives</t>
  </si>
  <si>
    <t>Not netted</t>
  </si>
  <si>
    <t>treatment</t>
  </si>
  <si>
    <t>Conservative budgeting policy</t>
  </si>
  <si>
    <t>Model shows gross negative cost before rebates, grants or transferable credits</t>
  </si>
  <si>
    <t>Check</t>
  </si>
  <si>
    <t>Actual</t>
  </si>
  <si>
    <t>Expected / limit</t>
  </si>
  <si>
    <t>Difference</t>
  </si>
  <si>
    <t>Tolerance</t>
  </si>
  <si>
    <t>Status</t>
  </si>
  <si>
    <t>Where to fix / note</t>
  </si>
  <si>
    <t>Micro total at or below UPA ceiling</t>
  </si>
  <si>
    <t>Micro Budget / Assumptions</t>
  </si>
  <si>
    <t>All paid prop totals are positive</t>
  </si>
  <si>
    <t>Props &amp; Art</t>
  </si>
  <si>
    <t>Micro Budget category subtotal tie-out</t>
  </si>
  <si>
    <t>Micro Budget category subtotals</t>
  </si>
  <si>
    <t>Ultra-Low Budget category subtotal tie-out</t>
  </si>
  <si>
    <t>Ultra-Low Budget category subtotals</t>
  </si>
  <si>
    <t>Low Budget category subtotal tie-out</t>
  </si>
  <si>
    <t>Low Budget category subtotals</t>
  </si>
  <si>
    <t>Production Company category subtotal tie-out</t>
  </si>
  <si>
    <t>Production Co category subtotals</t>
  </si>
  <si>
    <t>Summary totals tie to detailed budgets</t>
  </si>
  <si>
    <t>Summary / detailed budgets</t>
  </si>
  <si>
    <t>No incentive proceeds reduce displayed budgets</t>
  </si>
  <si>
    <t>Assumptions; incentives explicitly excluded</t>
  </si>
  <si>
    <t>MODEL STATUS</t>
  </si>
  <si>
    <t>Uncertain Eyes Feature — Four Budget Options</t>
  </si>
  <si>
    <t>Uncertain Eyes Feature — Four-Tier Production Budget — Assumptions</t>
  </si>
  <si>
    <t>Uncertain Eyes Feature — Sources, Controls &amp; Audit Checks</t>
  </si>
  <si>
    <t>Uncertain Eyes Feature — Production Company — Detailed Feature Budget</t>
  </si>
  <si>
    <t>Uncertain Eyes Feature — Low Budget — Detailed Feature Budget</t>
  </si>
  <si>
    <t>Uncertain Eyes Feature — Ultra-Low Budget — Detailed Feature Budget</t>
  </si>
  <si>
    <t>Uncertain Eyes Feature — Micro Budget — Detailed Feature Budget</t>
  </si>
  <si>
    <t>Uncertain Eyes Feature — Paid Props &amp; Script-Specific Art Purchases</t>
  </si>
  <si>
    <t>Uncertain Eyes Feature — Cast &amp; Performer Schedule</t>
  </si>
  <si>
    <t>Uncertain Eyes Feature — Screenplay Production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</si>
</sst>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.0;[Red]\(#,##0.0\);\-"/>
    <numFmt numFmtId="167" formatCode="#,##0;[Red]\(#,##0\);\-"/>
  </numFmts>
  <fonts count="11">
    <font>
      <sz val="11"/>
      <name val="Carlito"/>
    </font>
    <font>
      <sz val="10"/>
      <color rgb="FF000000"/>
      <name val="Aptos"/>
    </font>
    <font>
      <b/>
      <sz val="18"/>
      <color rgb="FFFFFFFF"/>
      <name val="Aptos Display"/>
    </font>
    <font>
      <i/>
      <sz val="10"/>
      <color rgb="FF666666"/>
      <name val="Aptos"/>
    </font>
    <font>
      <b/>
      <sz val="10"/>
      <color rgb="FFFFFFFF"/>
      <name val="Aptos"/>
    </font>
    <font>
      <sz val="10"/>
      <color rgb="FF0000FF"/>
      <name val="Aptos"/>
    </font>
    <font>
      <sz val="10"/>
      <color rgb="FF008000"/>
      <name val="Aptos"/>
    </font>
    <font>
      <b/>
      <sz val="10"/>
      <color rgb="FF000000"/>
      <name val="Aptos"/>
    </font>
    <font>
      <b/>
      <sz val="12"/>
      <color rgb="FFFFFFFF"/>
      <name val="Aptos"/>
    </font>
    <font>
      <b/>
      <sz val="10"/>
      <color rgb="FF008000"/>
      <name val="Aptos"/>
    </font>
    <font>
      <sz val="10"/>
      <color rgb="FFC00000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EDF5FB"/>
      </patternFill>
    </fill>
    <fill>
      <patternFill patternType="solid">
        <fgColor rgb="FFE2F0D9"/>
      </patternFill>
    </fill>
  </fills>
  <borders count="18"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7C9DD"/>
      </left>
      <right/>
      <top style="thin">
        <color rgb="FFB7C9DD"/>
      </top>
      <bottom style="thin">
        <color rgb="FFB4C6E7"/>
      </bottom>
      <diagonal/>
    </border>
    <border>
      <left/>
      <right/>
      <top style="thin">
        <color rgb="FFB7C9DD"/>
      </top>
      <bottom style="thin">
        <color rgb="FFB4C6E7"/>
      </bottom>
      <diagonal/>
    </border>
    <border>
      <left/>
      <right style="thin">
        <color rgb="FFB7C9DD"/>
      </right>
      <top style="thin">
        <color rgb="FFB7C9DD"/>
      </top>
      <bottom style="thin">
        <color rgb="FFB4C6E7"/>
      </bottom>
      <diagonal/>
    </border>
    <border>
      <left style="thin">
        <color rgb="FFB7C9DD"/>
      </left>
      <right/>
      <top/>
      <bottom/>
      <diagonal/>
    </border>
    <border>
      <left/>
      <right style="thin">
        <color rgb="FFB7C9DD"/>
      </right>
      <top/>
      <bottom/>
      <diagonal/>
    </border>
    <border>
      <left style="thin">
        <color rgb="FFB7C9DD"/>
      </left>
      <right/>
      <top/>
      <bottom style="thin">
        <color rgb="FFB7C9DD"/>
      </bottom>
      <diagonal/>
    </border>
    <border>
      <left/>
      <right/>
      <top/>
      <bottom style="thin">
        <color rgb="FFB7C9DD"/>
      </bottom>
      <diagonal/>
    </border>
    <border>
      <left/>
      <right style="thin">
        <color rgb="FFB7C9DD"/>
      </right>
      <top/>
      <bottom style="thin">
        <color rgb="FFB7C9DD"/>
      </bottom>
      <diagonal/>
    </border>
    <border>
      <left/>
      <right/>
      <top/>
      <bottom style="double">
        <color rgb="FF17365D"/>
      </bottom>
      <diagonal/>
    </border>
    <border>
      <left/>
      <right/>
      <top/>
      <bottom style="double">
        <color rgb="FF548235"/>
      </bottom>
      <diagonal/>
    </border>
    <border>
      <left/>
      <right/>
      <top/>
      <bottom style="thin">
        <color rgb="FF17365D"/>
      </bottom>
      <diagonal/>
    </border>
    <border>
      <left/>
      <right/>
      <top/>
      <bottom style="double">
        <color rgb="FFD6A84B"/>
      </bottom>
      <diagonal/>
    </border>
    <border>
      <left/>
      <right/>
      <top/>
      <bottom style="thin">
        <color rgb="FFA6A6A6"/>
      </bottom>
      <diagonal/>
    </border>
    <border>
      <left style="thin">
        <color rgb="FFB7C9DD"/>
      </left>
      <right/>
      <top style="thin">
        <color rgb="FFB4C6E7"/>
      </top>
      <bottom style="thin">
        <color rgb="FFB4C6E7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7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6" borderId="7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5" fillId="5" borderId="0" xfId="0" applyFont="1" applyFill="1" applyAlignment="1">
      <alignment horizontal="right" vertical="center"/>
    </xf>
    <xf numFmtId="164" fontId="5" fillId="5" borderId="0" xfId="0" applyNumberFormat="1" applyFont="1" applyFill="1" applyAlignment="1">
      <alignment horizontal="right" vertical="center"/>
    </xf>
    <xf numFmtId="165" fontId="5" fillId="5" borderId="0" xfId="0" applyNumberFormat="1" applyFont="1" applyFill="1" applyAlignment="1">
      <alignment horizontal="right" vertical="center"/>
    </xf>
    <xf numFmtId="0" fontId="5" fillId="5" borderId="7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166" fontId="5" fillId="5" borderId="0" xfId="0" applyNumberFormat="1" applyFont="1" applyFill="1" applyAlignment="1">
      <alignment vertical="center" wrapText="1"/>
    </xf>
    <xf numFmtId="0" fontId="7" fillId="8" borderId="12" xfId="0" applyFont="1" applyFill="1" applyBorder="1" applyAlignment="1">
      <alignment vertical="center"/>
    </xf>
    <xf numFmtId="166" fontId="7" fillId="8" borderId="12" xfId="0" applyNumberFormat="1" applyFont="1" applyFill="1" applyBorder="1" applyAlignment="1">
      <alignment vertical="center"/>
    </xf>
    <xf numFmtId="166" fontId="5" fillId="5" borderId="0" xfId="0" applyNumberFormat="1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6" fontId="7" fillId="9" borderId="13" xfId="0" applyNumberFormat="1" applyFont="1" applyFill="1" applyBorder="1" applyAlignment="1">
      <alignment vertical="center"/>
    </xf>
    <xf numFmtId="164" fontId="7" fillId="9" borderId="13" xfId="0" applyNumberFormat="1" applyFont="1" applyFill="1" applyBorder="1" applyAlignment="1">
      <alignment vertical="center"/>
    </xf>
    <xf numFmtId="167" fontId="5" fillId="5" borderId="0" xfId="0" applyNumberFormat="1" applyFont="1" applyFill="1" applyAlignment="1">
      <alignment vertical="center"/>
    </xf>
    <xf numFmtId="167" fontId="7" fillId="9" borderId="13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8" borderId="0" xfId="0" applyFont="1" applyFill="1" applyAlignment="1">
      <alignment vertical="center" wrapText="1"/>
    </xf>
    <xf numFmtId="167" fontId="7" fillId="8" borderId="0" xfId="0" applyNumberFormat="1" applyFont="1" applyFill="1" applyAlignment="1">
      <alignment vertical="center" wrapText="1"/>
    </xf>
    <xf numFmtId="164" fontId="9" fillId="8" borderId="0" xfId="0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164" fontId="7" fillId="3" borderId="14" xfId="0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7" fillId="3" borderId="14" xfId="0" applyFont="1" applyFill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164" fontId="7" fillId="6" borderId="0" xfId="0" applyNumberFormat="1" applyFont="1" applyFill="1" applyAlignment="1">
      <alignment vertical="center"/>
    </xf>
    <xf numFmtId="164" fontId="9" fillId="6" borderId="0" xfId="0" applyNumberFormat="1" applyFont="1" applyFill="1" applyAlignment="1">
      <alignment vertical="center"/>
    </xf>
    <xf numFmtId="0" fontId="7" fillId="6" borderId="16" xfId="0" applyFont="1" applyFill="1" applyBorder="1" applyAlignment="1">
      <alignment vertical="center"/>
    </xf>
    <xf numFmtId="164" fontId="9" fillId="6" borderId="16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164" fontId="8" fillId="2" borderId="15" xfId="0" applyNumberFormat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8" xfId="0" applyFont="1" applyFill="1" applyBorder="1" applyAlignment="1">
      <alignment vertical="center"/>
    </xf>
    <xf numFmtId="0" fontId="7" fillId="8" borderId="12" xfId="0" applyFont="1" applyFill="1" applyBorder="1" applyAlignment="1">
      <alignment vertical="center"/>
    </xf>
    <xf numFmtId="0" fontId="7" fillId="9" borderId="13" xfId="0" applyFont="1" applyFill="1" applyBorder="1" applyAlignment="1">
      <alignment vertical="center" wrapText="1"/>
    </xf>
    <xf numFmtId="166" fontId="7" fillId="9" borderId="13" xfId="0" applyNumberFormat="1" applyFont="1" applyFill="1" applyBorder="1" applyAlignment="1">
      <alignment vertical="center"/>
    </xf>
    <xf numFmtId="164" fontId="7" fillId="9" borderId="13" xfId="0" applyNumberFormat="1" applyFont="1" applyFill="1" applyBorder="1" applyAlignment="1">
      <alignment vertical="center"/>
    </xf>
    <xf numFmtId="167" fontId="7" fillId="9" borderId="13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164" fontId="7" fillId="6" borderId="0" xfId="0" applyNumberFormat="1" applyFont="1" applyFill="1" applyAlignment="1">
      <alignment vertical="center"/>
    </xf>
    <xf numFmtId="0" fontId="7" fillId="6" borderId="16" xfId="0" applyFont="1" applyFill="1" applyBorder="1" applyAlignment="1">
      <alignment vertical="center"/>
    </xf>
    <xf numFmtId="164" fontId="7" fillId="6" borderId="16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164" fontId="8" fillId="2" borderId="15" xfId="0" applyNumberFormat="1" applyFont="1" applyFill="1" applyBorder="1" applyAlignment="1">
      <alignment vertical="center"/>
    </xf>
    <xf numFmtId="0" fontId="7" fillId="3" borderId="14" xfId="0" applyFont="1" applyFill="1" applyBorder="1" applyAlignment="1">
      <alignment vertical="center" wrapText="1"/>
    </xf>
    <xf numFmtId="166" fontId="7" fillId="3" borderId="14" xfId="0" applyNumberFormat="1" applyFont="1" applyFill="1" applyBorder="1" applyAlignment="1">
      <alignment vertical="center" wrapText="1"/>
    </xf>
    <xf numFmtId="164" fontId="7" fillId="3" borderId="14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548235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Four Production Options — Total Budget ($)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budget</c:v>
          </c:tx>
          <c:invertIfNegative val="1"/>
          <c:cat>
            <c:strRef>
              <c:f>Summary!$I$5:$I$8</c:f>
              <c:strCache>
                <c:ptCount val="4"/>
                <c:pt idx="0">
                  <c:v>Micro Budget</c:v>
                </c:pt>
                <c:pt idx="1">
                  <c:v>Ultra-Low Budget</c:v>
                </c:pt>
                <c:pt idx="2">
                  <c:v>Low Budget</c:v>
                </c:pt>
                <c:pt idx="3">
                  <c:v>Production Company</c:v>
                </c:pt>
              </c:strCache>
            </c:strRef>
          </c:cat>
          <c:val>
            <c:numRef>
              <c:f>Summary!$J$5:$J$8</c:f>
              <c:numCache>
                <c:formatCode>\$#,##0;[Red]\(\$#,##0\);\-</c:formatCode>
                <c:ptCount val="4"/>
                <c:pt idx="0">
                  <c:v>296764.68029999995</c:v>
                </c:pt>
                <c:pt idx="1">
                  <c:v>1151977.3766000001</c:v>
                </c:pt>
                <c:pt idx="2">
                  <c:v>4102520.9961600001</c:v>
                </c:pt>
                <c:pt idx="3">
                  <c:v>22990814.658281248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8-407D-88AB-585D928A5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16</xdr:col>
      <xdr:colOff>0</xdr:colOff>
      <xdr:row>25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"/>
  <sheetViews>
    <sheetView showGridLines="0" tabSelected="1" workbookViewId="0">
      <selection sqref="A1:P1"/>
    </sheetView>
  </sheetViews>
  <sheetFormatPr defaultRowHeight="14"/>
  <cols>
    <col min="1" max="1" width="27" customWidth="1"/>
    <col min="2" max="4" width="18" customWidth="1"/>
    <col min="5" max="7" width="39" customWidth="1"/>
    <col min="8" max="8" width="3" customWidth="1"/>
    <col min="9" max="9" width="22" customWidth="1"/>
    <col min="10" max="10" width="18" customWidth="1"/>
  </cols>
  <sheetData>
    <row r="1" spans="1:26" ht="34" customHeight="1">
      <c r="A1" s="63" t="s">
        <v>846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8"/>
      <c r="I4" s="8" t="s">
        <v>1</v>
      </c>
      <c r="J4" s="8" t="s">
        <v>2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0" customHeight="1">
      <c r="A5" s="9" t="s">
        <v>8</v>
      </c>
      <c r="B5" s="10">
        <f>'Micro Budget'!H120</f>
        <v>296764.68029999995</v>
      </c>
      <c r="C5" s="11">
        <f>Assumptions!D5</f>
        <v>15</v>
      </c>
      <c r="D5" s="10">
        <f>B5/C5</f>
        <v>19784.312019999998</v>
      </c>
      <c r="E5" s="12" t="s">
        <v>9</v>
      </c>
      <c r="F5" s="12" t="s">
        <v>10</v>
      </c>
      <c r="G5" s="13" t="s">
        <v>11</v>
      </c>
      <c r="H5" s="8"/>
      <c r="I5" s="8" t="s">
        <v>8</v>
      </c>
      <c r="J5" s="14">
        <f>B5</f>
        <v>296764.68029999995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60" customHeight="1">
      <c r="A6" s="9" t="s">
        <v>12</v>
      </c>
      <c r="B6" s="10">
        <f>'Ultra-Low Budget'!H120</f>
        <v>1151977.3766000001</v>
      </c>
      <c r="C6" s="11">
        <f>Assumptions!E5</f>
        <v>22</v>
      </c>
      <c r="D6" s="10">
        <f>B6/C6</f>
        <v>52362.608027272734</v>
      </c>
      <c r="E6" s="12" t="s">
        <v>13</v>
      </c>
      <c r="F6" s="12" t="s">
        <v>14</v>
      </c>
      <c r="G6" s="13" t="s">
        <v>15</v>
      </c>
      <c r="H6" s="8"/>
      <c r="I6" s="8" t="s">
        <v>12</v>
      </c>
      <c r="J6" s="14">
        <f>B6</f>
        <v>1151977.3766000001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0" customHeight="1">
      <c r="A7" s="9" t="s">
        <v>16</v>
      </c>
      <c r="B7" s="10">
        <f>'Low Budget'!H120</f>
        <v>4102520.9961600001</v>
      </c>
      <c r="C7" s="11">
        <f>Assumptions!F5</f>
        <v>30</v>
      </c>
      <c r="D7" s="10">
        <f>B7/C7</f>
        <v>136750.699872</v>
      </c>
      <c r="E7" s="12" t="s">
        <v>17</v>
      </c>
      <c r="F7" s="12" t="s">
        <v>18</v>
      </c>
      <c r="G7" s="13" t="s">
        <v>15</v>
      </c>
      <c r="H7" s="8"/>
      <c r="I7" s="8" t="s">
        <v>16</v>
      </c>
      <c r="J7" s="14">
        <f>B7</f>
        <v>4102520.9961600001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72" customHeight="1">
      <c r="A8" s="9" t="s">
        <v>19</v>
      </c>
      <c r="B8" s="10">
        <f>'Production Co'!H120</f>
        <v>22990814.658281248</v>
      </c>
      <c r="C8" s="11">
        <f>Assumptions!G5</f>
        <v>42</v>
      </c>
      <c r="D8" s="10">
        <f>B8/C8</f>
        <v>547400.34900669637</v>
      </c>
      <c r="E8" s="12" t="s">
        <v>20</v>
      </c>
      <c r="F8" s="12" t="s">
        <v>21</v>
      </c>
      <c r="G8" s="13" t="s">
        <v>22</v>
      </c>
      <c r="H8" s="8"/>
      <c r="I8" s="8" t="s">
        <v>19</v>
      </c>
      <c r="J8" s="14">
        <f>B8</f>
        <v>22990814.658281248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15"/>
      <c r="B9" s="8"/>
      <c r="C9" s="8"/>
      <c r="D9" s="8"/>
      <c r="E9" s="8"/>
      <c r="F9" s="8"/>
      <c r="G9" s="16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15"/>
      <c r="B10" s="8"/>
      <c r="C10" s="8"/>
      <c r="D10" s="8"/>
      <c r="E10" s="8"/>
      <c r="F10" s="8"/>
      <c r="G10" s="1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7" t="s">
        <v>23</v>
      </c>
      <c r="B11" s="2" t="s">
        <v>24</v>
      </c>
      <c r="C11" s="2" t="s">
        <v>25</v>
      </c>
      <c r="D11" s="2" t="s">
        <v>26</v>
      </c>
      <c r="E11" s="3" t="s">
        <v>27</v>
      </c>
      <c r="F11" s="8"/>
      <c r="G11" s="1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5" t="s">
        <v>28</v>
      </c>
      <c r="B12" s="17">
        <f>'Cast &amp; Schedule'!F27</f>
        <v>24640</v>
      </c>
      <c r="C12" s="17">
        <f>'Cast &amp; Schedule'!J27</f>
        <v>138053</v>
      </c>
      <c r="D12" s="17">
        <f>'Cast &amp; Schedule'!N27</f>
        <v>369843</v>
      </c>
      <c r="E12" s="17">
        <f>'Cast &amp; Schedule'!R27</f>
        <v>1589868.75</v>
      </c>
      <c r="F12" s="8"/>
      <c r="G12" s="1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15" t="s">
        <v>29</v>
      </c>
      <c r="B13" s="17">
        <f>'Props &amp; Art'!F46</f>
        <v>15770</v>
      </c>
      <c r="C13" s="17">
        <f>'Props &amp; Art'!I46</f>
        <v>62800</v>
      </c>
      <c r="D13" s="17">
        <f>'Props &amp; Art'!L46</f>
        <v>259200</v>
      </c>
      <c r="E13" s="17">
        <f>'Props &amp; Art'!O46</f>
        <v>1652400</v>
      </c>
      <c r="F13" s="8"/>
      <c r="G13" s="1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5" t="s">
        <v>30</v>
      </c>
      <c r="B14" s="17">
        <f>'Micro Budget'!H53</f>
        <v>35270</v>
      </c>
      <c r="C14" s="17">
        <f>'Ultra-Low Budget'!H53</f>
        <v>142100</v>
      </c>
      <c r="D14" s="17">
        <f>'Low Budget'!H53</f>
        <v>582200</v>
      </c>
      <c r="E14" s="17">
        <f>'Production Co'!H53</f>
        <v>3966200</v>
      </c>
      <c r="F14" s="8"/>
      <c r="G14" s="16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5" t="s">
        <v>31</v>
      </c>
      <c r="B15" s="17">
        <f>'Micro Budget'!H79</f>
        <v>11066</v>
      </c>
      <c r="C15" s="17">
        <f>'Ultra-Low Budget'!H79</f>
        <v>35415</v>
      </c>
      <c r="D15" s="17">
        <f>'Low Budget'!H79</f>
        <v>142396</v>
      </c>
      <c r="E15" s="17">
        <f>'Production Co'!H79</f>
        <v>725000</v>
      </c>
      <c r="F15" s="8"/>
      <c r="G15" s="16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5" t="s">
        <v>32</v>
      </c>
      <c r="B16" s="17">
        <f>'Micro Budget'!H86</f>
        <v>10500</v>
      </c>
      <c r="C16" s="17">
        <f>'Ultra-Low Budget'!H86</f>
        <v>43000</v>
      </c>
      <c r="D16" s="17">
        <f>'Low Budget'!H86</f>
        <v>227000</v>
      </c>
      <c r="E16" s="17">
        <f>'Production Co'!H86</f>
        <v>1280000</v>
      </c>
      <c r="F16" s="8"/>
      <c r="G16" s="1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5" t="s">
        <v>33</v>
      </c>
      <c r="B17" s="17">
        <f>'Micro Budget'!H97</f>
        <v>28000</v>
      </c>
      <c r="C17" s="17">
        <f>'Ultra-Low Budget'!H97</f>
        <v>92500</v>
      </c>
      <c r="D17" s="17">
        <f>'Low Budget'!H97</f>
        <v>299000</v>
      </c>
      <c r="E17" s="17">
        <f>'Production Co'!H97</f>
        <v>1249500</v>
      </c>
      <c r="F17" s="8"/>
      <c r="G17" s="1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5" t="s">
        <v>34</v>
      </c>
      <c r="B18" s="17">
        <f>'Micro Budget'!H103</f>
        <v>4000</v>
      </c>
      <c r="C18" s="17">
        <f>'Ultra-Low Budget'!H103</f>
        <v>15000</v>
      </c>
      <c r="D18" s="17">
        <f>'Low Budget'!H103</f>
        <v>61000</v>
      </c>
      <c r="E18" s="17">
        <f>'Production Co'!H103</f>
        <v>800000</v>
      </c>
      <c r="F18" s="8"/>
      <c r="G18" s="1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15"/>
      <c r="B19" s="8"/>
      <c r="C19" s="8"/>
      <c r="D19" s="8"/>
      <c r="E19" s="8"/>
      <c r="F19" s="8"/>
      <c r="G19" s="1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5"/>
      <c r="B20" s="8"/>
      <c r="C20" s="8"/>
      <c r="D20" s="8"/>
      <c r="E20" s="8"/>
      <c r="F20" s="8"/>
      <c r="G20" s="16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65" t="s">
        <v>35</v>
      </c>
      <c r="B21" s="66"/>
      <c r="C21" s="66"/>
      <c r="D21" s="66"/>
      <c r="E21" s="66"/>
      <c r="F21" s="66"/>
      <c r="G21" s="67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" customHeight="1">
      <c r="A22" s="18" t="s">
        <v>36</v>
      </c>
      <c r="B22" s="12" t="s">
        <v>37</v>
      </c>
      <c r="C22" s="12" t="s">
        <v>38</v>
      </c>
      <c r="D22" s="12" t="s">
        <v>39</v>
      </c>
      <c r="E22" s="12" t="s">
        <v>40</v>
      </c>
      <c r="F22" s="12" t="s">
        <v>41</v>
      </c>
      <c r="G22" s="13" t="s">
        <v>42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6" customHeight="1">
      <c r="A23" s="18" t="s">
        <v>43</v>
      </c>
      <c r="B23" s="12" t="s">
        <v>44</v>
      </c>
      <c r="C23" s="12" t="s">
        <v>45</v>
      </c>
      <c r="D23" s="12" t="s">
        <v>46</v>
      </c>
      <c r="E23" s="12" t="s">
        <v>47</v>
      </c>
      <c r="F23" s="12" t="s">
        <v>48</v>
      </c>
      <c r="G23" s="13" t="s">
        <v>49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6" customHeight="1">
      <c r="A24" s="18" t="s">
        <v>50</v>
      </c>
      <c r="B24" s="12" t="s">
        <v>51</v>
      </c>
      <c r="C24" s="12" t="s">
        <v>52</v>
      </c>
      <c r="D24" s="12" t="s">
        <v>53</v>
      </c>
      <c r="E24" s="12" t="s">
        <v>54</v>
      </c>
      <c r="F24" s="12" t="s">
        <v>55</v>
      </c>
      <c r="G24" s="13" t="s">
        <v>56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6" customHeight="1">
      <c r="A25" s="18" t="s">
        <v>57</v>
      </c>
      <c r="B25" s="12" t="s">
        <v>58</v>
      </c>
      <c r="C25" s="12" t="s">
        <v>59</v>
      </c>
      <c r="D25" s="12" t="s">
        <v>60</v>
      </c>
      <c r="E25" s="12" t="s">
        <v>61</v>
      </c>
      <c r="F25" s="12" t="s">
        <v>62</v>
      </c>
      <c r="G25" s="13" t="s">
        <v>63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4" customHeight="1">
      <c r="A26" s="19" t="s">
        <v>64</v>
      </c>
      <c r="B26" s="20" t="s">
        <v>65</v>
      </c>
      <c r="C26" s="20" t="s">
        <v>66</v>
      </c>
      <c r="D26" s="20" t="s">
        <v>67</v>
      </c>
      <c r="E26" s="20" t="s">
        <v>68</v>
      </c>
      <c r="F26" s="20" t="s">
        <v>69</v>
      </c>
      <c r="G26" s="21" t="s">
        <v>70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3">
    <mergeCell ref="A1:P1"/>
    <mergeCell ref="A2:P2"/>
    <mergeCell ref="A21:G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00"/>
  <sheetViews>
    <sheetView showGridLines="0" workbookViewId="0">
      <selection sqref="A1:J1"/>
    </sheetView>
  </sheetViews>
  <sheetFormatPr defaultRowHeight="14"/>
  <cols>
    <col min="1" max="1" width="37" customWidth="1"/>
    <col min="2" max="5" width="19" customWidth="1"/>
    <col min="6" max="6" width="62" customWidth="1"/>
    <col min="7" max="7" width="54" customWidth="1"/>
  </cols>
  <sheetData>
    <row r="1" spans="1:26" ht="30" customHeight="1">
      <c r="A1" s="63" t="s">
        <v>848</v>
      </c>
      <c r="B1" s="63"/>
      <c r="C1" s="63"/>
      <c r="D1" s="63"/>
      <c r="E1" s="63"/>
      <c r="F1" s="63"/>
      <c r="G1" s="63"/>
      <c r="H1" s="63"/>
      <c r="I1" s="63"/>
      <c r="J1" s="6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754</v>
      </c>
      <c r="B2" s="64"/>
      <c r="C2" s="64"/>
      <c r="D2" s="64"/>
      <c r="E2" s="64"/>
      <c r="F2" s="64"/>
      <c r="G2" s="64"/>
      <c r="H2" s="64"/>
      <c r="I2" s="64"/>
      <c r="J2" s="64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1" t="s">
        <v>755</v>
      </c>
      <c r="B4" s="2" t="s">
        <v>756</v>
      </c>
      <c r="C4" s="2" t="s">
        <v>74</v>
      </c>
      <c r="D4" s="2" t="s">
        <v>757</v>
      </c>
      <c r="E4" s="2" t="s">
        <v>758</v>
      </c>
      <c r="F4" s="2" t="s">
        <v>759</v>
      </c>
      <c r="G4" s="3" t="s">
        <v>760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" customHeight="1">
      <c r="A5" s="12" t="s">
        <v>761</v>
      </c>
      <c r="B5" s="12" t="s">
        <v>762</v>
      </c>
      <c r="C5" s="12" t="s">
        <v>87</v>
      </c>
      <c r="D5" s="12" t="s">
        <v>763</v>
      </c>
      <c r="E5" s="12" t="s">
        <v>764</v>
      </c>
      <c r="F5" s="61" t="s">
        <v>765</v>
      </c>
      <c r="G5" s="12" t="s">
        <v>766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" customHeight="1">
      <c r="A6" s="12" t="s">
        <v>767</v>
      </c>
      <c r="B6" s="12" t="s">
        <v>768</v>
      </c>
      <c r="C6" s="12" t="s">
        <v>769</v>
      </c>
      <c r="D6" s="12" t="s">
        <v>763</v>
      </c>
      <c r="E6" s="12" t="s">
        <v>770</v>
      </c>
      <c r="F6" s="61" t="s">
        <v>771</v>
      </c>
      <c r="G6" s="12" t="s">
        <v>772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12" t="s">
        <v>773</v>
      </c>
      <c r="B7" s="12" t="s">
        <v>774</v>
      </c>
      <c r="C7" s="12" t="s">
        <v>769</v>
      </c>
      <c r="D7" s="12" t="s">
        <v>763</v>
      </c>
      <c r="E7" s="12" t="s">
        <v>770</v>
      </c>
      <c r="F7" s="61" t="s">
        <v>775</v>
      </c>
      <c r="G7" s="12" t="s">
        <v>776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4" customHeight="1">
      <c r="A8" s="12" t="s">
        <v>777</v>
      </c>
      <c r="B8" s="12" t="s">
        <v>778</v>
      </c>
      <c r="C8" s="12" t="s">
        <v>779</v>
      </c>
      <c r="D8" s="12" t="s">
        <v>780</v>
      </c>
      <c r="E8" s="12" t="s">
        <v>781</v>
      </c>
      <c r="F8" s="61" t="s">
        <v>782</v>
      </c>
      <c r="G8" s="12" t="s">
        <v>783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" customHeight="1">
      <c r="A9" s="12" t="s">
        <v>784</v>
      </c>
      <c r="B9" s="12" t="s">
        <v>785</v>
      </c>
      <c r="C9" s="12" t="s">
        <v>769</v>
      </c>
      <c r="D9" s="12" t="s">
        <v>763</v>
      </c>
      <c r="E9" s="12" t="s">
        <v>770</v>
      </c>
      <c r="F9" s="61" t="s">
        <v>786</v>
      </c>
      <c r="G9" s="12" t="s">
        <v>787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4" customHeight="1">
      <c r="A10" s="12" t="s">
        <v>788</v>
      </c>
      <c r="B10" s="12" t="s">
        <v>789</v>
      </c>
      <c r="C10" s="12" t="s">
        <v>790</v>
      </c>
      <c r="D10" s="12" t="s">
        <v>780</v>
      </c>
      <c r="E10" s="12" t="s">
        <v>791</v>
      </c>
      <c r="F10" s="61" t="s">
        <v>792</v>
      </c>
      <c r="G10" s="12" t="s">
        <v>793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" customHeight="1">
      <c r="A11" s="12" t="s">
        <v>794</v>
      </c>
      <c r="B11" s="12" t="s">
        <v>795</v>
      </c>
      <c r="C11" s="12" t="s">
        <v>769</v>
      </c>
      <c r="D11" s="12" t="s">
        <v>763</v>
      </c>
      <c r="E11" s="12" t="s">
        <v>770</v>
      </c>
      <c r="F11" s="61" t="s">
        <v>796</v>
      </c>
      <c r="G11" s="12" t="s">
        <v>776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4" customHeight="1">
      <c r="A12" s="12" t="s">
        <v>797</v>
      </c>
      <c r="B12" s="12" t="s">
        <v>798</v>
      </c>
      <c r="C12" s="12" t="s">
        <v>790</v>
      </c>
      <c r="D12" s="12" t="s">
        <v>780</v>
      </c>
      <c r="E12" s="12" t="s">
        <v>799</v>
      </c>
      <c r="F12" s="61" t="s">
        <v>800</v>
      </c>
      <c r="G12" s="12" t="s">
        <v>801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" customHeight="1">
      <c r="A13" s="12" t="s">
        <v>802</v>
      </c>
      <c r="B13" s="12" t="s">
        <v>803</v>
      </c>
      <c r="C13" s="12" t="s">
        <v>804</v>
      </c>
      <c r="D13" s="12" t="s">
        <v>805</v>
      </c>
      <c r="E13" s="12" t="s">
        <v>799</v>
      </c>
      <c r="F13" s="61" t="s">
        <v>800</v>
      </c>
      <c r="G13" s="12" t="s">
        <v>806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4" customHeight="1">
      <c r="A14" s="12" t="s">
        <v>807</v>
      </c>
      <c r="B14" s="12" t="s">
        <v>808</v>
      </c>
      <c r="C14" s="12" t="s">
        <v>769</v>
      </c>
      <c r="D14" s="12" t="s">
        <v>763</v>
      </c>
      <c r="E14" s="12" t="s">
        <v>809</v>
      </c>
      <c r="F14" s="61" t="s">
        <v>810</v>
      </c>
      <c r="G14" s="12" t="s">
        <v>811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4" customHeight="1">
      <c r="A15" s="12" t="s">
        <v>812</v>
      </c>
      <c r="B15" s="12" t="s">
        <v>813</v>
      </c>
      <c r="C15" s="12" t="s">
        <v>443</v>
      </c>
      <c r="D15" s="12" t="s">
        <v>763</v>
      </c>
      <c r="E15" s="12" t="s">
        <v>814</v>
      </c>
      <c r="F15" s="61" t="s">
        <v>815</v>
      </c>
      <c r="G15" s="12" t="s">
        <v>816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4" customHeight="1">
      <c r="A16" s="12" t="s">
        <v>817</v>
      </c>
      <c r="B16" s="12" t="s">
        <v>818</v>
      </c>
      <c r="C16" s="12" t="s">
        <v>819</v>
      </c>
      <c r="D16" s="12" t="s">
        <v>763</v>
      </c>
      <c r="E16" s="12" t="s">
        <v>820</v>
      </c>
      <c r="F16" s="61" t="s">
        <v>815</v>
      </c>
      <c r="G16" s="12" t="s">
        <v>821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" t="s">
        <v>822</v>
      </c>
      <c r="B20" s="2" t="s">
        <v>823</v>
      </c>
      <c r="C20" s="2" t="s">
        <v>824</v>
      </c>
      <c r="D20" s="2" t="s">
        <v>825</v>
      </c>
      <c r="E20" s="2" t="s">
        <v>826</v>
      </c>
      <c r="F20" s="2" t="s">
        <v>827</v>
      </c>
      <c r="G20" s="3" t="s">
        <v>828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8" t="s">
        <v>829</v>
      </c>
      <c r="B21" s="14">
        <f>'Micro Budget'!H120</f>
        <v>296764.68029999995</v>
      </c>
      <c r="C21" s="14">
        <v>300000</v>
      </c>
      <c r="D21" s="14">
        <f t="shared" ref="D21:D28" si="0">B21-C21</f>
        <v>-3235.3197000000509</v>
      </c>
      <c r="E21" s="14">
        <v>0</v>
      </c>
      <c r="F21" s="8" t="str">
        <f>IF(D21&lt;=E21,"OK","REVIEW")</f>
        <v>OK</v>
      </c>
      <c r="G21" s="8" t="s">
        <v>830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8" t="s">
        <v>831</v>
      </c>
      <c r="B22" s="14">
        <f>'Props &amp; Art'!F46+'Props &amp; Art'!I46+'Props &amp; Art'!L46+'Props &amp; Art'!O46</f>
        <v>1990170</v>
      </c>
      <c r="C22" s="14">
        <v>0</v>
      </c>
      <c r="D22" s="14">
        <f t="shared" si="0"/>
        <v>1990170</v>
      </c>
      <c r="E22" s="14">
        <v>0</v>
      </c>
      <c r="F22" s="8" t="str">
        <f>IF(B22&gt;C22,"OK","REVIEW")</f>
        <v>OK</v>
      </c>
      <c r="G22" s="8" t="s">
        <v>832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8" t="s">
        <v>833</v>
      </c>
      <c r="B23" s="14">
        <f>'Micro Budget'!H113</f>
        <v>261826</v>
      </c>
      <c r="C23" s="14">
        <f>'Micro Budget'!H19+'Micro Budget'!H21+'Micro Budget'!H30+'Micro Budget'!H37+'Micro Budget'!H41+'Micro Budget'!H45+'Micro Budget'!H53+'Micro Budget'!H59+'Micro Budget'!H65+'Micro Budget'!H72+'Micro Budget'!H79+'Micro Budget'!H86+'Micro Budget'!H97+'Micro Budget'!H103+'Micro Budget'!H112</f>
        <v>261826</v>
      </c>
      <c r="D23" s="14">
        <f t="shared" si="0"/>
        <v>0</v>
      </c>
      <c r="E23" s="14">
        <v>1</v>
      </c>
      <c r="F23" s="8" t="str">
        <f>IF(ABS(D23)&lt;=E23,"OK","REVIEW")</f>
        <v>OK</v>
      </c>
      <c r="G23" s="8" t="s">
        <v>834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8" t="s">
        <v>835</v>
      </c>
      <c r="B24" s="14">
        <f>'Ultra-Low Budget'!H113</f>
        <v>980968</v>
      </c>
      <c r="C24" s="14">
        <f>'Ultra-Low Budget'!H19+'Ultra-Low Budget'!H21+'Ultra-Low Budget'!H30+'Ultra-Low Budget'!H37+'Ultra-Low Budget'!H41+'Ultra-Low Budget'!H45+'Ultra-Low Budget'!H53+'Ultra-Low Budget'!H59+'Ultra-Low Budget'!H65+'Ultra-Low Budget'!H72+'Ultra-Low Budget'!H79+'Ultra-Low Budget'!H86+'Ultra-Low Budget'!H97+'Ultra-Low Budget'!H103+'Ultra-Low Budget'!H112</f>
        <v>980968</v>
      </c>
      <c r="D24" s="14">
        <f t="shared" si="0"/>
        <v>0</v>
      </c>
      <c r="E24" s="14">
        <v>1</v>
      </c>
      <c r="F24" s="8" t="str">
        <f>IF(ABS(D24)&lt;=E24,"OK","REVIEW")</f>
        <v>OK</v>
      </c>
      <c r="G24" s="8" t="s">
        <v>836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8" t="s">
        <v>837</v>
      </c>
      <c r="B25" s="14">
        <f>'Low Budget'!H113</f>
        <v>3403089</v>
      </c>
      <c r="C25" s="14">
        <f>'Low Budget'!H19+'Low Budget'!H21+'Low Budget'!H30+'Low Budget'!H37+'Low Budget'!H41+'Low Budget'!H45+'Low Budget'!H53+'Low Budget'!H59+'Low Budget'!H65+'Low Budget'!H72+'Low Budget'!H79+'Low Budget'!H86+'Low Budget'!H97+'Low Budget'!H103+'Low Budget'!H112</f>
        <v>3403089</v>
      </c>
      <c r="D25" s="14">
        <f t="shared" si="0"/>
        <v>0</v>
      </c>
      <c r="E25" s="14">
        <v>1</v>
      </c>
      <c r="F25" s="8" t="str">
        <f>IF(ABS(D25)&lt;=E25,"OK","REVIEW")</f>
        <v>OK</v>
      </c>
      <c r="G25" s="8" t="s">
        <v>838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8" t="s">
        <v>839</v>
      </c>
      <c r="B26" s="14">
        <f>'Production Co'!H113</f>
        <v>18429618.75</v>
      </c>
      <c r="C26" s="14">
        <f>'Production Co'!H19+'Production Co'!H21+'Production Co'!H30+'Production Co'!H37+'Production Co'!H41+'Production Co'!H45+'Production Co'!H53+'Production Co'!H59+'Production Co'!H65+'Production Co'!H72+'Production Co'!H79+'Production Co'!H86+'Production Co'!H97+'Production Co'!H103+'Production Co'!H112</f>
        <v>18429618.75</v>
      </c>
      <c r="D26" s="14">
        <f t="shared" si="0"/>
        <v>0</v>
      </c>
      <c r="E26" s="14">
        <v>1</v>
      </c>
      <c r="F26" s="8" t="str">
        <f>IF(ABS(D26)&lt;=E26,"OK","REVIEW")</f>
        <v>OK</v>
      </c>
      <c r="G26" s="8" t="s">
        <v>840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8" t="s">
        <v>841</v>
      </c>
      <c r="B27" s="14">
        <f>SUM(Summary!B5:B8)</f>
        <v>28542077.711341247</v>
      </c>
      <c r="C27" s="14">
        <f>'Micro Budget'!H120+'Ultra-Low Budget'!H120+'Low Budget'!H120+'Production Co'!H120</f>
        <v>28542077.711341247</v>
      </c>
      <c r="D27" s="14">
        <f t="shared" si="0"/>
        <v>0</v>
      </c>
      <c r="E27" s="14">
        <v>1</v>
      </c>
      <c r="F27" s="8" t="str">
        <f>IF(ABS(D27)&lt;=E27,"OK","REVIEW")</f>
        <v>OK</v>
      </c>
      <c r="G27" s="8" t="s">
        <v>842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8" t="s">
        <v>843</v>
      </c>
      <c r="B28" s="14">
        <v>0</v>
      </c>
      <c r="C28" s="14">
        <v>0</v>
      </c>
      <c r="D28" s="14">
        <f t="shared" si="0"/>
        <v>0</v>
      </c>
      <c r="E28" s="14">
        <v>0</v>
      </c>
      <c r="F28" s="8" t="str">
        <f>IF(D28=0,"OK","REVIEW")</f>
        <v>OK</v>
      </c>
      <c r="G28" s="8" t="s">
        <v>844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customHeight="1">
      <c r="A30" s="84" t="s">
        <v>845</v>
      </c>
      <c r="B30" s="84"/>
      <c r="C30" s="84"/>
      <c r="D30" s="84"/>
      <c r="E30" s="84"/>
      <c r="F30" s="62" t="str">
        <f>IF(COUNTIF(F21:F28,"REVIEW")=0,"PASS","FAIL")</f>
        <v>PASS</v>
      </c>
      <c r="G30" s="62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3">
    <mergeCell ref="A1:J1"/>
    <mergeCell ref="A2:J2"/>
    <mergeCell ref="A30:E30"/>
  </mergeCells>
  <conditionalFormatting sqref="F21:F28">
    <cfRule type="containsText" dxfId="3" priority="1" operator="containsText" text="OK"/>
    <cfRule type="containsText" dxfId="2" priority="2" operator="containsText" text="REVIEW"/>
  </conditionalFormatting>
  <conditionalFormatting sqref="F30">
    <cfRule type="containsText" dxfId="1" priority="3" operator="containsText" text="PASS"/>
    <cfRule type="containsText" dxfId="0" priority="4" operator="containsText" text="FAIL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showGridLines="0" workbookViewId="0">
      <selection sqref="A1:H1"/>
    </sheetView>
  </sheetViews>
  <sheetFormatPr defaultRowHeight="14"/>
  <cols>
    <col min="1" max="1" width="16" customWidth="1"/>
    <col min="2" max="2" width="32" customWidth="1"/>
    <col min="3" max="3" width="17" customWidth="1"/>
    <col min="4" max="7" width="22" customWidth="1"/>
    <col min="8" max="8" width="55" customWidth="1"/>
  </cols>
  <sheetData>
    <row r="1" spans="1:26" ht="30" customHeight="1">
      <c r="A1" s="63" t="s">
        <v>847</v>
      </c>
      <c r="B1" s="63"/>
      <c r="C1" s="63"/>
      <c r="D1" s="63"/>
      <c r="E1" s="63"/>
      <c r="F1" s="63"/>
      <c r="G1" s="63"/>
      <c r="H1" s="63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71</v>
      </c>
      <c r="B2" s="64"/>
      <c r="C2" s="64"/>
      <c r="D2" s="64"/>
      <c r="E2" s="64"/>
      <c r="F2" s="64"/>
      <c r="G2" s="64"/>
      <c r="H2" s="64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4" t="s">
        <v>72</v>
      </c>
      <c r="B4" s="5" t="s">
        <v>73</v>
      </c>
      <c r="C4" s="5" t="s">
        <v>74</v>
      </c>
      <c r="D4" s="5" t="s">
        <v>8</v>
      </c>
      <c r="E4" s="5" t="s">
        <v>12</v>
      </c>
      <c r="F4" s="5" t="s">
        <v>16</v>
      </c>
      <c r="G4" s="5" t="s">
        <v>19</v>
      </c>
      <c r="H4" s="6" t="s">
        <v>75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>
      <c r="A5" s="22" t="s">
        <v>76</v>
      </c>
      <c r="B5" s="23" t="s">
        <v>77</v>
      </c>
      <c r="C5" s="23" t="s">
        <v>78</v>
      </c>
      <c r="D5" s="24">
        <v>15</v>
      </c>
      <c r="E5" s="24">
        <v>22</v>
      </c>
      <c r="F5" s="24">
        <v>30</v>
      </c>
      <c r="G5" s="24">
        <v>42</v>
      </c>
      <c r="H5" s="13" t="s">
        <v>79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>
      <c r="A6" s="22" t="s">
        <v>76</v>
      </c>
      <c r="B6" s="23" t="s">
        <v>80</v>
      </c>
      <c r="C6" s="23" t="s">
        <v>81</v>
      </c>
      <c r="D6" s="24">
        <v>3</v>
      </c>
      <c r="E6" s="24">
        <v>6</v>
      </c>
      <c r="F6" s="24">
        <v>10</v>
      </c>
      <c r="G6" s="24">
        <v>16</v>
      </c>
      <c r="H6" s="13" t="s">
        <v>82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22" t="s">
        <v>76</v>
      </c>
      <c r="B7" s="23" t="s">
        <v>83</v>
      </c>
      <c r="C7" s="23" t="s">
        <v>81</v>
      </c>
      <c r="D7" s="24">
        <v>10</v>
      </c>
      <c r="E7" s="24">
        <v>16</v>
      </c>
      <c r="F7" s="24">
        <v>24</v>
      </c>
      <c r="G7" s="24">
        <v>36</v>
      </c>
      <c r="H7" s="13" t="s">
        <v>84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22" t="s">
        <v>85</v>
      </c>
      <c r="B8" s="23" t="s">
        <v>86</v>
      </c>
      <c r="C8" s="23" t="s">
        <v>87</v>
      </c>
      <c r="D8" s="24" t="s">
        <v>10</v>
      </c>
      <c r="E8" s="24" t="s">
        <v>14</v>
      </c>
      <c r="F8" s="24" t="s">
        <v>18</v>
      </c>
      <c r="G8" s="24" t="s">
        <v>21</v>
      </c>
      <c r="H8" s="13" t="s">
        <v>88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22" t="s">
        <v>85</v>
      </c>
      <c r="B9" s="23" t="s">
        <v>89</v>
      </c>
      <c r="C9" s="23" t="s">
        <v>90</v>
      </c>
      <c r="D9" s="25">
        <v>257</v>
      </c>
      <c r="E9" s="25">
        <v>834</v>
      </c>
      <c r="F9" s="25">
        <v>1283</v>
      </c>
      <c r="G9" s="25">
        <v>1283</v>
      </c>
      <c r="H9" s="13" t="s">
        <v>91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22" t="s">
        <v>85</v>
      </c>
      <c r="B10" s="23" t="s">
        <v>92</v>
      </c>
      <c r="C10" s="23" t="s">
        <v>93</v>
      </c>
      <c r="D10" s="25">
        <v>0</v>
      </c>
      <c r="E10" s="25">
        <v>2896</v>
      </c>
      <c r="F10" s="25">
        <v>4455</v>
      </c>
      <c r="G10" s="25">
        <v>4455</v>
      </c>
      <c r="H10" s="13" t="s">
        <v>94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22" t="s">
        <v>85</v>
      </c>
      <c r="B11" s="23" t="s">
        <v>95</v>
      </c>
      <c r="C11" s="23" t="s">
        <v>90</v>
      </c>
      <c r="D11" s="25">
        <v>150</v>
      </c>
      <c r="E11" s="25">
        <v>231</v>
      </c>
      <c r="F11" s="25">
        <v>231</v>
      </c>
      <c r="G11" s="25">
        <v>231</v>
      </c>
      <c r="H11" s="13" t="s">
        <v>96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4" customHeight="1">
      <c r="A12" s="22" t="s">
        <v>85</v>
      </c>
      <c r="B12" s="23" t="s">
        <v>97</v>
      </c>
      <c r="C12" s="23" t="s">
        <v>98</v>
      </c>
      <c r="D12" s="26">
        <v>0.22</v>
      </c>
      <c r="E12" s="26">
        <v>0.22</v>
      </c>
      <c r="F12" s="26">
        <v>0.22</v>
      </c>
      <c r="G12" s="26">
        <v>0.22</v>
      </c>
      <c r="H12" s="13" t="s">
        <v>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22" t="s">
        <v>85</v>
      </c>
      <c r="B13" s="23" t="s">
        <v>100</v>
      </c>
      <c r="C13" s="23" t="s">
        <v>101</v>
      </c>
      <c r="D13" s="26">
        <v>0.12</v>
      </c>
      <c r="E13" s="26">
        <v>0.15</v>
      </c>
      <c r="F13" s="26">
        <v>0.2</v>
      </c>
      <c r="G13" s="26">
        <v>0.24</v>
      </c>
      <c r="H13" s="13" t="s">
        <v>102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22" t="s">
        <v>85</v>
      </c>
      <c r="B14" s="23" t="s">
        <v>103</v>
      </c>
      <c r="C14" s="23" t="s">
        <v>104</v>
      </c>
      <c r="D14" s="26">
        <v>0.02</v>
      </c>
      <c r="E14" s="26">
        <v>2.5000000000000001E-2</v>
      </c>
      <c r="F14" s="26">
        <v>2.8000000000000001E-2</v>
      </c>
      <c r="G14" s="26">
        <v>0.03</v>
      </c>
      <c r="H14" s="13" t="s">
        <v>105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22" t="s">
        <v>106</v>
      </c>
      <c r="B15" s="23" t="s">
        <v>107</v>
      </c>
      <c r="C15" s="23" t="s">
        <v>108</v>
      </c>
      <c r="D15" s="26">
        <v>4.4999999999999998E-2</v>
      </c>
      <c r="E15" s="26">
        <v>0.06</v>
      </c>
      <c r="F15" s="26">
        <v>0.08</v>
      </c>
      <c r="G15" s="26">
        <v>0.1</v>
      </c>
      <c r="H15" s="13" t="s">
        <v>109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22" t="s">
        <v>106</v>
      </c>
      <c r="B16" s="23" t="s">
        <v>110</v>
      </c>
      <c r="C16" s="23" t="s">
        <v>111</v>
      </c>
      <c r="D16" s="26">
        <v>0</v>
      </c>
      <c r="E16" s="26">
        <v>0</v>
      </c>
      <c r="F16" s="26">
        <v>0</v>
      </c>
      <c r="G16" s="26">
        <v>2.5000000000000001E-2</v>
      </c>
      <c r="H16" s="13" t="s">
        <v>112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22" t="s">
        <v>113</v>
      </c>
      <c r="B17" s="23" t="s">
        <v>114</v>
      </c>
      <c r="C17" s="23" t="s">
        <v>87</v>
      </c>
      <c r="D17" s="24" t="s">
        <v>115</v>
      </c>
      <c r="E17" s="24" t="s">
        <v>115</v>
      </c>
      <c r="F17" s="24" t="s">
        <v>116</v>
      </c>
      <c r="G17" s="24" t="s">
        <v>117</v>
      </c>
      <c r="H17" s="13" t="s">
        <v>118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22" t="s">
        <v>119</v>
      </c>
      <c r="B18" s="23" t="s">
        <v>120</v>
      </c>
      <c r="C18" s="23" t="s">
        <v>121</v>
      </c>
      <c r="D18" s="24" t="s">
        <v>122</v>
      </c>
      <c r="E18" s="24" t="s">
        <v>122</v>
      </c>
      <c r="F18" s="24" t="s">
        <v>123</v>
      </c>
      <c r="G18" s="24" t="s">
        <v>124</v>
      </c>
      <c r="H18" s="13" t="s">
        <v>125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4" customHeight="1">
      <c r="A19" s="22" t="s">
        <v>126</v>
      </c>
      <c r="B19" s="23" t="s">
        <v>127</v>
      </c>
      <c r="C19" s="23" t="s">
        <v>121</v>
      </c>
      <c r="D19" s="24" t="s">
        <v>128</v>
      </c>
      <c r="E19" s="24" t="s">
        <v>128</v>
      </c>
      <c r="F19" s="24" t="s">
        <v>129</v>
      </c>
      <c r="G19" s="24" t="s">
        <v>130</v>
      </c>
      <c r="H19" s="13" t="s">
        <v>131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22" t="s">
        <v>132</v>
      </c>
      <c r="B20" s="23" t="s">
        <v>133</v>
      </c>
      <c r="C20" s="23" t="s">
        <v>134</v>
      </c>
      <c r="D20" s="24" t="s">
        <v>135</v>
      </c>
      <c r="E20" s="24" t="s">
        <v>135</v>
      </c>
      <c r="F20" s="24" t="s">
        <v>135</v>
      </c>
      <c r="G20" s="24" t="s">
        <v>135</v>
      </c>
      <c r="H20" s="13" t="s">
        <v>136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15"/>
      <c r="B21" s="8"/>
      <c r="C21" s="8"/>
      <c r="D21" s="8"/>
      <c r="E21" s="8"/>
      <c r="F21" s="8"/>
      <c r="G21" s="8"/>
      <c r="H21" s="1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5"/>
      <c r="B22" s="8"/>
      <c r="C22" s="8"/>
      <c r="D22" s="8"/>
      <c r="E22" s="8"/>
      <c r="F22" s="8"/>
      <c r="G22" s="8"/>
      <c r="H22" s="16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65" t="s">
        <v>137</v>
      </c>
      <c r="B23" s="66"/>
      <c r="C23" s="66"/>
      <c r="D23" s="66"/>
      <c r="E23" s="66"/>
      <c r="F23" s="66"/>
      <c r="G23" s="66"/>
      <c r="H23" s="6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27" t="s">
        <v>138</v>
      </c>
      <c r="B24" s="28" t="s">
        <v>139</v>
      </c>
      <c r="C24" s="8"/>
      <c r="D24" s="8"/>
      <c r="E24" s="8"/>
      <c r="F24" s="8"/>
      <c r="G24" s="8"/>
      <c r="H24" s="16" t="s">
        <v>140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29" t="s">
        <v>141</v>
      </c>
      <c r="B25" s="30" t="s">
        <v>142</v>
      </c>
      <c r="C25" s="8"/>
      <c r="D25" s="8"/>
      <c r="E25" s="8"/>
      <c r="F25" s="8"/>
      <c r="G25" s="8"/>
      <c r="H25" s="16" t="s">
        <v>143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31" t="s">
        <v>144</v>
      </c>
      <c r="B26" s="32" t="s">
        <v>145</v>
      </c>
      <c r="C26" s="32"/>
      <c r="D26" s="32"/>
      <c r="E26" s="32"/>
      <c r="F26" s="32"/>
      <c r="G26" s="32"/>
      <c r="H26" s="33" t="s">
        <v>146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3">
    <mergeCell ref="A1:H1"/>
    <mergeCell ref="A2:H2"/>
    <mergeCell ref="A23:H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showGridLines="0" workbookViewId="0">
      <selection sqref="A1:J1"/>
    </sheetView>
  </sheetViews>
  <sheetFormatPr defaultRowHeight="14"/>
  <cols>
    <col min="1" max="1" width="25" customWidth="1"/>
    <col min="2" max="2" width="31" customWidth="1"/>
    <col min="3" max="3" width="27" customWidth="1"/>
    <col min="4" max="4" width="36" customWidth="1"/>
    <col min="5" max="8" width="13" customWidth="1"/>
    <col min="9" max="10" width="42" customWidth="1"/>
  </cols>
  <sheetData>
    <row r="1" spans="1:26" ht="30" customHeight="1">
      <c r="A1" s="63" t="s">
        <v>855</v>
      </c>
      <c r="B1" s="63"/>
      <c r="C1" s="63"/>
      <c r="D1" s="63"/>
      <c r="E1" s="63"/>
      <c r="F1" s="63"/>
      <c r="G1" s="63"/>
      <c r="H1" s="63"/>
      <c r="I1" s="63"/>
      <c r="J1" s="6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147</v>
      </c>
      <c r="B2" s="64"/>
      <c r="C2" s="64"/>
      <c r="D2" s="64"/>
      <c r="E2" s="64"/>
      <c r="F2" s="64"/>
      <c r="G2" s="64"/>
      <c r="H2" s="64"/>
      <c r="I2" s="64"/>
      <c r="J2" s="64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1" t="s">
        <v>148</v>
      </c>
      <c r="B4" s="2" t="s">
        <v>149</v>
      </c>
      <c r="C4" s="2" t="s">
        <v>150</v>
      </c>
      <c r="D4" s="3" t="s">
        <v>151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" customHeight="1">
      <c r="A5" s="12" t="s">
        <v>152</v>
      </c>
      <c r="B5" s="34" t="s">
        <v>153</v>
      </c>
      <c r="C5" s="12" t="s">
        <v>154</v>
      </c>
      <c r="D5" s="12" t="s">
        <v>155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>
      <c r="A6" s="12" t="s">
        <v>156</v>
      </c>
      <c r="B6" s="34">
        <v>91</v>
      </c>
      <c r="C6" s="12" t="s">
        <v>157</v>
      </c>
      <c r="D6" s="12" t="s">
        <v>158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12" t="s">
        <v>159</v>
      </c>
      <c r="B7" s="34" t="s">
        <v>160</v>
      </c>
      <c r="C7" s="12" t="s">
        <v>161</v>
      </c>
      <c r="D7" s="12" t="s">
        <v>162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4" customHeight="1">
      <c r="A8" s="12" t="s">
        <v>163</v>
      </c>
      <c r="B8" s="34" t="s">
        <v>164</v>
      </c>
      <c r="C8" s="12" t="s">
        <v>165</v>
      </c>
      <c r="D8" s="12" t="s">
        <v>166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" customHeight="1">
      <c r="A9" s="12" t="s">
        <v>167</v>
      </c>
      <c r="B9" s="34" t="s">
        <v>168</v>
      </c>
      <c r="C9" s="12" t="s">
        <v>169</v>
      </c>
      <c r="D9" s="12" t="s">
        <v>170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6" customHeight="1">
      <c r="A10" s="12" t="s">
        <v>171</v>
      </c>
      <c r="B10" s="34" t="s">
        <v>172</v>
      </c>
      <c r="C10" s="12" t="s">
        <v>173</v>
      </c>
      <c r="D10" s="12" t="s">
        <v>174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" customHeight="1">
      <c r="A11" s="12" t="s">
        <v>175</v>
      </c>
      <c r="B11" s="34" t="s">
        <v>176</v>
      </c>
      <c r="C11" s="12" t="s">
        <v>177</v>
      </c>
      <c r="D11" s="12" t="s">
        <v>178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4" customHeight="1">
      <c r="A12" s="12" t="s">
        <v>179</v>
      </c>
      <c r="B12" s="34" t="s">
        <v>180</v>
      </c>
      <c r="C12" s="12" t="s">
        <v>181</v>
      </c>
      <c r="D12" s="12" t="s">
        <v>182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" customHeight="1">
      <c r="A13" s="12" t="s">
        <v>183</v>
      </c>
      <c r="B13" s="34" t="s">
        <v>184</v>
      </c>
      <c r="C13" s="12" t="s">
        <v>185</v>
      </c>
      <c r="D13" s="12" t="s">
        <v>186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4" customHeight="1">
      <c r="A14" s="12" t="s">
        <v>126</v>
      </c>
      <c r="B14" s="34" t="s">
        <v>187</v>
      </c>
      <c r="C14" s="12" t="s">
        <v>188</v>
      </c>
      <c r="D14" s="12" t="s">
        <v>189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" t="s">
        <v>190</v>
      </c>
      <c r="B18" s="2" t="s">
        <v>191</v>
      </c>
      <c r="C18" s="2" t="s">
        <v>192</v>
      </c>
      <c r="D18" s="2" t="s">
        <v>193</v>
      </c>
      <c r="E18" s="2" t="s">
        <v>194</v>
      </c>
      <c r="F18" s="2" t="s">
        <v>195</v>
      </c>
      <c r="G18" s="2" t="s">
        <v>196</v>
      </c>
      <c r="H18" s="2" t="s">
        <v>197</v>
      </c>
      <c r="I18" s="2" t="s">
        <v>198</v>
      </c>
      <c r="J18" s="3" t="s">
        <v>199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12" t="s">
        <v>200</v>
      </c>
      <c r="B19" s="12" t="s">
        <v>201</v>
      </c>
      <c r="C19" s="12" t="s">
        <v>202</v>
      </c>
      <c r="D19" s="12" t="s">
        <v>203</v>
      </c>
      <c r="E19" s="35">
        <v>2</v>
      </c>
      <c r="F19" s="35">
        <v>3</v>
      </c>
      <c r="G19" s="35">
        <v>4</v>
      </c>
      <c r="H19" s="35">
        <v>5</v>
      </c>
      <c r="I19" s="12" t="s">
        <v>204</v>
      </c>
      <c r="J19" s="12" t="s">
        <v>205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4" customHeight="1">
      <c r="A20" s="12" t="s">
        <v>206</v>
      </c>
      <c r="B20" s="12" t="s">
        <v>207</v>
      </c>
      <c r="C20" s="12" t="s">
        <v>208</v>
      </c>
      <c r="D20" s="12" t="s">
        <v>209</v>
      </c>
      <c r="E20" s="35">
        <v>3</v>
      </c>
      <c r="F20" s="35">
        <v>4</v>
      </c>
      <c r="G20" s="35">
        <v>5</v>
      </c>
      <c r="H20" s="35">
        <v>7</v>
      </c>
      <c r="I20" s="12" t="s">
        <v>210</v>
      </c>
      <c r="J20" s="12" t="s">
        <v>211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12" t="s">
        <v>212</v>
      </c>
      <c r="B21" s="12" t="s">
        <v>213</v>
      </c>
      <c r="C21" s="12" t="s">
        <v>214</v>
      </c>
      <c r="D21" s="12" t="s">
        <v>215</v>
      </c>
      <c r="E21" s="35">
        <v>3</v>
      </c>
      <c r="F21" s="35">
        <v>4</v>
      </c>
      <c r="G21" s="35">
        <v>6</v>
      </c>
      <c r="H21" s="35">
        <v>7</v>
      </c>
      <c r="I21" s="12" t="s">
        <v>216</v>
      </c>
      <c r="J21" s="12" t="s">
        <v>217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" customHeight="1">
      <c r="A22" s="12" t="s">
        <v>218</v>
      </c>
      <c r="B22" s="12" t="s">
        <v>219</v>
      </c>
      <c r="C22" s="12" t="s">
        <v>220</v>
      </c>
      <c r="D22" s="12" t="s">
        <v>221</v>
      </c>
      <c r="E22" s="35">
        <v>1.5</v>
      </c>
      <c r="F22" s="35">
        <v>2</v>
      </c>
      <c r="G22" s="35">
        <v>3</v>
      </c>
      <c r="H22" s="35">
        <v>4</v>
      </c>
      <c r="I22" s="12" t="s">
        <v>222</v>
      </c>
      <c r="J22" s="12" t="s">
        <v>223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4" customHeight="1">
      <c r="A23" s="12" t="s">
        <v>224</v>
      </c>
      <c r="B23" s="12" t="s">
        <v>225</v>
      </c>
      <c r="C23" s="12" t="s">
        <v>226</v>
      </c>
      <c r="D23" s="12" t="s">
        <v>227</v>
      </c>
      <c r="E23" s="35">
        <v>2</v>
      </c>
      <c r="F23" s="35">
        <v>3</v>
      </c>
      <c r="G23" s="35">
        <v>5</v>
      </c>
      <c r="H23" s="35">
        <v>8</v>
      </c>
      <c r="I23" s="12" t="s">
        <v>228</v>
      </c>
      <c r="J23" s="12" t="s">
        <v>229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4" customHeight="1">
      <c r="A24" s="12" t="s">
        <v>230</v>
      </c>
      <c r="B24" s="12" t="s">
        <v>231</v>
      </c>
      <c r="C24" s="12" t="s">
        <v>232</v>
      </c>
      <c r="D24" s="12" t="s">
        <v>233</v>
      </c>
      <c r="E24" s="35">
        <v>1</v>
      </c>
      <c r="F24" s="35">
        <v>2</v>
      </c>
      <c r="G24" s="35">
        <v>2.5</v>
      </c>
      <c r="H24" s="35">
        <v>4</v>
      </c>
      <c r="I24" s="12" t="s">
        <v>234</v>
      </c>
      <c r="J24" s="12" t="s">
        <v>235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236</v>
      </c>
      <c r="B25" s="12" t="s">
        <v>237</v>
      </c>
      <c r="C25" s="12" t="s">
        <v>238</v>
      </c>
      <c r="D25" s="12" t="s">
        <v>239</v>
      </c>
      <c r="E25" s="35">
        <v>0.5</v>
      </c>
      <c r="F25" s="35">
        <v>1</v>
      </c>
      <c r="G25" s="35">
        <v>1.5</v>
      </c>
      <c r="H25" s="35">
        <v>2</v>
      </c>
      <c r="I25" s="12" t="s">
        <v>240</v>
      </c>
      <c r="J25" s="12" t="s">
        <v>241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242</v>
      </c>
      <c r="B26" s="12" t="s">
        <v>243</v>
      </c>
      <c r="C26" s="12" t="s">
        <v>232</v>
      </c>
      <c r="D26" s="12" t="s">
        <v>244</v>
      </c>
      <c r="E26" s="35">
        <v>0.5</v>
      </c>
      <c r="F26" s="35">
        <v>1</v>
      </c>
      <c r="G26" s="35">
        <v>1.5</v>
      </c>
      <c r="H26" s="35">
        <v>2.5</v>
      </c>
      <c r="I26" s="12" t="s">
        <v>245</v>
      </c>
      <c r="J26" s="12" t="s">
        <v>246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12" t="s">
        <v>247</v>
      </c>
      <c r="B27" s="12" t="s">
        <v>248</v>
      </c>
      <c r="C27" s="12" t="s">
        <v>249</v>
      </c>
      <c r="D27" s="12" t="s">
        <v>250</v>
      </c>
      <c r="E27" s="35">
        <v>0.5</v>
      </c>
      <c r="F27" s="35">
        <v>1</v>
      </c>
      <c r="G27" s="35">
        <v>1</v>
      </c>
      <c r="H27" s="35">
        <v>1.5</v>
      </c>
      <c r="I27" s="12" t="s">
        <v>251</v>
      </c>
      <c r="J27" s="12" t="s">
        <v>252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" customHeight="1">
      <c r="A28" s="12" t="s">
        <v>253</v>
      </c>
      <c r="B28" s="12" t="s">
        <v>254</v>
      </c>
      <c r="C28" s="12" t="s">
        <v>255</v>
      </c>
      <c r="D28" s="12" t="s">
        <v>256</v>
      </c>
      <c r="E28" s="35">
        <v>1</v>
      </c>
      <c r="F28" s="35">
        <v>1</v>
      </c>
      <c r="G28" s="35">
        <v>0.5</v>
      </c>
      <c r="H28" s="35">
        <v>1</v>
      </c>
      <c r="I28" s="12" t="s">
        <v>257</v>
      </c>
      <c r="J28" s="12" t="s">
        <v>258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68" t="s">
        <v>259</v>
      </c>
      <c r="B29" s="68"/>
      <c r="C29" s="68"/>
      <c r="D29" s="68"/>
      <c r="E29" s="37">
        <f>SUM(E19:E28)</f>
        <v>15</v>
      </c>
      <c r="F29" s="37">
        <f>SUM(F19:F28)</f>
        <v>22</v>
      </c>
      <c r="G29" s="37">
        <f>SUM(G19:G28)</f>
        <v>30</v>
      </c>
      <c r="H29" s="37">
        <f>SUM(H19:H28)</f>
        <v>42</v>
      </c>
      <c r="I29" s="36"/>
      <c r="J29" s="3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3">
    <mergeCell ref="A1:J1"/>
    <mergeCell ref="A2:J2"/>
    <mergeCell ref="A29:D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0"/>
  <sheetViews>
    <sheetView showGridLines="0" workbookViewId="0">
      <selection sqref="A1:R1"/>
    </sheetView>
  </sheetViews>
  <sheetFormatPr defaultRowHeight="14"/>
  <cols>
    <col min="1" max="1" width="28" customWidth="1"/>
    <col min="2" max="2" width="48" customWidth="1"/>
    <col min="3" max="18" width="12" customWidth="1"/>
  </cols>
  <sheetData>
    <row r="1" spans="1:26" ht="30" customHeight="1">
      <c r="A1" s="63" t="s">
        <v>854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260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1" t="s">
        <v>261</v>
      </c>
      <c r="B4" s="2" t="s">
        <v>262</v>
      </c>
      <c r="C4" s="2" t="s">
        <v>263</v>
      </c>
      <c r="D4" s="2" t="s">
        <v>264</v>
      </c>
      <c r="E4" s="2" t="s">
        <v>265</v>
      </c>
      <c r="F4" s="2" t="s">
        <v>266</v>
      </c>
      <c r="G4" s="2" t="s">
        <v>267</v>
      </c>
      <c r="H4" s="2" t="s">
        <v>264</v>
      </c>
      <c r="I4" s="2" t="s">
        <v>265</v>
      </c>
      <c r="J4" s="2" t="s">
        <v>266</v>
      </c>
      <c r="K4" s="2" t="s">
        <v>268</v>
      </c>
      <c r="L4" s="2" t="s">
        <v>264</v>
      </c>
      <c r="M4" s="2" t="s">
        <v>265</v>
      </c>
      <c r="N4" s="2" t="s">
        <v>266</v>
      </c>
      <c r="O4" s="2" t="s">
        <v>269</v>
      </c>
      <c r="P4" s="2" t="s">
        <v>264</v>
      </c>
      <c r="Q4" s="2" t="s">
        <v>265</v>
      </c>
      <c r="R4" s="3" t="s">
        <v>266</v>
      </c>
      <c r="S4" s="8"/>
      <c r="T4" s="8"/>
      <c r="U4" s="8"/>
      <c r="V4" s="8"/>
      <c r="W4" s="8"/>
      <c r="X4" s="8"/>
      <c r="Y4" s="8"/>
      <c r="Z4" s="8"/>
    </row>
    <row r="5" spans="1:26" ht="15" customHeight="1">
      <c r="A5" s="12" t="s">
        <v>270</v>
      </c>
      <c r="B5" s="12" t="s">
        <v>271</v>
      </c>
      <c r="C5" s="38">
        <v>1</v>
      </c>
      <c r="D5" s="38">
        <v>12</v>
      </c>
      <c r="E5" s="39">
        <v>257</v>
      </c>
      <c r="F5" s="14">
        <f t="shared" ref="F5:F26" si="0">C5*D5*E5</f>
        <v>3084</v>
      </c>
      <c r="G5" s="38">
        <v>1</v>
      </c>
      <c r="H5" s="38">
        <v>17</v>
      </c>
      <c r="I5" s="39">
        <v>834</v>
      </c>
      <c r="J5" s="14">
        <f t="shared" ref="J5:J26" si="1">G5*H5*I5</f>
        <v>14178</v>
      </c>
      <c r="K5" s="38">
        <v>1</v>
      </c>
      <c r="L5" s="38">
        <v>23</v>
      </c>
      <c r="M5" s="39">
        <v>1283</v>
      </c>
      <c r="N5" s="14">
        <f t="shared" ref="N5:N26" si="2">K5*L5*M5</f>
        <v>29509</v>
      </c>
      <c r="O5" s="38">
        <v>1</v>
      </c>
      <c r="P5" s="38">
        <v>31</v>
      </c>
      <c r="Q5" s="39">
        <v>12500</v>
      </c>
      <c r="R5" s="14">
        <f t="shared" ref="R5:R26" si="3">O5*P5*Q5</f>
        <v>387500</v>
      </c>
      <c r="S5" s="8"/>
      <c r="T5" s="8"/>
      <c r="U5" s="8"/>
      <c r="V5" s="8"/>
      <c r="W5" s="8"/>
      <c r="X5" s="8"/>
      <c r="Y5" s="8"/>
      <c r="Z5" s="8"/>
    </row>
    <row r="6" spans="1:26" ht="15" customHeight="1">
      <c r="A6" s="12" t="s">
        <v>272</v>
      </c>
      <c r="B6" s="12" t="s">
        <v>273</v>
      </c>
      <c r="C6" s="38">
        <v>1</v>
      </c>
      <c r="D6" s="38">
        <v>4</v>
      </c>
      <c r="E6" s="39">
        <v>350</v>
      </c>
      <c r="F6" s="14">
        <f t="shared" si="0"/>
        <v>1400</v>
      </c>
      <c r="G6" s="38">
        <v>1</v>
      </c>
      <c r="H6" s="38">
        <v>8</v>
      </c>
      <c r="I6" s="39">
        <v>850</v>
      </c>
      <c r="J6" s="14">
        <f t="shared" si="1"/>
        <v>6800</v>
      </c>
      <c r="K6" s="38">
        <v>1</v>
      </c>
      <c r="L6" s="38">
        <v>16</v>
      </c>
      <c r="M6" s="39">
        <v>1800</v>
      </c>
      <c r="N6" s="14">
        <f t="shared" si="2"/>
        <v>28800</v>
      </c>
      <c r="O6" s="38">
        <v>1</v>
      </c>
      <c r="P6" s="38">
        <v>25</v>
      </c>
      <c r="Q6" s="39">
        <v>15000</v>
      </c>
      <c r="R6" s="14">
        <f t="shared" si="3"/>
        <v>375000</v>
      </c>
      <c r="S6" s="8"/>
      <c r="T6" s="8"/>
      <c r="U6" s="8"/>
      <c r="V6" s="8"/>
      <c r="W6" s="8"/>
      <c r="X6" s="8"/>
      <c r="Y6" s="8"/>
      <c r="Z6" s="8"/>
    </row>
    <row r="7" spans="1:26" ht="15" customHeight="1">
      <c r="A7" s="12" t="s">
        <v>274</v>
      </c>
      <c r="B7" s="12" t="s">
        <v>275</v>
      </c>
      <c r="C7" s="38">
        <v>1</v>
      </c>
      <c r="D7" s="38">
        <v>3</v>
      </c>
      <c r="E7" s="39">
        <v>257</v>
      </c>
      <c r="F7" s="14">
        <f t="shared" si="0"/>
        <v>771</v>
      </c>
      <c r="G7" s="38">
        <v>1</v>
      </c>
      <c r="H7" s="38">
        <v>5</v>
      </c>
      <c r="I7" s="39">
        <v>834</v>
      </c>
      <c r="J7" s="14">
        <f t="shared" si="1"/>
        <v>4170</v>
      </c>
      <c r="K7" s="38">
        <v>1</v>
      </c>
      <c r="L7" s="38">
        <v>8</v>
      </c>
      <c r="M7" s="39">
        <v>1283</v>
      </c>
      <c r="N7" s="14">
        <f t="shared" si="2"/>
        <v>10264</v>
      </c>
      <c r="O7" s="38">
        <v>1</v>
      </c>
      <c r="P7" s="38">
        <v>10</v>
      </c>
      <c r="Q7" s="39">
        <v>4000</v>
      </c>
      <c r="R7" s="14">
        <f t="shared" si="3"/>
        <v>40000</v>
      </c>
      <c r="S7" s="8"/>
      <c r="T7" s="8"/>
      <c r="U7" s="8"/>
      <c r="V7" s="8"/>
      <c r="W7" s="8"/>
      <c r="X7" s="8"/>
      <c r="Y7" s="8"/>
      <c r="Z7" s="8"/>
    </row>
    <row r="8" spans="1:26" ht="15" customHeight="1">
      <c r="A8" s="12" t="s">
        <v>276</v>
      </c>
      <c r="B8" s="12" t="s">
        <v>277</v>
      </c>
      <c r="C8" s="38">
        <v>1</v>
      </c>
      <c r="D8" s="38">
        <v>2</v>
      </c>
      <c r="E8" s="39">
        <v>257</v>
      </c>
      <c r="F8" s="14">
        <f t="shared" si="0"/>
        <v>514</v>
      </c>
      <c r="G8" s="38">
        <v>1</v>
      </c>
      <c r="H8" s="38">
        <v>4</v>
      </c>
      <c r="I8" s="39">
        <v>834</v>
      </c>
      <c r="J8" s="14">
        <f t="shared" si="1"/>
        <v>3336</v>
      </c>
      <c r="K8" s="38">
        <v>1</v>
      </c>
      <c r="L8" s="38">
        <v>6</v>
      </c>
      <c r="M8" s="39">
        <v>1283</v>
      </c>
      <c r="N8" s="14">
        <f t="shared" si="2"/>
        <v>7698</v>
      </c>
      <c r="O8" s="38">
        <v>1</v>
      </c>
      <c r="P8" s="38">
        <v>8</v>
      </c>
      <c r="Q8" s="39">
        <v>3000</v>
      </c>
      <c r="R8" s="14">
        <f t="shared" si="3"/>
        <v>24000</v>
      </c>
      <c r="S8" s="8"/>
      <c r="T8" s="8"/>
      <c r="U8" s="8"/>
      <c r="V8" s="8"/>
      <c r="W8" s="8"/>
      <c r="X8" s="8"/>
      <c r="Y8" s="8"/>
      <c r="Z8" s="8"/>
    </row>
    <row r="9" spans="1:26" ht="15" customHeight="1">
      <c r="A9" s="12" t="s">
        <v>278</v>
      </c>
      <c r="B9" s="12" t="s">
        <v>279</v>
      </c>
      <c r="C9" s="38">
        <v>1</v>
      </c>
      <c r="D9" s="38">
        <v>2</v>
      </c>
      <c r="E9" s="39">
        <v>257</v>
      </c>
      <c r="F9" s="14">
        <f t="shared" si="0"/>
        <v>514</v>
      </c>
      <c r="G9" s="38">
        <v>1</v>
      </c>
      <c r="H9" s="38">
        <v>4</v>
      </c>
      <c r="I9" s="39">
        <v>834</v>
      </c>
      <c r="J9" s="14">
        <f t="shared" si="1"/>
        <v>3336</v>
      </c>
      <c r="K9" s="38">
        <v>1</v>
      </c>
      <c r="L9" s="38">
        <v>5</v>
      </c>
      <c r="M9" s="39">
        <v>1283</v>
      </c>
      <c r="N9" s="14">
        <f t="shared" si="2"/>
        <v>6415</v>
      </c>
      <c r="O9" s="38">
        <v>1</v>
      </c>
      <c r="P9" s="38">
        <v>6</v>
      </c>
      <c r="Q9" s="39">
        <v>2500</v>
      </c>
      <c r="R9" s="14">
        <f t="shared" si="3"/>
        <v>15000</v>
      </c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12" t="s">
        <v>280</v>
      </c>
      <c r="B10" s="12" t="s">
        <v>281</v>
      </c>
      <c r="C10" s="38">
        <v>1</v>
      </c>
      <c r="D10" s="38">
        <v>2</v>
      </c>
      <c r="E10" s="39">
        <v>257</v>
      </c>
      <c r="F10" s="14">
        <f t="shared" si="0"/>
        <v>514</v>
      </c>
      <c r="G10" s="38">
        <v>1</v>
      </c>
      <c r="H10" s="38">
        <v>3</v>
      </c>
      <c r="I10" s="39">
        <v>834</v>
      </c>
      <c r="J10" s="14">
        <f t="shared" si="1"/>
        <v>2502</v>
      </c>
      <c r="K10" s="38">
        <v>1</v>
      </c>
      <c r="L10" s="38">
        <v>5</v>
      </c>
      <c r="M10" s="39">
        <v>1283</v>
      </c>
      <c r="N10" s="14">
        <f t="shared" si="2"/>
        <v>6415</v>
      </c>
      <c r="O10" s="38">
        <v>1</v>
      </c>
      <c r="P10" s="38">
        <v>6</v>
      </c>
      <c r="Q10" s="39">
        <v>2500</v>
      </c>
      <c r="R10" s="14">
        <f t="shared" si="3"/>
        <v>15000</v>
      </c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12" t="s">
        <v>282</v>
      </c>
      <c r="B11" s="12" t="s">
        <v>283</v>
      </c>
      <c r="C11" s="38">
        <v>1</v>
      </c>
      <c r="D11" s="38">
        <v>1</v>
      </c>
      <c r="E11" s="39">
        <v>257</v>
      </c>
      <c r="F11" s="14">
        <f t="shared" si="0"/>
        <v>257</v>
      </c>
      <c r="G11" s="38">
        <v>1</v>
      </c>
      <c r="H11" s="38">
        <v>2</v>
      </c>
      <c r="I11" s="39">
        <v>834</v>
      </c>
      <c r="J11" s="14">
        <f t="shared" si="1"/>
        <v>1668</v>
      </c>
      <c r="K11" s="38">
        <v>1</v>
      </c>
      <c r="L11" s="38">
        <v>3</v>
      </c>
      <c r="M11" s="39">
        <v>1283</v>
      </c>
      <c r="N11" s="14">
        <f t="shared" si="2"/>
        <v>3849</v>
      </c>
      <c r="O11" s="38">
        <v>1</v>
      </c>
      <c r="P11" s="38">
        <v>4</v>
      </c>
      <c r="Q11" s="39">
        <v>2500</v>
      </c>
      <c r="R11" s="14">
        <f t="shared" si="3"/>
        <v>10000</v>
      </c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2" t="s">
        <v>284</v>
      </c>
      <c r="B12" s="12" t="s">
        <v>285</v>
      </c>
      <c r="C12" s="38">
        <v>5</v>
      </c>
      <c r="D12" s="38">
        <v>1</v>
      </c>
      <c r="E12" s="39">
        <v>257</v>
      </c>
      <c r="F12" s="14">
        <f t="shared" si="0"/>
        <v>1285</v>
      </c>
      <c r="G12" s="38">
        <v>7</v>
      </c>
      <c r="H12" s="38">
        <v>1.5</v>
      </c>
      <c r="I12" s="39">
        <v>834</v>
      </c>
      <c r="J12" s="14">
        <f t="shared" si="1"/>
        <v>8757</v>
      </c>
      <c r="K12" s="38">
        <v>8</v>
      </c>
      <c r="L12" s="38">
        <v>2</v>
      </c>
      <c r="M12" s="39">
        <v>1283</v>
      </c>
      <c r="N12" s="14">
        <f t="shared" si="2"/>
        <v>20528</v>
      </c>
      <c r="O12" s="38">
        <v>8</v>
      </c>
      <c r="P12" s="38">
        <v>2.5</v>
      </c>
      <c r="Q12" s="39">
        <v>1800</v>
      </c>
      <c r="R12" s="14">
        <f t="shared" si="3"/>
        <v>36000</v>
      </c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12" t="s">
        <v>286</v>
      </c>
      <c r="B13" s="12" t="s">
        <v>287</v>
      </c>
      <c r="C13" s="38">
        <v>3</v>
      </c>
      <c r="D13" s="38">
        <v>1</v>
      </c>
      <c r="E13" s="39">
        <v>257</v>
      </c>
      <c r="F13" s="14">
        <f t="shared" si="0"/>
        <v>771</v>
      </c>
      <c r="G13" s="38">
        <v>5</v>
      </c>
      <c r="H13" s="38">
        <v>1</v>
      </c>
      <c r="I13" s="39">
        <v>834</v>
      </c>
      <c r="J13" s="14">
        <f t="shared" si="1"/>
        <v>4170</v>
      </c>
      <c r="K13" s="38">
        <v>6</v>
      </c>
      <c r="L13" s="38">
        <v>1.5</v>
      </c>
      <c r="M13" s="39">
        <v>1283</v>
      </c>
      <c r="N13" s="14">
        <f t="shared" si="2"/>
        <v>11547</v>
      </c>
      <c r="O13" s="38">
        <v>8</v>
      </c>
      <c r="P13" s="38">
        <v>2</v>
      </c>
      <c r="Q13" s="39">
        <v>1500</v>
      </c>
      <c r="R13" s="14">
        <f t="shared" si="3"/>
        <v>24000</v>
      </c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2" t="s">
        <v>288</v>
      </c>
      <c r="B14" s="12" t="s">
        <v>289</v>
      </c>
      <c r="C14" s="38">
        <v>5</v>
      </c>
      <c r="D14" s="38">
        <v>1</v>
      </c>
      <c r="E14" s="39">
        <v>257</v>
      </c>
      <c r="F14" s="14">
        <f t="shared" si="0"/>
        <v>1285</v>
      </c>
      <c r="G14" s="38">
        <v>8</v>
      </c>
      <c r="H14" s="38">
        <v>1.5</v>
      </c>
      <c r="I14" s="39">
        <v>834</v>
      </c>
      <c r="J14" s="14">
        <f t="shared" si="1"/>
        <v>10008</v>
      </c>
      <c r="K14" s="38">
        <v>10</v>
      </c>
      <c r="L14" s="38">
        <v>2</v>
      </c>
      <c r="M14" s="39">
        <v>1283</v>
      </c>
      <c r="N14" s="14">
        <f t="shared" si="2"/>
        <v>25660</v>
      </c>
      <c r="O14" s="38">
        <v>12</v>
      </c>
      <c r="P14" s="38">
        <v>2.5</v>
      </c>
      <c r="Q14" s="39">
        <v>1500</v>
      </c>
      <c r="R14" s="14">
        <f t="shared" si="3"/>
        <v>45000</v>
      </c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2" t="s">
        <v>290</v>
      </c>
      <c r="B15" s="12" t="s">
        <v>291</v>
      </c>
      <c r="C15" s="38">
        <v>4</v>
      </c>
      <c r="D15" s="38">
        <v>1</v>
      </c>
      <c r="E15" s="39">
        <v>257</v>
      </c>
      <c r="F15" s="14">
        <f t="shared" si="0"/>
        <v>1028</v>
      </c>
      <c r="G15" s="38">
        <v>6</v>
      </c>
      <c r="H15" s="38">
        <v>1</v>
      </c>
      <c r="I15" s="39">
        <v>834</v>
      </c>
      <c r="J15" s="14">
        <f t="shared" si="1"/>
        <v>5004</v>
      </c>
      <c r="K15" s="38">
        <v>7</v>
      </c>
      <c r="L15" s="38">
        <v>1.5</v>
      </c>
      <c r="M15" s="39">
        <v>1283</v>
      </c>
      <c r="N15" s="14">
        <f t="shared" si="2"/>
        <v>13471.5</v>
      </c>
      <c r="O15" s="38">
        <v>7</v>
      </c>
      <c r="P15" s="38">
        <v>2</v>
      </c>
      <c r="Q15" s="39">
        <v>1500</v>
      </c>
      <c r="R15" s="14">
        <f t="shared" si="3"/>
        <v>21000</v>
      </c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2" t="s">
        <v>292</v>
      </c>
      <c r="B16" s="12" t="s">
        <v>293</v>
      </c>
      <c r="C16" s="38">
        <v>2</v>
      </c>
      <c r="D16" s="38">
        <v>1</v>
      </c>
      <c r="E16" s="39">
        <v>257</v>
      </c>
      <c r="F16" s="14">
        <f t="shared" si="0"/>
        <v>514</v>
      </c>
      <c r="G16" s="38">
        <v>3</v>
      </c>
      <c r="H16" s="38">
        <v>1</v>
      </c>
      <c r="I16" s="39">
        <v>834</v>
      </c>
      <c r="J16" s="14">
        <f t="shared" si="1"/>
        <v>2502</v>
      </c>
      <c r="K16" s="38">
        <v>4</v>
      </c>
      <c r="L16" s="38">
        <v>1</v>
      </c>
      <c r="M16" s="39">
        <v>1283</v>
      </c>
      <c r="N16" s="14">
        <f t="shared" si="2"/>
        <v>5132</v>
      </c>
      <c r="O16" s="38">
        <v>4</v>
      </c>
      <c r="P16" s="38">
        <v>1.5</v>
      </c>
      <c r="Q16" s="39">
        <v>1500</v>
      </c>
      <c r="R16" s="14">
        <f t="shared" si="3"/>
        <v>9000</v>
      </c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2" t="s">
        <v>294</v>
      </c>
      <c r="B17" s="12" t="s">
        <v>295</v>
      </c>
      <c r="C17" s="38">
        <v>1</v>
      </c>
      <c r="D17" s="38">
        <v>1</v>
      </c>
      <c r="E17" s="39">
        <v>257</v>
      </c>
      <c r="F17" s="14">
        <f t="shared" si="0"/>
        <v>257</v>
      </c>
      <c r="G17" s="38">
        <v>1</v>
      </c>
      <c r="H17" s="38">
        <v>2</v>
      </c>
      <c r="I17" s="39">
        <v>834</v>
      </c>
      <c r="J17" s="14">
        <f t="shared" si="1"/>
        <v>1668</v>
      </c>
      <c r="K17" s="38">
        <v>1</v>
      </c>
      <c r="L17" s="38">
        <v>4</v>
      </c>
      <c r="M17" s="39">
        <v>1283</v>
      </c>
      <c r="N17" s="14">
        <f t="shared" si="2"/>
        <v>5132</v>
      </c>
      <c r="O17" s="38">
        <v>1</v>
      </c>
      <c r="P17" s="38">
        <v>6</v>
      </c>
      <c r="Q17" s="39">
        <v>3000</v>
      </c>
      <c r="R17" s="14">
        <f t="shared" si="3"/>
        <v>18000</v>
      </c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2" t="s">
        <v>296</v>
      </c>
      <c r="B18" s="12" t="s">
        <v>297</v>
      </c>
      <c r="C18" s="38">
        <v>3</v>
      </c>
      <c r="D18" s="38">
        <v>1</v>
      </c>
      <c r="E18" s="39">
        <v>257</v>
      </c>
      <c r="F18" s="14">
        <f t="shared" si="0"/>
        <v>771</v>
      </c>
      <c r="G18" s="38">
        <v>5</v>
      </c>
      <c r="H18" s="38">
        <v>1</v>
      </c>
      <c r="I18" s="39">
        <v>834</v>
      </c>
      <c r="J18" s="14">
        <f t="shared" si="1"/>
        <v>4170</v>
      </c>
      <c r="K18" s="38">
        <v>5</v>
      </c>
      <c r="L18" s="38">
        <v>2</v>
      </c>
      <c r="M18" s="39">
        <v>1283</v>
      </c>
      <c r="N18" s="14">
        <f t="shared" si="2"/>
        <v>12830</v>
      </c>
      <c r="O18" s="38">
        <v>5</v>
      </c>
      <c r="P18" s="38">
        <v>2.5</v>
      </c>
      <c r="Q18" s="39">
        <v>2200</v>
      </c>
      <c r="R18" s="14">
        <f t="shared" si="3"/>
        <v>27500</v>
      </c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12" t="s">
        <v>298</v>
      </c>
      <c r="B19" s="12" t="s">
        <v>299</v>
      </c>
      <c r="C19" s="38">
        <v>1</v>
      </c>
      <c r="D19" s="38">
        <v>1</v>
      </c>
      <c r="E19" s="39">
        <v>257</v>
      </c>
      <c r="F19" s="14">
        <f t="shared" si="0"/>
        <v>257</v>
      </c>
      <c r="G19" s="38">
        <v>1</v>
      </c>
      <c r="H19" s="38">
        <v>1</v>
      </c>
      <c r="I19" s="39">
        <v>834</v>
      </c>
      <c r="J19" s="14">
        <f t="shared" si="1"/>
        <v>834</v>
      </c>
      <c r="K19" s="38">
        <v>1</v>
      </c>
      <c r="L19" s="38">
        <v>1</v>
      </c>
      <c r="M19" s="39">
        <v>1500</v>
      </c>
      <c r="N19" s="14">
        <f t="shared" si="2"/>
        <v>1500</v>
      </c>
      <c r="O19" s="38">
        <v>1</v>
      </c>
      <c r="P19" s="38">
        <v>2</v>
      </c>
      <c r="Q19" s="39">
        <v>10000</v>
      </c>
      <c r="R19" s="14">
        <f t="shared" si="3"/>
        <v>20000</v>
      </c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2" t="s">
        <v>300</v>
      </c>
      <c r="B20" s="12" t="s">
        <v>301</v>
      </c>
      <c r="C20" s="38">
        <v>4</v>
      </c>
      <c r="D20" s="38">
        <v>1</v>
      </c>
      <c r="E20" s="39">
        <v>257</v>
      </c>
      <c r="F20" s="14">
        <f t="shared" si="0"/>
        <v>1028</v>
      </c>
      <c r="G20" s="38">
        <v>6</v>
      </c>
      <c r="H20" s="38">
        <v>1.5</v>
      </c>
      <c r="I20" s="39">
        <v>834</v>
      </c>
      <c r="J20" s="14">
        <f t="shared" si="1"/>
        <v>7506</v>
      </c>
      <c r="K20" s="38">
        <v>8</v>
      </c>
      <c r="L20" s="38">
        <v>2</v>
      </c>
      <c r="M20" s="39">
        <v>1283</v>
      </c>
      <c r="N20" s="14">
        <f t="shared" si="2"/>
        <v>20528</v>
      </c>
      <c r="O20" s="38">
        <v>10</v>
      </c>
      <c r="P20" s="38">
        <v>3</v>
      </c>
      <c r="Q20" s="39">
        <v>2200</v>
      </c>
      <c r="R20" s="14">
        <f t="shared" si="3"/>
        <v>66000</v>
      </c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12" t="s">
        <v>302</v>
      </c>
      <c r="B21" s="12" t="s">
        <v>303</v>
      </c>
      <c r="C21" s="38">
        <v>3</v>
      </c>
      <c r="D21" s="38">
        <v>1</v>
      </c>
      <c r="E21" s="39">
        <v>257</v>
      </c>
      <c r="F21" s="14">
        <f t="shared" si="0"/>
        <v>771</v>
      </c>
      <c r="G21" s="38">
        <v>5</v>
      </c>
      <c r="H21" s="38">
        <v>1</v>
      </c>
      <c r="I21" s="39">
        <v>834</v>
      </c>
      <c r="J21" s="14">
        <f t="shared" si="1"/>
        <v>4170</v>
      </c>
      <c r="K21" s="38">
        <v>5</v>
      </c>
      <c r="L21" s="38">
        <v>1.5</v>
      </c>
      <c r="M21" s="39">
        <v>1283</v>
      </c>
      <c r="N21" s="14">
        <f t="shared" si="2"/>
        <v>9622.5</v>
      </c>
      <c r="O21" s="38">
        <v>5</v>
      </c>
      <c r="P21" s="38">
        <v>2</v>
      </c>
      <c r="Q21" s="39">
        <v>1800</v>
      </c>
      <c r="R21" s="14">
        <f t="shared" si="3"/>
        <v>18000</v>
      </c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2" t="s">
        <v>304</v>
      </c>
      <c r="B22" s="12" t="s">
        <v>305</v>
      </c>
      <c r="C22" s="38">
        <v>3</v>
      </c>
      <c r="D22" s="38">
        <v>1</v>
      </c>
      <c r="E22" s="39">
        <v>257</v>
      </c>
      <c r="F22" s="14">
        <f t="shared" si="0"/>
        <v>771</v>
      </c>
      <c r="G22" s="38">
        <v>5</v>
      </c>
      <c r="H22" s="38">
        <v>1</v>
      </c>
      <c r="I22" s="39">
        <v>834</v>
      </c>
      <c r="J22" s="14">
        <f t="shared" si="1"/>
        <v>4170</v>
      </c>
      <c r="K22" s="38">
        <v>6</v>
      </c>
      <c r="L22" s="38">
        <v>1</v>
      </c>
      <c r="M22" s="39">
        <v>1283</v>
      </c>
      <c r="N22" s="14">
        <f t="shared" si="2"/>
        <v>7698</v>
      </c>
      <c r="O22" s="38">
        <v>7</v>
      </c>
      <c r="P22" s="38">
        <v>1.5</v>
      </c>
      <c r="Q22" s="39">
        <v>1600</v>
      </c>
      <c r="R22" s="14">
        <f t="shared" si="3"/>
        <v>16800</v>
      </c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12" t="s">
        <v>306</v>
      </c>
      <c r="B23" s="12" t="s">
        <v>307</v>
      </c>
      <c r="C23" s="38">
        <v>10</v>
      </c>
      <c r="D23" s="38">
        <v>1</v>
      </c>
      <c r="E23" s="39">
        <v>257</v>
      </c>
      <c r="F23" s="14">
        <f t="shared" si="0"/>
        <v>2570</v>
      </c>
      <c r="G23" s="38">
        <v>18</v>
      </c>
      <c r="H23" s="38">
        <v>1</v>
      </c>
      <c r="I23" s="39">
        <v>834</v>
      </c>
      <c r="J23" s="14">
        <f t="shared" si="1"/>
        <v>15012</v>
      </c>
      <c r="K23" s="38">
        <v>30</v>
      </c>
      <c r="L23" s="38">
        <v>1</v>
      </c>
      <c r="M23" s="39">
        <v>1283</v>
      </c>
      <c r="N23" s="14">
        <f t="shared" si="2"/>
        <v>38490</v>
      </c>
      <c r="O23" s="38">
        <v>45</v>
      </c>
      <c r="P23" s="38">
        <v>1.25</v>
      </c>
      <c r="Q23" s="39">
        <v>1283</v>
      </c>
      <c r="R23" s="14">
        <f t="shared" si="3"/>
        <v>72168.75</v>
      </c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12" t="s">
        <v>308</v>
      </c>
      <c r="B24" s="12" t="s">
        <v>309</v>
      </c>
      <c r="C24" s="38">
        <v>2</v>
      </c>
      <c r="D24" s="38">
        <v>2</v>
      </c>
      <c r="E24" s="39">
        <v>257</v>
      </c>
      <c r="F24" s="14">
        <f t="shared" si="0"/>
        <v>1028</v>
      </c>
      <c r="G24" s="38">
        <v>4</v>
      </c>
      <c r="H24" s="38">
        <v>2</v>
      </c>
      <c r="I24" s="39">
        <v>834</v>
      </c>
      <c r="J24" s="14">
        <f t="shared" si="1"/>
        <v>6672</v>
      </c>
      <c r="K24" s="38">
        <v>6</v>
      </c>
      <c r="L24" s="38">
        <v>3</v>
      </c>
      <c r="M24" s="39">
        <v>1283</v>
      </c>
      <c r="N24" s="14">
        <f t="shared" si="2"/>
        <v>23094</v>
      </c>
      <c r="O24" s="38">
        <v>10</v>
      </c>
      <c r="P24" s="38">
        <v>4</v>
      </c>
      <c r="Q24" s="39">
        <v>1800</v>
      </c>
      <c r="R24" s="14">
        <f t="shared" si="3"/>
        <v>72000</v>
      </c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310</v>
      </c>
      <c r="B25" s="12" t="s">
        <v>311</v>
      </c>
      <c r="C25" s="38">
        <v>35</v>
      </c>
      <c r="D25" s="38">
        <v>1</v>
      </c>
      <c r="E25" s="39">
        <v>150</v>
      </c>
      <c r="F25" s="14">
        <f t="shared" si="0"/>
        <v>5250</v>
      </c>
      <c r="G25" s="38">
        <v>100</v>
      </c>
      <c r="H25" s="38">
        <v>1</v>
      </c>
      <c r="I25" s="39">
        <v>231</v>
      </c>
      <c r="J25" s="14">
        <f t="shared" si="1"/>
        <v>23100</v>
      </c>
      <c r="K25" s="38">
        <v>260</v>
      </c>
      <c r="L25" s="38">
        <v>1</v>
      </c>
      <c r="M25" s="39">
        <v>231</v>
      </c>
      <c r="N25" s="14">
        <f t="shared" si="2"/>
        <v>60060</v>
      </c>
      <c r="O25" s="38">
        <v>900</v>
      </c>
      <c r="P25" s="38">
        <v>1</v>
      </c>
      <c r="Q25" s="39">
        <v>231</v>
      </c>
      <c r="R25" s="14">
        <f t="shared" si="3"/>
        <v>207900</v>
      </c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312</v>
      </c>
      <c r="B26" s="12" t="s">
        <v>313</v>
      </c>
      <c r="C26" s="38">
        <v>0</v>
      </c>
      <c r="D26" s="38">
        <v>0</v>
      </c>
      <c r="E26" s="39">
        <v>0</v>
      </c>
      <c r="F26" s="14">
        <f t="shared" si="0"/>
        <v>0</v>
      </c>
      <c r="G26" s="38">
        <v>2</v>
      </c>
      <c r="H26" s="38">
        <v>8</v>
      </c>
      <c r="I26" s="39">
        <v>270</v>
      </c>
      <c r="J26" s="14">
        <f t="shared" si="1"/>
        <v>4320</v>
      </c>
      <c r="K26" s="38">
        <v>3</v>
      </c>
      <c r="L26" s="38">
        <v>18</v>
      </c>
      <c r="M26" s="39">
        <v>400</v>
      </c>
      <c r="N26" s="14">
        <f t="shared" si="2"/>
        <v>21600</v>
      </c>
      <c r="O26" s="38">
        <v>5</v>
      </c>
      <c r="P26" s="38">
        <v>35</v>
      </c>
      <c r="Q26" s="39">
        <v>400</v>
      </c>
      <c r="R26" s="14">
        <f t="shared" si="3"/>
        <v>70000</v>
      </c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69" t="s">
        <v>314</v>
      </c>
      <c r="B27" s="69"/>
      <c r="C27" s="70"/>
      <c r="D27" s="70"/>
      <c r="E27" s="71"/>
      <c r="F27" s="41">
        <f>SUM(F5:F26)</f>
        <v>24640</v>
      </c>
      <c r="G27" s="40"/>
      <c r="H27" s="40"/>
      <c r="I27" s="41"/>
      <c r="J27" s="41">
        <f>SUM(J5:J26)</f>
        <v>138053</v>
      </c>
      <c r="K27" s="40"/>
      <c r="L27" s="40"/>
      <c r="M27" s="41"/>
      <c r="N27" s="41">
        <f>SUM(N5:N26)</f>
        <v>369843</v>
      </c>
      <c r="O27" s="40"/>
      <c r="P27" s="40"/>
      <c r="Q27" s="41"/>
      <c r="R27" s="41">
        <f>SUM(R5:R26)</f>
        <v>1589868.75</v>
      </c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3">
    <mergeCell ref="A1:R1"/>
    <mergeCell ref="A2:R2"/>
    <mergeCell ref="A27:E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0"/>
  <sheetViews>
    <sheetView showGridLines="0" workbookViewId="0">
      <selection sqref="A1:O1"/>
    </sheetView>
  </sheetViews>
  <sheetFormatPr defaultRowHeight="14"/>
  <cols>
    <col min="1" max="1" width="37" customWidth="1"/>
    <col min="2" max="2" width="39" customWidth="1"/>
    <col min="3" max="3" width="24" customWidth="1"/>
    <col min="4" max="15" width="12" customWidth="1"/>
  </cols>
  <sheetData>
    <row r="1" spans="1:26" ht="30" customHeight="1">
      <c r="A1" s="63" t="s">
        <v>853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315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1" t="s">
        <v>316</v>
      </c>
      <c r="B4" s="2" t="s">
        <v>317</v>
      </c>
      <c r="C4" s="2" t="s">
        <v>318</v>
      </c>
      <c r="D4" s="2" t="s">
        <v>319</v>
      </c>
      <c r="E4" s="2" t="s">
        <v>320</v>
      </c>
      <c r="F4" s="2" t="s">
        <v>321</v>
      </c>
      <c r="G4" s="2" t="s">
        <v>322</v>
      </c>
      <c r="H4" s="2" t="s">
        <v>320</v>
      </c>
      <c r="I4" s="2" t="s">
        <v>321</v>
      </c>
      <c r="J4" s="2" t="s">
        <v>323</v>
      </c>
      <c r="K4" s="2" t="s">
        <v>320</v>
      </c>
      <c r="L4" s="2" t="s">
        <v>321</v>
      </c>
      <c r="M4" s="2" t="s">
        <v>324</v>
      </c>
      <c r="N4" s="2" t="s">
        <v>320</v>
      </c>
      <c r="O4" s="3" t="s">
        <v>321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>
      <c r="A5" s="12" t="s">
        <v>325</v>
      </c>
      <c r="B5" s="12" t="s">
        <v>326</v>
      </c>
      <c r="C5" s="12" t="s">
        <v>327</v>
      </c>
      <c r="D5" s="42">
        <v>2</v>
      </c>
      <c r="E5" s="39">
        <v>350</v>
      </c>
      <c r="F5" s="14">
        <f t="shared" ref="F5:F45" si="0">D5*E5</f>
        <v>700</v>
      </c>
      <c r="G5" s="42">
        <v>3</v>
      </c>
      <c r="H5" s="39">
        <v>900</v>
      </c>
      <c r="I5" s="14">
        <f t="shared" ref="I5:I45" si="1">G5*H5</f>
        <v>2700</v>
      </c>
      <c r="J5" s="42">
        <v>4</v>
      </c>
      <c r="K5" s="39">
        <v>1800</v>
      </c>
      <c r="L5" s="14">
        <f t="shared" ref="L5:L45" si="2">J5*K5</f>
        <v>7200</v>
      </c>
      <c r="M5" s="42">
        <v>6</v>
      </c>
      <c r="N5" s="39">
        <v>4500</v>
      </c>
      <c r="O5" s="14">
        <f t="shared" ref="O5:O45" si="3">M5*N5</f>
        <v>27000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>
      <c r="A6" s="12" t="s">
        <v>328</v>
      </c>
      <c r="B6" s="12" t="s">
        <v>329</v>
      </c>
      <c r="C6" s="12" t="s">
        <v>330</v>
      </c>
      <c r="D6" s="42">
        <v>1</v>
      </c>
      <c r="E6" s="39">
        <v>700</v>
      </c>
      <c r="F6" s="14">
        <f t="shared" si="0"/>
        <v>700</v>
      </c>
      <c r="G6" s="42">
        <v>1</v>
      </c>
      <c r="H6" s="39">
        <v>1800</v>
      </c>
      <c r="I6" s="14">
        <f t="shared" si="1"/>
        <v>1800</v>
      </c>
      <c r="J6" s="42">
        <v>1</v>
      </c>
      <c r="K6" s="39">
        <v>6500</v>
      </c>
      <c r="L6" s="14">
        <f t="shared" si="2"/>
        <v>6500</v>
      </c>
      <c r="M6" s="42">
        <v>2</v>
      </c>
      <c r="N6" s="39">
        <v>18000</v>
      </c>
      <c r="O6" s="14">
        <f t="shared" si="3"/>
        <v>36000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12" t="s">
        <v>331</v>
      </c>
      <c r="B7" s="12" t="s">
        <v>332</v>
      </c>
      <c r="C7" s="12" t="s">
        <v>333</v>
      </c>
      <c r="D7" s="42">
        <v>1</v>
      </c>
      <c r="E7" s="39">
        <v>400</v>
      </c>
      <c r="F7" s="14">
        <f t="shared" si="0"/>
        <v>400</v>
      </c>
      <c r="G7" s="42">
        <v>1</v>
      </c>
      <c r="H7" s="39">
        <v>1200</v>
      </c>
      <c r="I7" s="14">
        <f t="shared" si="1"/>
        <v>1200</v>
      </c>
      <c r="J7" s="42">
        <v>1</v>
      </c>
      <c r="K7" s="39">
        <v>4000</v>
      </c>
      <c r="L7" s="14">
        <f t="shared" si="2"/>
        <v>4000</v>
      </c>
      <c r="M7" s="42">
        <v>1</v>
      </c>
      <c r="N7" s="39">
        <v>12000</v>
      </c>
      <c r="O7" s="14">
        <f t="shared" si="3"/>
        <v>12000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12" t="s">
        <v>334</v>
      </c>
      <c r="B8" s="12" t="s">
        <v>335</v>
      </c>
      <c r="C8" s="12" t="s">
        <v>336</v>
      </c>
      <c r="D8" s="42">
        <v>1</v>
      </c>
      <c r="E8" s="39">
        <v>500</v>
      </c>
      <c r="F8" s="14">
        <f t="shared" si="0"/>
        <v>500</v>
      </c>
      <c r="G8" s="42">
        <v>1</v>
      </c>
      <c r="H8" s="39">
        <v>1600</v>
      </c>
      <c r="I8" s="14">
        <f t="shared" si="1"/>
        <v>1600</v>
      </c>
      <c r="J8" s="42">
        <v>1</v>
      </c>
      <c r="K8" s="39">
        <v>6000</v>
      </c>
      <c r="L8" s="14">
        <f t="shared" si="2"/>
        <v>6000</v>
      </c>
      <c r="M8" s="42">
        <v>1</v>
      </c>
      <c r="N8" s="39">
        <v>30000</v>
      </c>
      <c r="O8" s="14">
        <f t="shared" si="3"/>
        <v>30000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12" t="s">
        <v>337</v>
      </c>
      <c r="B9" s="12" t="s">
        <v>338</v>
      </c>
      <c r="C9" s="12" t="s">
        <v>339</v>
      </c>
      <c r="D9" s="42">
        <v>1</v>
      </c>
      <c r="E9" s="39">
        <v>250</v>
      </c>
      <c r="F9" s="14">
        <f t="shared" si="0"/>
        <v>250</v>
      </c>
      <c r="G9" s="42">
        <v>1</v>
      </c>
      <c r="H9" s="39">
        <v>650</v>
      </c>
      <c r="I9" s="14">
        <f t="shared" si="1"/>
        <v>650</v>
      </c>
      <c r="J9" s="42">
        <v>1</v>
      </c>
      <c r="K9" s="39">
        <v>1800</v>
      </c>
      <c r="L9" s="14">
        <f t="shared" si="2"/>
        <v>1800</v>
      </c>
      <c r="M9" s="42">
        <v>1</v>
      </c>
      <c r="N9" s="39">
        <v>5000</v>
      </c>
      <c r="O9" s="14">
        <f t="shared" si="3"/>
        <v>5000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4" customHeight="1">
      <c r="A10" s="12" t="s">
        <v>340</v>
      </c>
      <c r="B10" s="12" t="s">
        <v>341</v>
      </c>
      <c r="C10" s="12" t="s">
        <v>342</v>
      </c>
      <c r="D10" s="42">
        <v>1</v>
      </c>
      <c r="E10" s="39">
        <v>800</v>
      </c>
      <c r="F10" s="14">
        <f t="shared" si="0"/>
        <v>800</v>
      </c>
      <c r="G10" s="42">
        <v>1</v>
      </c>
      <c r="H10" s="39">
        <v>2200</v>
      </c>
      <c r="I10" s="14">
        <f t="shared" si="1"/>
        <v>2200</v>
      </c>
      <c r="J10" s="42">
        <v>1</v>
      </c>
      <c r="K10" s="39">
        <v>7000</v>
      </c>
      <c r="L10" s="14">
        <f t="shared" si="2"/>
        <v>7000</v>
      </c>
      <c r="M10" s="42">
        <v>1</v>
      </c>
      <c r="N10" s="39">
        <v>22000</v>
      </c>
      <c r="O10" s="14">
        <f t="shared" si="3"/>
        <v>22000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12" t="s">
        <v>343</v>
      </c>
      <c r="B11" s="12" t="s">
        <v>344</v>
      </c>
      <c r="C11" s="12" t="s">
        <v>339</v>
      </c>
      <c r="D11" s="42">
        <v>1</v>
      </c>
      <c r="E11" s="39">
        <v>600</v>
      </c>
      <c r="F11" s="14">
        <f t="shared" si="0"/>
        <v>600</v>
      </c>
      <c r="G11" s="42">
        <v>1</v>
      </c>
      <c r="H11" s="39">
        <v>1800</v>
      </c>
      <c r="I11" s="14">
        <f t="shared" si="1"/>
        <v>1800</v>
      </c>
      <c r="J11" s="42">
        <v>1</v>
      </c>
      <c r="K11" s="39">
        <v>7000</v>
      </c>
      <c r="L11" s="14">
        <f t="shared" si="2"/>
        <v>7000</v>
      </c>
      <c r="M11" s="42">
        <v>1</v>
      </c>
      <c r="N11" s="39">
        <v>35000</v>
      </c>
      <c r="O11" s="14">
        <f t="shared" si="3"/>
        <v>35000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2" t="s">
        <v>345</v>
      </c>
      <c r="B12" s="12" t="s">
        <v>346</v>
      </c>
      <c r="C12" s="12" t="s">
        <v>347</v>
      </c>
      <c r="D12" s="42">
        <v>2</v>
      </c>
      <c r="E12" s="39">
        <v>200</v>
      </c>
      <c r="F12" s="14">
        <f t="shared" si="0"/>
        <v>400</v>
      </c>
      <c r="G12" s="42">
        <v>3</v>
      </c>
      <c r="H12" s="39">
        <v>350</v>
      </c>
      <c r="I12" s="14">
        <f t="shared" si="1"/>
        <v>1050</v>
      </c>
      <c r="J12" s="42">
        <v>4</v>
      </c>
      <c r="K12" s="39">
        <v>600</v>
      </c>
      <c r="L12" s="14">
        <f t="shared" si="2"/>
        <v>2400</v>
      </c>
      <c r="M12" s="42">
        <v>6</v>
      </c>
      <c r="N12" s="39">
        <v>1200</v>
      </c>
      <c r="O12" s="14">
        <f t="shared" si="3"/>
        <v>7200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" customHeight="1">
      <c r="A13" s="12" t="s">
        <v>348</v>
      </c>
      <c r="B13" s="12" t="s">
        <v>349</v>
      </c>
      <c r="C13" s="12" t="s">
        <v>350</v>
      </c>
      <c r="D13" s="42">
        <v>1</v>
      </c>
      <c r="E13" s="39">
        <v>450</v>
      </c>
      <c r="F13" s="14">
        <f t="shared" si="0"/>
        <v>450</v>
      </c>
      <c r="G13" s="42">
        <v>1</v>
      </c>
      <c r="H13" s="39">
        <v>1400</v>
      </c>
      <c r="I13" s="14">
        <f t="shared" si="1"/>
        <v>1400</v>
      </c>
      <c r="J13" s="42">
        <v>1</v>
      </c>
      <c r="K13" s="39">
        <v>5000</v>
      </c>
      <c r="L13" s="14">
        <f t="shared" si="2"/>
        <v>5000</v>
      </c>
      <c r="M13" s="42">
        <v>1</v>
      </c>
      <c r="N13" s="39">
        <v>22000</v>
      </c>
      <c r="O13" s="14">
        <f t="shared" si="3"/>
        <v>22000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2" t="s">
        <v>351</v>
      </c>
      <c r="B14" s="12" t="s">
        <v>352</v>
      </c>
      <c r="C14" s="12" t="s">
        <v>353</v>
      </c>
      <c r="D14" s="42">
        <v>2</v>
      </c>
      <c r="E14" s="39">
        <v>80</v>
      </c>
      <c r="F14" s="14">
        <f t="shared" si="0"/>
        <v>160</v>
      </c>
      <c r="G14" s="42">
        <v>3</v>
      </c>
      <c r="H14" s="39">
        <v>150</v>
      </c>
      <c r="I14" s="14">
        <f t="shared" si="1"/>
        <v>450</v>
      </c>
      <c r="J14" s="42">
        <v>4</v>
      </c>
      <c r="K14" s="39">
        <v>300</v>
      </c>
      <c r="L14" s="14">
        <f t="shared" si="2"/>
        <v>1200</v>
      </c>
      <c r="M14" s="42">
        <v>6</v>
      </c>
      <c r="N14" s="39">
        <v>650</v>
      </c>
      <c r="O14" s="14">
        <f t="shared" si="3"/>
        <v>3900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2" t="s">
        <v>354</v>
      </c>
      <c r="B15" s="12" t="s">
        <v>355</v>
      </c>
      <c r="C15" s="12" t="s">
        <v>342</v>
      </c>
      <c r="D15" s="42">
        <v>1</v>
      </c>
      <c r="E15" s="39">
        <v>400</v>
      </c>
      <c r="F15" s="14">
        <f t="shared" si="0"/>
        <v>400</v>
      </c>
      <c r="G15" s="42">
        <v>1</v>
      </c>
      <c r="H15" s="39">
        <v>1400</v>
      </c>
      <c r="I15" s="14">
        <f t="shared" si="1"/>
        <v>1400</v>
      </c>
      <c r="J15" s="42">
        <v>1</v>
      </c>
      <c r="K15" s="39">
        <v>5000</v>
      </c>
      <c r="L15" s="14">
        <f t="shared" si="2"/>
        <v>5000</v>
      </c>
      <c r="M15" s="42">
        <v>1</v>
      </c>
      <c r="N15" s="39">
        <v>18000</v>
      </c>
      <c r="O15" s="14">
        <f t="shared" si="3"/>
        <v>18000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2" t="s">
        <v>356</v>
      </c>
      <c r="B16" s="12" t="s">
        <v>357</v>
      </c>
      <c r="C16" s="12" t="s">
        <v>358</v>
      </c>
      <c r="D16" s="42">
        <v>1</v>
      </c>
      <c r="E16" s="39">
        <v>300</v>
      </c>
      <c r="F16" s="14">
        <f t="shared" si="0"/>
        <v>300</v>
      </c>
      <c r="G16" s="42">
        <v>1</v>
      </c>
      <c r="H16" s="39">
        <v>900</v>
      </c>
      <c r="I16" s="14">
        <f t="shared" si="1"/>
        <v>900</v>
      </c>
      <c r="J16" s="42">
        <v>1</v>
      </c>
      <c r="K16" s="39">
        <v>2800</v>
      </c>
      <c r="L16" s="14">
        <f t="shared" si="2"/>
        <v>2800</v>
      </c>
      <c r="M16" s="42">
        <v>1</v>
      </c>
      <c r="N16" s="39">
        <v>9000</v>
      </c>
      <c r="O16" s="14">
        <f t="shared" si="3"/>
        <v>9000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2" t="s">
        <v>359</v>
      </c>
      <c r="B17" s="12" t="s">
        <v>360</v>
      </c>
      <c r="C17" s="12" t="s">
        <v>361</v>
      </c>
      <c r="D17" s="42">
        <v>1</v>
      </c>
      <c r="E17" s="39">
        <v>250</v>
      </c>
      <c r="F17" s="14">
        <f t="shared" si="0"/>
        <v>250</v>
      </c>
      <c r="G17" s="42">
        <v>1</v>
      </c>
      <c r="H17" s="39">
        <v>1000</v>
      </c>
      <c r="I17" s="14">
        <f t="shared" si="1"/>
        <v>1000</v>
      </c>
      <c r="J17" s="42">
        <v>1</v>
      </c>
      <c r="K17" s="39">
        <v>4500</v>
      </c>
      <c r="L17" s="14">
        <f t="shared" si="2"/>
        <v>4500</v>
      </c>
      <c r="M17" s="42">
        <v>1</v>
      </c>
      <c r="N17" s="39">
        <v>25000</v>
      </c>
      <c r="O17" s="14">
        <f t="shared" si="3"/>
        <v>25000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2" t="s">
        <v>362</v>
      </c>
      <c r="B18" s="12" t="s">
        <v>363</v>
      </c>
      <c r="C18" s="12" t="s">
        <v>364</v>
      </c>
      <c r="D18" s="42">
        <v>1</v>
      </c>
      <c r="E18" s="39">
        <v>250</v>
      </c>
      <c r="F18" s="14">
        <f t="shared" si="0"/>
        <v>250</v>
      </c>
      <c r="G18" s="42">
        <v>2</v>
      </c>
      <c r="H18" s="39">
        <v>500</v>
      </c>
      <c r="I18" s="14">
        <f t="shared" si="1"/>
        <v>1000</v>
      </c>
      <c r="J18" s="42">
        <v>3</v>
      </c>
      <c r="K18" s="39">
        <v>900</v>
      </c>
      <c r="L18" s="14">
        <f t="shared" si="2"/>
        <v>2700</v>
      </c>
      <c r="M18" s="42">
        <v>4</v>
      </c>
      <c r="N18" s="39">
        <v>1800</v>
      </c>
      <c r="O18" s="14">
        <f t="shared" si="3"/>
        <v>7200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12" t="s">
        <v>365</v>
      </c>
      <c r="B19" s="12" t="s">
        <v>366</v>
      </c>
      <c r="C19" s="12" t="s">
        <v>367</v>
      </c>
      <c r="D19" s="42">
        <v>1</v>
      </c>
      <c r="E19" s="39">
        <v>350</v>
      </c>
      <c r="F19" s="14">
        <f t="shared" si="0"/>
        <v>350</v>
      </c>
      <c r="G19" s="42">
        <v>1</v>
      </c>
      <c r="H19" s="39">
        <v>1000</v>
      </c>
      <c r="I19" s="14">
        <f t="shared" si="1"/>
        <v>1000</v>
      </c>
      <c r="J19" s="42">
        <v>1</v>
      </c>
      <c r="K19" s="39">
        <v>3500</v>
      </c>
      <c r="L19" s="14">
        <f t="shared" si="2"/>
        <v>3500</v>
      </c>
      <c r="M19" s="42">
        <v>1</v>
      </c>
      <c r="N19" s="39">
        <v>12000</v>
      </c>
      <c r="O19" s="14">
        <f t="shared" si="3"/>
        <v>12000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2" t="s">
        <v>368</v>
      </c>
      <c r="B20" s="12" t="s">
        <v>369</v>
      </c>
      <c r="C20" s="12" t="s">
        <v>361</v>
      </c>
      <c r="D20" s="42">
        <v>1</v>
      </c>
      <c r="E20" s="39">
        <v>200</v>
      </c>
      <c r="F20" s="14">
        <f t="shared" si="0"/>
        <v>200</v>
      </c>
      <c r="G20" s="42">
        <v>1</v>
      </c>
      <c r="H20" s="39">
        <v>600</v>
      </c>
      <c r="I20" s="14">
        <f t="shared" si="1"/>
        <v>600</v>
      </c>
      <c r="J20" s="42">
        <v>1</v>
      </c>
      <c r="K20" s="39">
        <v>2200</v>
      </c>
      <c r="L20" s="14">
        <f t="shared" si="2"/>
        <v>2200</v>
      </c>
      <c r="M20" s="42">
        <v>1</v>
      </c>
      <c r="N20" s="39">
        <v>9000</v>
      </c>
      <c r="O20" s="14">
        <f t="shared" si="3"/>
        <v>9000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12" t="s">
        <v>370</v>
      </c>
      <c r="B21" s="12" t="s">
        <v>371</v>
      </c>
      <c r="C21" s="12" t="s">
        <v>361</v>
      </c>
      <c r="D21" s="42">
        <v>1</v>
      </c>
      <c r="E21" s="39">
        <v>180</v>
      </c>
      <c r="F21" s="14">
        <f t="shared" si="0"/>
        <v>180</v>
      </c>
      <c r="G21" s="42">
        <v>1</v>
      </c>
      <c r="H21" s="39">
        <v>500</v>
      </c>
      <c r="I21" s="14">
        <f t="shared" si="1"/>
        <v>500</v>
      </c>
      <c r="J21" s="42">
        <v>1</v>
      </c>
      <c r="K21" s="39">
        <v>1600</v>
      </c>
      <c r="L21" s="14">
        <f t="shared" si="2"/>
        <v>1600</v>
      </c>
      <c r="M21" s="42">
        <v>1</v>
      </c>
      <c r="N21" s="39">
        <v>6000</v>
      </c>
      <c r="O21" s="14">
        <f t="shared" si="3"/>
        <v>6000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2" t="s">
        <v>372</v>
      </c>
      <c r="B22" s="12" t="s">
        <v>373</v>
      </c>
      <c r="C22" s="12" t="s">
        <v>374</v>
      </c>
      <c r="D22" s="42">
        <v>1</v>
      </c>
      <c r="E22" s="39">
        <v>150</v>
      </c>
      <c r="F22" s="14">
        <f t="shared" si="0"/>
        <v>150</v>
      </c>
      <c r="G22" s="42">
        <v>1</v>
      </c>
      <c r="H22" s="39">
        <v>450</v>
      </c>
      <c r="I22" s="14">
        <f t="shared" si="1"/>
        <v>450</v>
      </c>
      <c r="J22" s="42">
        <v>1</v>
      </c>
      <c r="K22" s="39">
        <v>1800</v>
      </c>
      <c r="L22" s="14">
        <f t="shared" si="2"/>
        <v>1800</v>
      </c>
      <c r="M22" s="42">
        <v>1</v>
      </c>
      <c r="N22" s="39">
        <v>10000</v>
      </c>
      <c r="O22" s="14">
        <f t="shared" si="3"/>
        <v>10000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12" t="s">
        <v>375</v>
      </c>
      <c r="B23" s="12" t="s">
        <v>376</v>
      </c>
      <c r="C23" s="12" t="s">
        <v>342</v>
      </c>
      <c r="D23" s="42">
        <v>1</v>
      </c>
      <c r="E23" s="39">
        <v>200</v>
      </c>
      <c r="F23" s="14">
        <f t="shared" si="0"/>
        <v>200</v>
      </c>
      <c r="G23" s="42">
        <v>1</v>
      </c>
      <c r="H23" s="39">
        <v>800</v>
      </c>
      <c r="I23" s="14">
        <f t="shared" si="1"/>
        <v>800</v>
      </c>
      <c r="J23" s="42">
        <v>1</v>
      </c>
      <c r="K23" s="39">
        <v>3200</v>
      </c>
      <c r="L23" s="14">
        <f t="shared" si="2"/>
        <v>3200</v>
      </c>
      <c r="M23" s="42">
        <v>1</v>
      </c>
      <c r="N23" s="39">
        <v>15000</v>
      </c>
      <c r="O23" s="14">
        <f t="shared" si="3"/>
        <v>15000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12" t="s">
        <v>377</v>
      </c>
      <c r="B24" s="12" t="s">
        <v>378</v>
      </c>
      <c r="C24" s="12" t="s">
        <v>361</v>
      </c>
      <c r="D24" s="42">
        <v>1</v>
      </c>
      <c r="E24" s="39">
        <v>600</v>
      </c>
      <c r="F24" s="14">
        <f t="shared" si="0"/>
        <v>600</v>
      </c>
      <c r="G24" s="42">
        <v>1</v>
      </c>
      <c r="H24" s="39">
        <v>4000</v>
      </c>
      <c r="I24" s="14">
        <f t="shared" si="1"/>
        <v>4000</v>
      </c>
      <c r="J24" s="42">
        <v>1</v>
      </c>
      <c r="K24" s="39">
        <v>30000</v>
      </c>
      <c r="L24" s="14">
        <f t="shared" si="2"/>
        <v>30000</v>
      </c>
      <c r="M24" s="42">
        <v>1</v>
      </c>
      <c r="N24" s="39">
        <v>350000</v>
      </c>
      <c r="O24" s="14">
        <f t="shared" si="3"/>
        <v>350000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379</v>
      </c>
      <c r="B25" s="12" t="s">
        <v>380</v>
      </c>
      <c r="C25" s="12" t="s">
        <v>361</v>
      </c>
      <c r="D25" s="42">
        <v>1</v>
      </c>
      <c r="E25" s="39">
        <v>250</v>
      </c>
      <c r="F25" s="14">
        <f t="shared" si="0"/>
        <v>250</v>
      </c>
      <c r="G25" s="42">
        <v>1</v>
      </c>
      <c r="H25" s="39">
        <v>1200</v>
      </c>
      <c r="I25" s="14">
        <f t="shared" si="1"/>
        <v>1200</v>
      </c>
      <c r="J25" s="42">
        <v>1</v>
      </c>
      <c r="K25" s="39">
        <v>5000</v>
      </c>
      <c r="L25" s="14">
        <f t="shared" si="2"/>
        <v>5000</v>
      </c>
      <c r="M25" s="42">
        <v>1</v>
      </c>
      <c r="N25" s="39">
        <v>30000</v>
      </c>
      <c r="O25" s="14">
        <f t="shared" si="3"/>
        <v>30000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381</v>
      </c>
      <c r="B26" s="12" t="s">
        <v>382</v>
      </c>
      <c r="C26" s="12" t="s">
        <v>383</v>
      </c>
      <c r="D26" s="42">
        <v>1</v>
      </c>
      <c r="E26" s="39">
        <v>200</v>
      </c>
      <c r="F26" s="14">
        <f t="shared" si="0"/>
        <v>200</v>
      </c>
      <c r="G26" s="42">
        <v>1</v>
      </c>
      <c r="H26" s="39">
        <v>800</v>
      </c>
      <c r="I26" s="14">
        <f t="shared" si="1"/>
        <v>800</v>
      </c>
      <c r="J26" s="42">
        <v>1</v>
      </c>
      <c r="K26" s="39">
        <v>3500</v>
      </c>
      <c r="L26" s="14">
        <f t="shared" si="2"/>
        <v>3500</v>
      </c>
      <c r="M26" s="42">
        <v>1</v>
      </c>
      <c r="N26" s="39">
        <v>18000</v>
      </c>
      <c r="O26" s="14">
        <f t="shared" si="3"/>
        <v>18000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12" t="s">
        <v>384</v>
      </c>
      <c r="B27" s="12" t="s">
        <v>385</v>
      </c>
      <c r="C27" s="12" t="s">
        <v>330</v>
      </c>
      <c r="D27" s="42">
        <v>1</v>
      </c>
      <c r="E27" s="39">
        <v>500</v>
      </c>
      <c r="F27" s="14">
        <f t="shared" si="0"/>
        <v>500</v>
      </c>
      <c r="G27" s="42">
        <v>1</v>
      </c>
      <c r="H27" s="39">
        <v>3000</v>
      </c>
      <c r="I27" s="14">
        <f t="shared" si="1"/>
        <v>3000</v>
      </c>
      <c r="J27" s="42">
        <v>1</v>
      </c>
      <c r="K27" s="39">
        <v>20000</v>
      </c>
      <c r="L27" s="14">
        <f t="shared" si="2"/>
        <v>20000</v>
      </c>
      <c r="M27" s="42">
        <v>1</v>
      </c>
      <c r="N27" s="39">
        <v>220000</v>
      </c>
      <c r="O27" s="14">
        <f t="shared" si="3"/>
        <v>220000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12" t="s">
        <v>386</v>
      </c>
      <c r="B28" s="12" t="s">
        <v>387</v>
      </c>
      <c r="C28" s="12" t="s">
        <v>342</v>
      </c>
      <c r="D28" s="42">
        <v>1</v>
      </c>
      <c r="E28" s="39">
        <v>500</v>
      </c>
      <c r="F28" s="14">
        <f t="shared" si="0"/>
        <v>500</v>
      </c>
      <c r="G28" s="42">
        <v>1</v>
      </c>
      <c r="H28" s="39">
        <v>2500</v>
      </c>
      <c r="I28" s="14">
        <f t="shared" si="1"/>
        <v>2500</v>
      </c>
      <c r="J28" s="42">
        <v>1</v>
      </c>
      <c r="K28" s="39">
        <v>12000</v>
      </c>
      <c r="L28" s="14">
        <f t="shared" si="2"/>
        <v>12000</v>
      </c>
      <c r="M28" s="42">
        <v>1</v>
      </c>
      <c r="N28" s="39">
        <v>90000</v>
      </c>
      <c r="O28" s="14">
        <f t="shared" si="3"/>
        <v>90000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12" t="s">
        <v>388</v>
      </c>
      <c r="B29" s="12" t="s">
        <v>389</v>
      </c>
      <c r="C29" s="12" t="s">
        <v>361</v>
      </c>
      <c r="D29" s="42">
        <v>1</v>
      </c>
      <c r="E29" s="39">
        <v>500</v>
      </c>
      <c r="F29" s="14">
        <f t="shared" si="0"/>
        <v>500</v>
      </c>
      <c r="G29" s="42">
        <v>1</v>
      </c>
      <c r="H29" s="39">
        <v>2500</v>
      </c>
      <c r="I29" s="14">
        <f t="shared" si="1"/>
        <v>2500</v>
      </c>
      <c r="J29" s="42">
        <v>1</v>
      </c>
      <c r="K29" s="39">
        <v>12000</v>
      </c>
      <c r="L29" s="14">
        <f t="shared" si="2"/>
        <v>12000</v>
      </c>
      <c r="M29" s="42">
        <v>1</v>
      </c>
      <c r="N29" s="39">
        <v>75000</v>
      </c>
      <c r="O29" s="14">
        <f t="shared" si="3"/>
        <v>75000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customHeight="1">
      <c r="A30" s="12" t="s">
        <v>390</v>
      </c>
      <c r="B30" s="12" t="s">
        <v>391</v>
      </c>
      <c r="C30" s="12" t="s">
        <v>342</v>
      </c>
      <c r="D30" s="42">
        <v>6</v>
      </c>
      <c r="E30" s="39">
        <v>150</v>
      </c>
      <c r="F30" s="14">
        <f t="shared" si="0"/>
        <v>900</v>
      </c>
      <c r="G30" s="42">
        <v>12</v>
      </c>
      <c r="H30" s="39">
        <v>300</v>
      </c>
      <c r="I30" s="14">
        <f t="shared" si="1"/>
        <v>3600</v>
      </c>
      <c r="J30" s="42">
        <v>24</v>
      </c>
      <c r="K30" s="39">
        <v>600</v>
      </c>
      <c r="L30" s="14">
        <f t="shared" si="2"/>
        <v>14400</v>
      </c>
      <c r="M30" s="42">
        <v>50</v>
      </c>
      <c r="N30" s="39">
        <v>1000</v>
      </c>
      <c r="O30" s="14">
        <f t="shared" si="3"/>
        <v>50000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>
      <c r="A31" s="12" t="s">
        <v>392</v>
      </c>
      <c r="B31" s="12" t="s">
        <v>393</v>
      </c>
      <c r="C31" s="12" t="s">
        <v>394</v>
      </c>
      <c r="D31" s="42">
        <v>3</v>
      </c>
      <c r="E31" s="39">
        <v>250</v>
      </c>
      <c r="F31" s="14">
        <f t="shared" si="0"/>
        <v>750</v>
      </c>
      <c r="G31" s="42">
        <v>6</v>
      </c>
      <c r="H31" s="39">
        <v>700</v>
      </c>
      <c r="I31" s="14">
        <f t="shared" si="1"/>
        <v>4200</v>
      </c>
      <c r="J31" s="42">
        <v>10</v>
      </c>
      <c r="K31" s="39">
        <v>1400</v>
      </c>
      <c r="L31" s="14">
        <f t="shared" si="2"/>
        <v>14000</v>
      </c>
      <c r="M31" s="42">
        <v>18</v>
      </c>
      <c r="N31" s="39">
        <v>3500</v>
      </c>
      <c r="O31" s="14">
        <f t="shared" si="3"/>
        <v>63000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customHeight="1">
      <c r="A32" s="12" t="s">
        <v>395</v>
      </c>
      <c r="B32" s="12" t="s">
        <v>396</v>
      </c>
      <c r="C32" s="12" t="s">
        <v>336</v>
      </c>
      <c r="D32" s="42">
        <v>1</v>
      </c>
      <c r="E32" s="39">
        <v>400</v>
      </c>
      <c r="F32" s="14">
        <f t="shared" si="0"/>
        <v>400</v>
      </c>
      <c r="G32" s="42">
        <v>1</v>
      </c>
      <c r="H32" s="39">
        <v>2200</v>
      </c>
      <c r="I32" s="14">
        <f t="shared" si="1"/>
        <v>2200</v>
      </c>
      <c r="J32" s="42">
        <v>1</v>
      </c>
      <c r="K32" s="39">
        <v>10000</v>
      </c>
      <c r="L32" s="14">
        <f t="shared" si="2"/>
        <v>10000</v>
      </c>
      <c r="M32" s="42">
        <v>1</v>
      </c>
      <c r="N32" s="39">
        <v>65000</v>
      </c>
      <c r="O32" s="14">
        <f t="shared" si="3"/>
        <v>65000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>
      <c r="A33" s="12" t="s">
        <v>397</v>
      </c>
      <c r="B33" s="12" t="s">
        <v>398</v>
      </c>
      <c r="C33" s="12" t="s">
        <v>399</v>
      </c>
      <c r="D33" s="42">
        <v>1</v>
      </c>
      <c r="E33" s="39">
        <v>150</v>
      </c>
      <c r="F33" s="14">
        <f t="shared" si="0"/>
        <v>150</v>
      </c>
      <c r="G33" s="42">
        <v>1</v>
      </c>
      <c r="H33" s="39">
        <v>600</v>
      </c>
      <c r="I33" s="14">
        <f t="shared" si="1"/>
        <v>600</v>
      </c>
      <c r="J33" s="42">
        <v>1</v>
      </c>
      <c r="K33" s="39">
        <v>2500</v>
      </c>
      <c r="L33" s="14">
        <f t="shared" si="2"/>
        <v>2500</v>
      </c>
      <c r="M33" s="42">
        <v>1</v>
      </c>
      <c r="N33" s="39">
        <v>12000</v>
      </c>
      <c r="O33" s="14">
        <f t="shared" si="3"/>
        <v>12000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customHeight="1">
      <c r="A34" s="12" t="s">
        <v>400</v>
      </c>
      <c r="B34" s="12" t="s">
        <v>401</v>
      </c>
      <c r="C34" s="12" t="s">
        <v>336</v>
      </c>
      <c r="D34" s="42">
        <v>12</v>
      </c>
      <c r="E34" s="39">
        <v>15</v>
      </c>
      <c r="F34" s="14">
        <f t="shared" si="0"/>
        <v>180</v>
      </c>
      <c r="G34" s="42">
        <v>24</v>
      </c>
      <c r="H34" s="39">
        <v>25</v>
      </c>
      <c r="I34" s="14">
        <f t="shared" si="1"/>
        <v>600</v>
      </c>
      <c r="J34" s="42">
        <v>40</v>
      </c>
      <c r="K34" s="39">
        <v>50</v>
      </c>
      <c r="L34" s="14">
        <f t="shared" si="2"/>
        <v>2000</v>
      </c>
      <c r="M34" s="42">
        <v>80</v>
      </c>
      <c r="N34" s="39">
        <v>120</v>
      </c>
      <c r="O34" s="14">
        <f t="shared" si="3"/>
        <v>9600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customHeight="1">
      <c r="A35" s="12" t="s">
        <v>402</v>
      </c>
      <c r="B35" s="12" t="s">
        <v>403</v>
      </c>
      <c r="C35" s="12" t="s">
        <v>358</v>
      </c>
      <c r="D35" s="42">
        <v>1</v>
      </c>
      <c r="E35" s="39">
        <v>500</v>
      </c>
      <c r="F35" s="14">
        <f t="shared" si="0"/>
        <v>500</v>
      </c>
      <c r="G35" s="42">
        <v>2</v>
      </c>
      <c r="H35" s="39">
        <v>1800</v>
      </c>
      <c r="I35" s="14">
        <f t="shared" si="1"/>
        <v>3600</v>
      </c>
      <c r="J35" s="42">
        <v>2</v>
      </c>
      <c r="K35" s="39">
        <v>5000</v>
      </c>
      <c r="L35" s="14">
        <f t="shared" si="2"/>
        <v>10000</v>
      </c>
      <c r="M35" s="42">
        <v>4</v>
      </c>
      <c r="N35" s="39">
        <v>18000</v>
      </c>
      <c r="O35" s="14">
        <f t="shared" si="3"/>
        <v>72000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customHeight="1">
      <c r="A36" s="12" t="s">
        <v>404</v>
      </c>
      <c r="B36" s="12" t="s">
        <v>405</v>
      </c>
      <c r="C36" s="12" t="s">
        <v>333</v>
      </c>
      <c r="D36" s="42">
        <v>1</v>
      </c>
      <c r="E36" s="39">
        <v>250</v>
      </c>
      <c r="F36" s="14">
        <f t="shared" si="0"/>
        <v>250</v>
      </c>
      <c r="G36" s="42">
        <v>1</v>
      </c>
      <c r="H36" s="39">
        <v>900</v>
      </c>
      <c r="I36" s="14">
        <f t="shared" si="1"/>
        <v>900</v>
      </c>
      <c r="J36" s="42">
        <v>1</v>
      </c>
      <c r="K36" s="39">
        <v>3500</v>
      </c>
      <c r="L36" s="14">
        <f t="shared" si="2"/>
        <v>3500</v>
      </c>
      <c r="M36" s="42">
        <v>1</v>
      </c>
      <c r="N36" s="39">
        <v>18000</v>
      </c>
      <c r="O36" s="14">
        <f t="shared" si="3"/>
        <v>18000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customHeight="1">
      <c r="A37" s="12" t="s">
        <v>406</v>
      </c>
      <c r="B37" s="12" t="s">
        <v>407</v>
      </c>
      <c r="C37" s="12" t="s">
        <v>361</v>
      </c>
      <c r="D37" s="42">
        <v>1</v>
      </c>
      <c r="E37" s="39">
        <v>500</v>
      </c>
      <c r="F37" s="14">
        <f t="shared" si="0"/>
        <v>500</v>
      </c>
      <c r="G37" s="42">
        <v>1</v>
      </c>
      <c r="H37" s="39">
        <v>3000</v>
      </c>
      <c r="I37" s="14">
        <f t="shared" si="1"/>
        <v>3000</v>
      </c>
      <c r="J37" s="42">
        <v>1</v>
      </c>
      <c r="K37" s="39">
        <v>18000</v>
      </c>
      <c r="L37" s="14">
        <f t="shared" si="2"/>
        <v>18000</v>
      </c>
      <c r="M37" s="42">
        <v>1</v>
      </c>
      <c r="N37" s="39">
        <v>120000</v>
      </c>
      <c r="O37" s="14">
        <f t="shared" si="3"/>
        <v>120000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customHeight="1">
      <c r="A38" s="12" t="s">
        <v>408</v>
      </c>
      <c r="B38" s="12" t="s">
        <v>409</v>
      </c>
      <c r="C38" s="12" t="s">
        <v>383</v>
      </c>
      <c r="D38" s="42">
        <v>1</v>
      </c>
      <c r="E38" s="39">
        <v>150</v>
      </c>
      <c r="F38" s="14">
        <f t="shared" si="0"/>
        <v>150</v>
      </c>
      <c r="G38" s="42">
        <v>1</v>
      </c>
      <c r="H38" s="39">
        <v>500</v>
      </c>
      <c r="I38" s="14">
        <f t="shared" si="1"/>
        <v>500</v>
      </c>
      <c r="J38" s="42">
        <v>1</v>
      </c>
      <c r="K38" s="39">
        <v>1800</v>
      </c>
      <c r="L38" s="14">
        <f t="shared" si="2"/>
        <v>1800</v>
      </c>
      <c r="M38" s="42">
        <v>1</v>
      </c>
      <c r="N38" s="39">
        <v>9000</v>
      </c>
      <c r="O38" s="14">
        <f t="shared" si="3"/>
        <v>9000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12" t="s">
        <v>410</v>
      </c>
      <c r="B39" s="12" t="s">
        <v>411</v>
      </c>
      <c r="C39" s="12" t="s">
        <v>367</v>
      </c>
      <c r="D39" s="42">
        <v>1</v>
      </c>
      <c r="E39" s="39">
        <v>250</v>
      </c>
      <c r="F39" s="14">
        <f t="shared" si="0"/>
        <v>250</v>
      </c>
      <c r="G39" s="42">
        <v>1</v>
      </c>
      <c r="H39" s="39">
        <v>900</v>
      </c>
      <c r="I39" s="14">
        <f t="shared" si="1"/>
        <v>900</v>
      </c>
      <c r="J39" s="42">
        <v>1</v>
      </c>
      <c r="K39" s="39">
        <v>3500</v>
      </c>
      <c r="L39" s="14">
        <f t="shared" si="2"/>
        <v>3500</v>
      </c>
      <c r="M39" s="42">
        <v>1</v>
      </c>
      <c r="N39" s="39">
        <v>18000</v>
      </c>
      <c r="O39" s="14">
        <f t="shared" si="3"/>
        <v>18000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12" t="s">
        <v>412</v>
      </c>
      <c r="B40" s="12" t="s">
        <v>413</v>
      </c>
      <c r="C40" s="12" t="s">
        <v>353</v>
      </c>
      <c r="D40" s="42">
        <v>1</v>
      </c>
      <c r="E40" s="39">
        <v>150</v>
      </c>
      <c r="F40" s="14">
        <f t="shared" si="0"/>
        <v>150</v>
      </c>
      <c r="G40" s="42">
        <v>1</v>
      </c>
      <c r="H40" s="39">
        <v>500</v>
      </c>
      <c r="I40" s="14">
        <f t="shared" si="1"/>
        <v>500</v>
      </c>
      <c r="J40" s="42">
        <v>1</v>
      </c>
      <c r="K40" s="39">
        <v>1800</v>
      </c>
      <c r="L40" s="14">
        <f t="shared" si="2"/>
        <v>1800</v>
      </c>
      <c r="M40" s="42">
        <v>1</v>
      </c>
      <c r="N40" s="39">
        <v>7000</v>
      </c>
      <c r="O40" s="14">
        <f t="shared" si="3"/>
        <v>7000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12" t="s">
        <v>414</v>
      </c>
      <c r="B41" s="12" t="s">
        <v>415</v>
      </c>
      <c r="C41" s="12" t="s">
        <v>342</v>
      </c>
      <c r="D41" s="42">
        <v>1</v>
      </c>
      <c r="E41" s="39">
        <v>150</v>
      </c>
      <c r="F41" s="14">
        <f t="shared" si="0"/>
        <v>150</v>
      </c>
      <c r="G41" s="42">
        <v>1</v>
      </c>
      <c r="H41" s="39">
        <v>500</v>
      </c>
      <c r="I41" s="14">
        <f t="shared" si="1"/>
        <v>500</v>
      </c>
      <c r="J41" s="42">
        <v>1</v>
      </c>
      <c r="K41" s="39">
        <v>1800</v>
      </c>
      <c r="L41" s="14">
        <f t="shared" si="2"/>
        <v>1800</v>
      </c>
      <c r="M41" s="42">
        <v>1</v>
      </c>
      <c r="N41" s="39">
        <v>6500</v>
      </c>
      <c r="O41" s="14">
        <f t="shared" si="3"/>
        <v>6500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12" t="s">
        <v>416</v>
      </c>
      <c r="B42" s="12" t="s">
        <v>417</v>
      </c>
      <c r="C42" s="12" t="s">
        <v>333</v>
      </c>
      <c r="D42" s="42">
        <v>1</v>
      </c>
      <c r="E42" s="39">
        <v>300</v>
      </c>
      <c r="F42" s="14">
        <f t="shared" si="0"/>
        <v>300</v>
      </c>
      <c r="G42" s="42">
        <v>1</v>
      </c>
      <c r="H42" s="39">
        <v>1000</v>
      </c>
      <c r="I42" s="14">
        <f t="shared" si="1"/>
        <v>1000</v>
      </c>
      <c r="J42" s="42">
        <v>1</v>
      </c>
      <c r="K42" s="39">
        <v>4000</v>
      </c>
      <c r="L42" s="14">
        <f t="shared" si="2"/>
        <v>4000</v>
      </c>
      <c r="M42" s="42">
        <v>1</v>
      </c>
      <c r="N42" s="39">
        <v>18000</v>
      </c>
      <c r="O42" s="14">
        <f t="shared" si="3"/>
        <v>18000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12" t="s">
        <v>418</v>
      </c>
      <c r="B43" s="12" t="s">
        <v>419</v>
      </c>
      <c r="C43" s="12" t="s">
        <v>420</v>
      </c>
      <c r="D43" s="42">
        <v>4</v>
      </c>
      <c r="E43" s="39">
        <v>50</v>
      </c>
      <c r="F43" s="14">
        <f t="shared" si="0"/>
        <v>200</v>
      </c>
      <c r="G43" s="42">
        <v>8</v>
      </c>
      <c r="H43" s="39">
        <v>75</v>
      </c>
      <c r="I43" s="14">
        <f t="shared" si="1"/>
        <v>600</v>
      </c>
      <c r="J43" s="42">
        <v>12</v>
      </c>
      <c r="K43" s="39">
        <v>125</v>
      </c>
      <c r="L43" s="14">
        <f t="shared" si="2"/>
        <v>1500</v>
      </c>
      <c r="M43" s="42">
        <v>24</v>
      </c>
      <c r="N43" s="39">
        <v>250</v>
      </c>
      <c r="O43" s="14">
        <f t="shared" si="3"/>
        <v>6000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12" t="s">
        <v>421</v>
      </c>
      <c r="B44" s="12" t="s">
        <v>422</v>
      </c>
      <c r="C44" s="12" t="s">
        <v>367</v>
      </c>
      <c r="D44" s="42">
        <v>1</v>
      </c>
      <c r="E44" s="39">
        <v>250</v>
      </c>
      <c r="F44" s="14">
        <f t="shared" si="0"/>
        <v>250</v>
      </c>
      <c r="G44" s="42">
        <v>1</v>
      </c>
      <c r="H44" s="39">
        <v>800</v>
      </c>
      <c r="I44" s="14">
        <f t="shared" si="1"/>
        <v>800</v>
      </c>
      <c r="J44" s="42">
        <v>1</v>
      </c>
      <c r="K44" s="39">
        <v>2500</v>
      </c>
      <c r="L44" s="14">
        <f t="shared" si="2"/>
        <v>2500</v>
      </c>
      <c r="M44" s="42">
        <v>1</v>
      </c>
      <c r="N44" s="39">
        <v>9000</v>
      </c>
      <c r="O44" s="14">
        <f t="shared" si="3"/>
        <v>9000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12" t="s">
        <v>423</v>
      </c>
      <c r="B45" s="12" t="s">
        <v>424</v>
      </c>
      <c r="C45" s="12" t="s">
        <v>425</v>
      </c>
      <c r="D45" s="42">
        <v>1</v>
      </c>
      <c r="E45" s="39">
        <v>900</v>
      </c>
      <c r="F45" s="14">
        <f t="shared" si="0"/>
        <v>900</v>
      </c>
      <c r="G45" s="42">
        <v>1</v>
      </c>
      <c r="H45" s="39">
        <v>2800</v>
      </c>
      <c r="I45" s="14">
        <f t="shared" si="1"/>
        <v>2800</v>
      </c>
      <c r="J45" s="42">
        <v>1</v>
      </c>
      <c r="K45" s="39">
        <v>10000</v>
      </c>
      <c r="L45" s="14">
        <f t="shared" si="2"/>
        <v>10000</v>
      </c>
      <c r="M45" s="42">
        <v>1</v>
      </c>
      <c r="N45" s="39">
        <v>75000</v>
      </c>
      <c r="O45" s="14">
        <f t="shared" si="3"/>
        <v>75000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69" t="s">
        <v>426</v>
      </c>
      <c r="B46" s="69"/>
      <c r="C46" s="69"/>
      <c r="D46" s="72"/>
      <c r="E46" s="71"/>
      <c r="F46" s="41">
        <f>SUM(F5:F45)</f>
        <v>15770</v>
      </c>
      <c r="G46" s="43"/>
      <c r="H46" s="41"/>
      <c r="I46" s="41">
        <f>SUM(I5:I45)</f>
        <v>62800</v>
      </c>
      <c r="J46" s="43"/>
      <c r="K46" s="41"/>
      <c r="L46" s="41">
        <f>SUM(L5:L45)</f>
        <v>259200</v>
      </c>
      <c r="M46" s="43"/>
      <c r="N46" s="41"/>
      <c r="O46" s="41">
        <f>SUM(O5:O45)</f>
        <v>1652400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3">
    <mergeCell ref="A1:O1"/>
    <mergeCell ref="A2:O2"/>
    <mergeCell ref="A46:E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0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2" customWidth="1"/>
    <col min="5" max="5" width="16" customWidth="1"/>
    <col min="6" max="8" width="14" customWidth="1"/>
    <col min="9" max="9" width="52" customWidth="1"/>
  </cols>
  <sheetData>
    <row r="1" spans="1:26" ht="30" customHeight="1">
      <c r="A1" s="63" t="s">
        <v>852</v>
      </c>
      <c r="B1" s="63"/>
      <c r="C1" s="63"/>
      <c r="D1" s="63"/>
      <c r="E1" s="63"/>
      <c r="F1" s="63"/>
      <c r="G1" s="63"/>
      <c r="H1" s="63"/>
      <c r="I1" s="6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427</v>
      </c>
      <c r="B2" s="64"/>
      <c r="C2" s="64"/>
      <c r="D2" s="64"/>
      <c r="E2" s="64"/>
      <c r="F2" s="64"/>
      <c r="G2" s="64"/>
      <c r="H2" s="64"/>
      <c r="I2" s="6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44" t="s">
        <v>1</v>
      </c>
      <c r="B4" s="45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>
      <c r="A5" s="44" t="s">
        <v>3</v>
      </c>
      <c r="B5" s="46">
        <v>15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" customHeight="1">
      <c r="A6" s="44" t="s">
        <v>428</v>
      </c>
      <c r="B6" s="45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44" t="s">
        <v>429</v>
      </c>
      <c r="B7" s="45" t="str">
        <f>IF(B8&lt;=300000,"WITHIN PLANNING RANGE","REVIEW TOTAL")</f>
        <v>WITHIN PLANNING RANGE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44" t="s">
        <v>430</v>
      </c>
      <c r="B8" s="47">
        <f>H120</f>
        <v>296764.68029999995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1" t="s">
        <v>431</v>
      </c>
      <c r="B11" s="2" t="s">
        <v>432</v>
      </c>
      <c r="C11" s="2" t="s">
        <v>433</v>
      </c>
      <c r="D11" s="2" t="s">
        <v>434</v>
      </c>
      <c r="E11" s="2" t="s">
        <v>435</v>
      </c>
      <c r="F11" s="2" t="s">
        <v>436</v>
      </c>
      <c r="G11" s="2" t="s">
        <v>320</v>
      </c>
      <c r="H11" s="2" t="s">
        <v>437</v>
      </c>
      <c r="I11" s="3" t="s">
        <v>438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2" t="s">
        <v>439</v>
      </c>
      <c r="B12" s="12" t="s">
        <v>440</v>
      </c>
      <c r="C12" s="12" t="s">
        <v>441</v>
      </c>
      <c r="D12" s="12" t="s">
        <v>442</v>
      </c>
      <c r="E12" s="12" t="s">
        <v>443</v>
      </c>
      <c r="F12" s="35">
        <v>1</v>
      </c>
      <c r="G12" s="48">
        <v>2500</v>
      </c>
      <c r="H12" s="49">
        <f t="shared" ref="H12:H18" si="0">F12*G12</f>
        <v>2500</v>
      </c>
      <c r="I12" s="12" t="s">
        <v>444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12" t="s">
        <v>445</v>
      </c>
      <c r="B13" s="12" t="s">
        <v>440</v>
      </c>
      <c r="C13" s="12" t="s">
        <v>446</v>
      </c>
      <c r="D13" s="12" t="s">
        <v>442</v>
      </c>
      <c r="E13" s="12" t="s">
        <v>443</v>
      </c>
      <c r="F13" s="35">
        <v>1</v>
      </c>
      <c r="G13" s="48">
        <v>2000</v>
      </c>
      <c r="H13" s="49">
        <f t="shared" si="0"/>
        <v>2000</v>
      </c>
      <c r="I13" s="12" t="s">
        <v>447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2" t="s">
        <v>448</v>
      </c>
      <c r="B14" s="12" t="s">
        <v>440</v>
      </c>
      <c r="C14" s="12" t="s">
        <v>449</v>
      </c>
      <c r="D14" s="12" t="s">
        <v>442</v>
      </c>
      <c r="E14" s="12" t="s">
        <v>443</v>
      </c>
      <c r="F14" s="35">
        <v>1</v>
      </c>
      <c r="G14" s="48">
        <v>750</v>
      </c>
      <c r="H14" s="49">
        <f t="shared" si="0"/>
        <v>750</v>
      </c>
      <c r="I14" s="12" t="s">
        <v>450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2" t="s">
        <v>451</v>
      </c>
      <c r="B15" s="12" t="s">
        <v>440</v>
      </c>
      <c r="C15" s="12" t="s">
        <v>452</v>
      </c>
      <c r="D15" s="12" t="s">
        <v>453</v>
      </c>
      <c r="E15" s="12" t="s">
        <v>454</v>
      </c>
      <c r="F15" s="35">
        <v>1</v>
      </c>
      <c r="G15" s="48">
        <v>4000</v>
      </c>
      <c r="H15" s="49">
        <f t="shared" si="0"/>
        <v>4000</v>
      </c>
      <c r="I15" s="12" t="s">
        <v>455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2" t="s">
        <v>456</v>
      </c>
      <c r="B16" s="12" t="s">
        <v>440</v>
      </c>
      <c r="C16" s="12" t="s">
        <v>457</v>
      </c>
      <c r="D16" s="12" t="s">
        <v>453</v>
      </c>
      <c r="E16" s="12" t="s">
        <v>458</v>
      </c>
      <c r="F16" s="35">
        <v>13</v>
      </c>
      <c r="G16" s="48">
        <v>350</v>
      </c>
      <c r="H16" s="49">
        <f t="shared" si="0"/>
        <v>4550</v>
      </c>
      <c r="I16" s="12" t="s">
        <v>459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2" t="s">
        <v>460</v>
      </c>
      <c r="B17" s="12" t="s">
        <v>440</v>
      </c>
      <c r="C17" s="12" t="s">
        <v>461</v>
      </c>
      <c r="D17" s="12" t="s">
        <v>453</v>
      </c>
      <c r="E17" s="12" t="s">
        <v>454</v>
      </c>
      <c r="F17" s="35">
        <v>1</v>
      </c>
      <c r="G17" s="48">
        <v>6000</v>
      </c>
      <c r="H17" s="49">
        <f t="shared" si="0"/>
        <v>6000</v>
      </c>
      <c r="I17" s="12" t="s">
        <v>462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2" t="s">
        <v>463</v>
      </c>
      <c r="B18" s="12" t="s">
        <v>440</v>
      </c>
      <c r="C18" s="12" t="s">
        <v>464</v>
      </c>
      <c r="D18" s="12" t="s">
        <v>453</v>
      </c>
      <c r="E18" s="12" t="s">
        <v>443</v>
      </c>
      <c r="F18" s="35">
        <v>1</v>
      </c>
      <c r="G18" s="48">
        <v>2000</v>
      </c>
      <c r="H18" s="49">
        <f t="shared" si="0"/>
        <v>2000</v>
      </c>
      <c r="I18" s="12" t="s">
        <v>465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79" t="s">
        <v>466</v>
      </c>
      <c r="B19" s="79"/>
      <c r="C19" s="79"/>
      <c r="D19" s="79"/>
      <c r="E19" s="79"/>
      <c r="F19" s="80"/>
      <c r="G19" s="81"/>
      <c r="H19" s="51">
        <f>SUM(H12:H18)</f>
        <v>21800</v>
      </c>
      <c r="I19" s="5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2" t="s">
        <v>467</v>
      </c>
      <c r="B20" s="12" t="s">
        <v>468</v>
      </c>
      <c r="C20" s="12" t="s">
        <v>469</v>
      </c>
      <c r="D20" s="12" t="s">
        <v>470</v>
      </c>
      <c r="E20" s="12" t="s">
        <v>471</v>
      </c>
      <c r="F20" s="52">
        <v>1</v>
      </c>
      <c r="G20" s="49"/>
      <c r="H20" s="10">
        <f>'Cast &amp; Schedule'!F27</f>
        <v>24640</v>
      </c>
      <c r="I20" s="12" t="s">
        <v>472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79" t="s">
        <v>473</v>
      </c>
      <c r="B21" s="79"/>
      <c r="C21" s="79"/>
      <c r="D21" s="79"/>
      <c r="E21" s="79"/>
      <c r="F21" s="80"/>
      <c r="G21" s="81"/>
      <c r="H21" s="51">
        <f>SUM(H20:H20)</f>
        <v>24640</v>
      </c>
      <c r="I21" s="5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2" t="s">
        <v>474</v>
      </c>
      <c r="B22" s="12" t="s">
        <v>475</v>
      </c>
      <c r="C22" s="12" t="s">
        <v>476</v>
      </c>
      <c r="D22" s="12" t="s">
        <v>453</v>
      </c>
      <c r="E22" s="12" t="s">
        <v>458</v>
      </c>
      <c r="F22" s="35">
        <v>0</v>
      </c>
      <c r="G22" s="48">
        <v>0</v>
      </c>
      <c r="H22" s="49">
        <f t="shared" ref="H22:H29" si="1">F22*G22</f>
        <v>0</v>
      </c>
      <c r="I22" s="12" t="s">
        <v>477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12" t="s">
        <v>478</v>
      </c>
      <c r="B23" s="12" t="s">
        <v>475</v>
      </c>
      <c r="C23" s="12" t="s">
        <v>479</v>
      </c>
      <c r="D23" s="12" t="s">
        <v>453</v>
      </c>
      <c r="E23" s="12" t="s">
        <v>458</v>
      </c>
      <c r="F23" s="35">
        <v>25</v>
      </c>
      <c r="G23" s="48">
        <v>225</v>
      </c>
      <c r="H23" s="49">
        <f t="shared" si="1"/>
        <v>5625</v>
      </c>
      <c r="I23" s="12" t="s">
        <v>480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12" t="s">
        <v>481</v>
      </c>
      <c r="B24" s="12" t="s">
        <v>475</v>
      </c>
      <c r="C24" s="12" t="s">
        <v>482</v>
      </c>
      <c r="D24" s="12" t="s">
        <v>453</v>
      </c>
      <c r="E24" s="12" t="s">
        <v>458</v>
      </c>
      <c r="F24" s="35">
        <v>18</v>
      </c>
      <c r="G24" s="48">
        <v>350</v>
      </c>
      <c r="H24" s="49">
        <f t="shared" si="1"/>
        <v>6300</v>
      </c>
      <c r="I24" s="12" t="s">
        <v>483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484</v>
      </c>
      <c r="B25" s="12" t="s">
        <v>475</v>
      </c>
      <c r="C25" s="12" t="s">
        <v>485</v>
      </c>
      <c r="D25" s="12" t="s">
        <v>453</v>
      </c>
      <c r="E25" s="12" t="s">
        <v>458</v>
      </c>
      <c r="F25" s="35">
        <v>0</v>
      </c>
      <c r="G25" s="48">
        <v>0</v>
      </c>
      <c r="H25" s="49">
        <f t="shared" si="1"/>
        <v>0</v>
      </c>
      <c r="I25" s="12" t="s">
        <v>486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487</v>
      </c>
      <c r="B26" s="12" t="s">
        <v>475</v>
      </c>
      <c r="C26" s="12" t="s">
        <v>488</v>
      </c>
      <c r="D26" s="12" t="s">
        <v>453</v>
      </c>
      <c r="E26" s="12" t="s">
        <v>458</v>
      </c>
      <c r="F26" s="35">
        <v>15</v>
      </c>
      <c r="G26" s="48">
        <v>300</v>
      </c>
      <c r="H26" s="49">
        <f t="shared" si="1"/>
        <v>4500</v>
      </c>
      <c r="I26" s="12" t="s">
        <v>489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12" t="s">
        <v>490</v>
      </c>
      <c r="B27" s="12" t="s">
        <v>475</v>
      </c>
      <c r="C27" s="12" t="s">
        <v>491</v>
      </c>
      <c r="D27" s="12" t="s">
        <v>453</v>
      </c>
      <c r="E27" s="12" t="s">
        <v>492</v>
      </c>
      <c r="F27" s="35">
        <v>45</v>
      </c>
      <c r="G27" s="48">
        <v>150</v>
      </c>
      <c r="H27" s="49">
        <f t="shared" si="1"/>
        <v>6750</v>
      </c>
      <c r="I27" s="12" t="s">
        <v>493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12" t="s">
        <v>494</v>
      </c>
      <c r="B28" s="12" t="s">
        <v>475</v>
      </c>
      <c r="C28" s="12" t="s">
        <v>495</v>
      </c>
      <c r="D28" s="12" t="s">
        <v>353</v>
      </c>
      <c r="E28" s="12" t="s">
        <v>443</v>
      </c>
      <c r="F28" s="35">
        <v>1</v>
      </c>
      <c r="G28" s="48">
        <v>2000</v>
      </c>
      <c r="H28" s="49">
        <f t="shared" si="1"/>
        <v>2000</v>
      </c>
      <c r="I28" s="12" t="s">
        <v>496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12" t="s">
        <v>497</v>
      </c>
      <c r="B29" s="12" t="s">
        <v>475</v>
      </c>
      <c r="C29" s="12" t="s">
        <v>498</v>
      </c>
      <c r="D29" s="12" t="s">
        <v>453</v>
      </c>
      <c r="E29" s="12" t="s">
        <v>458</v>
      </c>
      <c r="F29" s="35">
        <v>15</v>
      </c>
      <c r="G29" s="48">
        <v>250</v>
      </c>
      <c r="H29" s="49">
        <f t="shared" si="1"/>
        <v>3750</v>
      </c>
      <c r="I29" s="12" t="s">
        <v>499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customHeight="1">
      <c r="A30" s="79" t="s">
        <v>500</v>
      </c>
      <c r="B30" s="79"/>
      <c r="C30" s="79"/>
      <c r="D30" s="79"/>
      <c r="E30" s="79"/>
      <c r="F30" s="80"/>
      <c r="G30" s="81"/>
      <c r="H30" s="51">
        <f>SUM(H22:H29)</f>
        <v>28925</v>
      </c>
      <c r="I30" s="5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>
      <c r="A31" s="12" t="s">
        <v>501</v>
      </c>
      <c r="B31" s="12" t="s">
        <v>502</v>
      </c>
      <c r="C31" s="12" t="s">
        <v>503</v>
      </c>
      <c r="D31" s="12" t="s">
        <v>453</v>
      </c>
      <c r="E31" s="12" t="s">
        <v>458</v>
      </c>
      <c r="F31" s="35">
        <v>17</v>
      </c>
      <c r="G31" s="48">
        <v>450</v>
      </c>
      <c r="H31" s="49">
        <f t="shared" ref="H31:H36" si="2">F31*G31</f>
        <v>7650</v>
      </c>
      <c r="I31" s="12" t="s">
        <v>504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customHeight="1">
      <c r="A32" s="12" t="s">
        <v>505</v>
      </c>
      <c r="B32" s="12" t="s">
        <v>502</v>
      </c>
      <c r="C32" s="12" t="s">
        <v>506</v>
      </c>
      <c r="D32" s="12" t="s">
        <v>453</v>
      </c>
      <c r="E32" s="12" t="s">
        <v>458</v>
      </c>
      <c r="F32" s="35">
        <v>15</v>
      </c>
      <c r="G32" s="48">
        <v>300</v>
      </c>
      <c r="H32" s="49">
        <f t="shared" si="2"/>
        <v>4500</v>
      </c>
      <c r="I32" s="12" t="s">
        <v>507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>
      <c r="A33" s="12" t="s">
        <v>508</v>
      </c>
      <c r="B33" s="12" t="s">
        <v>502</v>
      </c>
      <c r="C33" s="12" t="s">
        <v>509</v>
      </c>
      <c r="D33" s="12" t="s">
        <v>453</v>
      </c>
      <c r="E33" s="12" t="s">
        <v>492</v>
      </c>
      <c r="F33" s="35">
        <v>0</v>
      </c>
      <c r="G33" s="48">
        <v>0</v>
      </c>
      <c r="H33" s="49">
        <f t="shared" si="2"/>
        <v>0</v>
      </c>
      <c r="I33" s="12" t="s">
        <v>510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customHeight="1">
      <c r="A34" s="12" t="s">
        <v>511</v>
      </c>
      <c r="B34" s="12" t="s">
        <v>502</v>
      </c>
      <c r="C34" s="12" t="s">
        <v>512</v>
      </c>
      <c r="D34" s="12" t="s">
        <v>513</v>
      </c>
      <c r="E34" s="12" t="s">
        <v>514</v>
      </c>
      <c r="F34" s="35">
        <v>15</v>
      </c>
      <c r="G34" s="48">
        <v>400</v>
      </c>
      <c r="H34" s="49">
        <f t="shared" si="2"/>
        <v>6000</v>
      </c>
      <c r="I34" s="12" t="s">
        <v>515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customHeight="1">
      <c r="A35" s="12" t="s">
        <v>516</v>
      </c>
      <c r="B35" s="12" t="s">
        <v>502</v>
      </c>
      <c r="C35" s="12" t="s">
        <v>517</v>
      </c>
      <c r="D35" s="12" t="s">
        <v>513</v>
      </c>
      <c r="E35" s="12" t="s">
        <v>443</v>
      </c>
      <c r="F35" s="35">
        <v>1</v>
      </c>
      <c r="G35" s="48">
        <v>500</v>
      </c>
      <c r="H35" s="49">
        <f t="shared" si="2"/>
        <v>500</v>
      </c>
      <c r="I35" s="12" t="s">
        <v>518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customHeight="1">
      <c r="A36" s="12" t="s">
        <v>519</v>
      </c>
      <c r="B36" s="12" t="s">
        <v>502</v>
      </c>
      <c r="C36" s="12" t="s">
        <v>520</v>
      </c>
      <c r="D36" s="12" t="s">
        <v>353</v>
      </c>
      <c r="E36" s="12" t="s">
        <v>443</v>
      </c>
      <c r="F36" s="35">
        <v>1</v>
      </c>
      <c r="G36" s="48">
        <v>1500</v>
      </c>
      <c r="H36" s="49">
        <f t="shared" si="2"/>
        <v>1500</v>
      </c>
      <c r="I36" s="12" t="s">
        <v>521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customHeight="1">
      <c r="A37" s="79" t="s">
        <v>522</v>
      </c>
      <c r="B37" s="79"/>
      <c r="C37" s="79"/>
      <c r="D37" s="79"/>
      <c r="E37" s="79"/>
      <c r="F37" s="80"/>
      <c r="G37" s="81"/>
      <c r="H37" s="51">
        <f>SUM(H31:H36)</f>
        <v>20150</v>
      </c>
      <c r="I37" s="50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customHeight="1">
      <c r="A38" s="12" t="s">
        <v>523</v>
      </c>
      <c r="B38" s="12" t="s">
        <v>524</v>
      </c>
      <c r="C38" s="12" t="s">
        <v>525</v>
      </c>
      <c r="D38" s="12" t="s">
        <v>453</v>
      </c>
      <c r="E38" s="12" t="s">
        <v>492</v>
      </c>
      <c r="F38" s="35">
        <v>30</v>
      </c>
      <c r="G38" s="48">
        <v>300</v>
      </c>
      <c r="H38" s="49">
        <f>F38*G38</f>
        <v>9000</v>
      </c>
      <c r="I38" s="12" t="s">
        <v>526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12" t="s">
        <v>527</v>
      </c>
      <c r="B39" s="12" t="s">
        <v>524</v>
      </c>
      <c r="C39" s="12" t="s">
        <v>528</v>
      </c>
      <c r="D39" s="12" t="s">
        <v>513</v>
      </c>
      <c r="E39" s="12" t="s">
        <v>514</v>
      </c>
      <c r="F39" s="35">
        <v>15</v>
      </c>
      <c r="G39" s="48">
        <v>250</v>
      </c>
      <c r="H39" s="49">
        <f>F39*G39</f>
        <v>3750</v>
      </c>
      <c r="I39" s="12" t="s">
        <v>529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12" t="s">
        <v>530</v>
      </c>
      <c r="B40" s="12" t="s">
        <v>524</v>
      </c>
      <c r="C40" s="12" t="s">
        <v>531</v>
      </c>
      <c r="D40" s="12" t="s">
        <v>513</v>
      </c>
      <c r="E40" s="12" t="s">
        <v>443</v>
      </c>
      <c r="F40" s="35">
        <v>1</v>
      </c>
      <c r="G40" s="48">
        <v>1000</v>
      </c>
      <c r="H40" s="49">
        <f>F40*G40</f>
        <v>1000</v>
      </c>
      <c r="I40" s="12" t="s">
        <v>532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79" t="s">
        <v>533</v>
      </c>
      <c r="B41" s="79"/>
      <c r="C41" s="79"/>
      <c r="D41" s="79"/>
      <c r="E41" s="79"/>
      <c r="F41" s="80"/>
      <c r="G41" s="81"/>
      <c r="H41" s="51">
        <f>SUM(H38:H40)</f>
        <v>13750</v>
      </c>
      <c r="I41" s="50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12" t="s">
        <v>534</v>
      </c>
      <c r="B42" s="12" t="s">
        <v>535</v>
      </c>
      <c r="C42" s="12" t="s">
        <v>536</v>
      </c>
      <c r="D42" s="12" t="s">
        <v>453</v>
      </c>
      <c r="E42" s="12" t="s">
        <v>492</v>
      </c>
      <c r="F42" s="35">
        <v>15</v>
      </c>
      <c r="G42" s="48">
        <v>350</v>
      </c>
      <c r="H42" s="49">
        <f>F42*G42</f>
        <v>5250</v>
      </c>
      <c r="I42" s="12" t="s">
        <v>537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12" t="s">
        <v>538</v>
      </c>
      <c r="B43" s="12" t="s">
        <v>535</v>
      </c>
      <c r="C43" s="12" t="s">
        <v>539</v>
      </c>
      <c r="D43" s="12" t="s">
        <v>513</v>
      </c>
      <c r="E43" s="12" t="s">
        <v>514</v>
      </c>
      <c r="F43" s="35">
        <v>15</v>
      </c>
      <c r="G43" s="48">
        <v>125</v>
      </c>
      <c r="H43" s="49">
        <f>F43*G43</f>
        <v>1875</v>
      </c>
      <c r="I43" s="12" t="s">
        <v>540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12" t="s">
        <v>541</v>
      </c>
      <c r="B44" s="12" t="s">
        <v>535</v>
      </c>
      <c r="C44" s="12" t="s">
        <v>542</v>
      </c>
      <c r="D44" s="12" t="s">
        <v>513</v>
      </c>
      <c r="E44" s="12" t="s">
        <v>443</v>
      </c>
      <c r="F44" s="35">
        <v>1</v>
      </c>
      <c r="G44" s="48">
        <v>500</v>
      </c>
      <c r="H44" s="49">
        <f>F44*G44</f>
        <v>500</v>
      </c>
      <c r="I44" s="12" t="s">
        <v>543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79" t="s">
        <v>544</v>
      </c>
      <c r="B45" s="79"/>
      <c r="C45" s="79"/>
      <c r="D45" s="79"/>
      <c r="E45" s="79"/>
      <c r="F45" s="80"/>
      <c r="G45" s="81"/>
      <c r="H45" s="51">
        <f>SUM(H42:H44)</f>
        <v>7625</v>
      </c>
      <c r="I45" s="50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12" t="s">
        <v>545</v>
      </c>
      <c r="B46" s="12" t="s">
        <v>546</v>
      </c>
      <c r="C46" s="12" t="s">
        <v>547</v>
      </c>
      <c r="D46" s="12" t="s">
        <v>453</v>
      </c>
      <c r="E46" s="12" t="s">
        <v>492</v>
      </c>
      <c r="F46" s="35">
        <v>20</v>
      </c>
      <c r="G46" s="48">
        <v>300</v>
      </c>
      <c r="H46" s="49">
        <f>F46*G46</f>
        <v>6000</v>
      </c>
      <c r="I46" s="12" t="s">
        <v>548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12" t="s">
        <v>549</v>
      </c>
      <c r="B47" s="12" t="s">
        <v>546</v>
      </c>
      <c r="C47" s="12" t="s">
        <v>550</v>
      </c>
      <c r="D47" s="12" t="s">
        <v>453</v>
      </c>
      <c r="E47" s="12" t="s">
        <v>492</v>
      </c>
      <c r="F47" s="35">
        <v>30</v>
      </c>
      <c r="G47" s="48">
        <v>200</v>
      </c>
      <c r="H47" s="49">
        <f>F47*G47</f>
        <v>6000</v>
      </c>
      <c r="I47" s="12" t="s">
        <v>551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12" t="s">
        <v>552</v>
      </c>
      <c r="B48" s="12" t="s">
        <v>546</v>
      </c>
      <c r="C48" s="12" t="s">
        <v>553</v>
      </c>
      <c r="D48" s="12" t="s">
        <v>453</v>
      </c>
      <c r="E48" s="12" t="s">
        <v>492</v>
      </c>
      <c r="F48" s="35">
        <v>15</v>
      </c>
      <c r="G48" s="48">
        <v>300</v>
      </c>
      <c r="H48" s="49">
        <f>F48*G48</f>
        <v>4500</v>
      </c>
      <c r="I48" s="12" t="s">
        <v>554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12" t="s">
        <v>555</v>
      </c>
      <c r="B49" s="12" t="s">
        <v>546</v>
      </c>
      <c r="C49" s="12" t="s">
        <v>556</v>
      </c>
      <c r="D49" s="12" t="s">
        <v>557</v>
      </c>
      <c r="E49" s="12" t="s">
        <v>471</v>
      </c>
      <c r="F49" s="52">
        <v>1</v>
      </c>
      <c r="G49" s="49"/>
      <c r="H49" s="10">
        <f>'Props &amp; Art'!F46</f>
        <v>15770</v>
      </c>
      <c r="I49" s="12" t="s">
        <v>558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12" t="s">
        <v>559</v>
      </c>
      <c r="B50" s="12" t="s">
        <v>546</v>
      </c>
      <c r="C50" s="12" t="s">
        <v>560</v>
      </c>
      <c r="D50" s="12" t="s">
        <v>442</v>
      </c>
      <c r="E50" s="12" t="s">
        <v>443</v>
      </c>
      <c r="F50" s="35">
        <v>1</v>
      </c>
      <c r="G50" s="48">
        <v>1000</v>
      </c>
      <c r="H50" s="49">
        <f>F50*G50</f>
        <v>1000</v>
      </c>
      <c r="I50" s="12" t="s">
        <v>561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12" t="s">
        <v>562</v>
      </c>
      <c r="B51" s="12" t="s">
        <v>546</v>
      </c>
      <c r="C51" s="12" t="s">
        <v>563</v>
      </c>
      <c r="D51" s="12" t="s">
        <v>564</v>
      </c>
      <c r="E51" s="12" t="s">
        <v>443</v>
      </c>
      <c r="F51" s="35">
        <v>1</v>
      </c>
      <c r="G51" s="48">
        <v>500</v>
      </c>
      <c r="H51" s="49">
        <f>F51*G51</f>
        <v>500</v>
      </c>
      <c r="I51" s="12" t="s">
        <v>565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12" t="s">
        <v>566</v>
      </c>
      <c r="B52" s="12" t="s">
        <v>546</v>
      </c>
      <c r="C52" s="12" t="s">
        <v>567</v>
      </c>
      <c r="D52" s="12" t="s">
        <v>568</v>
      </c>
      <c r="E52" s="12" t="s">
        <v>443</v>
      </c>
      <c r="F52" s="35">
        <v>1</v>
      </c>
      <c r="G52" s="48">
        <v>1500</v>
      </c>
      <c r="H52" s="49">
        <f>F52*G52</f>
        <v>1500</v>
      </c>
      <c r="I52" s="12" t="s">
        <v>569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79" t="s">
        <v>30</v>
      </c>
      <c r="B53" s="79"/>
      <c r="C53" s="79"/>
      <c r="D53" s="79"/>
      <c r="E53" s="79"/>
      <c r="F53" s="80"/>
      <c r="G53" s="81"/>
      <c r="H53" s="51">
        <f>SUM(H46:H52)</f>
        <v>35270</v>
      </c>
      <c r="I53" s="50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12" t="s">
        <v>570</v>
      </c>
      <c r="B54" s="12" t="s">
        <v>571</v>
      </c>
      <c r="C54" s="12" t="s">
        <v>572</v>
      </c>
      <c r="D54" s="12" t="s">
        <v>453</v>
      </c>
      <c r="E54" s="12" t="s">
        <v>492</v>
      </c>
      <c r="F54" s="35">
        <v>17</v>
      </c>
      <c r="G54" s="48">
        <v>300</v>
      </c>
      <c r="H54" s="49">
        <f>F54*G54</f>
        <v>5100</v>
      </c>
      <c r="I54" s="12" t="s">
        <v>573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12" t="s">
        <v>574</v>
      </c>
      <c r="B55" s="12" t="s">
        <v>571</v>
      </c>
      <c r="C55" s="12" t="s">
        <v>575</v>
      </c>
      <c r="D55" s="12" t="s">
        <v>568</v>
      </c>
      <c r="E55" s="12" t="s">
        <v>443</v>
      </c>
      <c r="F55" s="35">
        <v>1</v>
      </c>
      <c r="G55" s="48">
        <v>2500</v>
      </c>
      <c r="H55" s="49">
        <f>F55*G55</f>
        <v>2500</v>
      </c>
      <c r="I55" s="12" t="s">
        <v>576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12" t="s">
        <v>577</v>
      </c>
      <c r="B56" s="12" t="s">
        <v>571</v>
      </c>
      <c r="C56" s="12" t="s">
        <v>578</v>
      </c>
      <c r="D56" s="12" t="s">
        <v>453</v>
      </c>
      <c r="E56" s="12" t="s">
        <v>492</v>
      </c>
      <c r="F56" s="35">
        <v>15</v>
      </c>
      <c r="G56" s="48">
        <v>300</v>
      </c>
      <c r="H56" s="49">
        <f>F56*G56</f>
        <v>4500</v>
      </c>
      <c r="I56" s="12" t="s">
        <v>579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12" t="s">
        <v>580</v>
      </c>
      <c r="B57" s="12" t="s">
        <v>571</v>
      </c>
      <c r="C57" s="12" t="s">
        <v>581</v>
      </c>
      <c r="D57" s="12" t="s">
        <v>582</v>
      </c>
      <c r="E57" s="12" t="s">
        <v>443</v>
      </c>
      <c r="F57" s="35">
        <v>1</v>
      </c>
      <c r="G57" s="48">
        <v>4000</v>
      </c>
      <c r="H57" s="49">
        <f>F57*G57</f>
        <v>4000</v>
      </c>
      <c r="I57" s="12" t="s">
        <v>583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12" t="s">
        <v>584</v>
      </c>
      <c r="B58" s="12" t="s">
        <v>571</v>
      </c>
      <c r="C58" s="12" t="s">
        <v>585</v>
      </c>
      <c r="D58" s="12" t="s">
        <v>568</v>
      </c>
      <c r="E58" s="12" t="s">
        <v>443</v>
      </c>
      <c r="F58" s="35">
        <v>1</v>
      </c>
      <c r="G58" s="48">
        <v>1000</v>
      </c>
      <c r="H58" s="49">
        <f>F58*G58</f>
        <v>1000</v>
      </c>
      <c r="I58" s="12" t="s">
        <v>586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79" t="s">
        <v>587</v>
      </c>
      <c r="B59" s="79"/>
      <c r="C59" s="79"/>
      <c r="D59" s="79"/>
      <c r="E59" s="79"/>
      <c r="F59" s="80"/>
      <c r="G59" s="81"/>
      <c r="H59" s="51">
        <f>SUM(H54:H58)</f>
        <v>17100</v>
      </c>
      <c r="I59" s="5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12" t="s">
        <v>588</v>
      </c>
      <c r="B60" s="12" t="s">
        <v>589</v>
      </c>
      <c r="C60" s="12" t="s">
        <v>590</v>
      </c>
      <c r="D60" s="12" t="s">
        <v>453</v>
      </c>
      <c r="E60" s="12" t="s">
        <v>443</v>
      </c>
      <c r="F60" s="35">
        <v>1</v>
      </c>
      <c r="G60" s="48">
        <v>2000</v>
      </c>
      <c r="H60" s="49">
        <f>F60*G60</f>
        <v>2000</v>
      </c>
      <c r="I60" s="12" t="s">
        <v>591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customHeight="1">
      <c r="A61" s="12" t="s">
        <v>592</v>
      </c>
      <c r="B61" s="12" t="s">
        <v>589</v>
      </c>
      <c r="C61" s="12" t="s">
        <v>593</v>
      </c>
      <c r="D61" s="12" t="s">
        <v>594</v>
      </c>
      <c r="E61" s="12" t="s">
        <v>443</v>
      </c>
      <c r="F61" s="35">
        <v>1</v>
      </c>
      <c r="G61" s="48">
        <v>4500</v>
      </c>
      <c r="H61" s="49">
        <f>F61*G61</f>
        <v>4500</v>
      </c>
      <c r="I61" s="12" t="s">
        <v>595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12" t="s">
        <v>596</v>
      </c>
      <c r="B62" s="12" t="s">
        <v>589</v>
      </c>
      <c r="C62" s="12" t="s">
        <v>597</v>
      </c>
      <c r="D62" s="12" t="s">
        <v>598</v>
      </c>
      <c r="E62" s="12" t="s">
        <v>443</v>
      </c>
      <c r="F62" s="35">
        <v>1</v>
      </c>
      <c r="G62" s="48">
        <v>1000</v>
      </c>
      <c r="H62" s="49">
        <f>F62*G62</f>
        <v>1000</v>
      </c>
      <c r="I62" s="12" t="s">
        <v>599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12" t="s">
        <v>600</v>
      </c>
      <c r="B63" s="12" t="s">
        <v>589</v>
      </c>
      <c r="C63" s="12" t="s">
        <v>601</v>
      </c>
      <c r="D63" s="12" t="s">
        <v>594</v>
      </c>
      <c r="E63" s="12" t="s">
        <v>443</v>
      </c>
      <c r="F63" s="35">
        <v>1</v>
      </c>
      <c r="G63" s="48">
        <v>2000</v>
      </c>
      <c r="H63" s="49">
        <f>F63*G63</f>
        <v>2000</v>
      </c>
      <c r="I63" s="12" t="s">
        <v>602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12" t="s">
        <v>603</v>
      </c>
      <c r="B64" s="12" t="s">
        <v>589</v>
      </c>
      <c r="C64" s="12" t="s">
        <v>604</v>
      </c>
      <c r="D64" s="12" t="s">
        <v>442</v>
      </c>
      <c r="E64" s="12" t="s">
        <v>443</v>
      </c>
      <c r="F64" s="35">
        <v>1</v>
      </c>
      <c r="G64" s="48">
        <v>1000</v>
      </c>
      <c r="H64" s="49">
        <f>F64*G64</f>
        <v>1000</v>
      </c>
      <c r="I64" s="12" t="s">
        <v>605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79" t="s">
        <v>606</v>
      </c>
      <c r="B65" s="79"/>
      <c r="C65" s="79"/>
      <c r="D65" s="79"/>
      <c r="E65" s="79"/>
      <c r="F65" s="80"/>
      <c r="G65" s="81"/>
      <c r="H65" s="51">
        <f>SUM(H60:H64)</f>
        <v>10500</v>
      </c>
      <c r="I65" s="50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12" t="s">
        <v>607</v>
      </c>
      <c r="B66" s="12" t="s">
        <v>608</v>
      </c>
      <c r="C66" s="12" t="s">
        <v>609</v>
      </c>
      <c r="D66" s="12" t="s">
        <v>453</v>
      </c>
      <c r="E66" s="12" t="s">
        <v>443</v>
      </c>
      <c r="F66" s="35">
        <v>1</v>
      </c>
      <c r="G66" s="48">
        <v>3000</v>
      </c>
      <c r="H66" s="49">
        <f t="shared" ref="H66:H71" si="3">F66*G66</f>
        <v>3000</v>
      </c>
      <c r="I66" s="12" t="s">
        <v>610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12" t="s">
        <v>611</v>
      </c>
      <c r="B67" s="12" t="s">
        <v>608</v>
      </c>
      <c r="C67" s="12" t="s">
        <v>612</v>
      </c>
      <c r="D67" s="12" t="s">
        <v>513</v>
      </c>
      <c r="E67" s="12" t="s">
        <v>443</v>
      </c>
      <c r="F67" s="35">
        <v>1</v>
      </c>
      <c r="G67" s="48">
        <v>4000</v>
      </c>
      <c r="H67" s="49">
        <f t="shared" si="3"/>
        <v>4000</v>
      </c>
      <c r="I67" s="12" t="s">
        <v>613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customHeight="1">
      <c r="A68" s="12" t="s">
        <v>614</v>
      </c>
      <c r="B68" s="12" t="s">
        <v>608</v>
      </c>
      <c r="C68" s="12" t="s">
        <v>615</v>
      </c>
      <c r="D68" s="12" t="s">
        <v>513</v>
      </c>
      <c r="E68" s="12" t="s">
        <v>443</v>
      </c>
      <c r="F68" s="35">
        <v>1</v>
      </c>
      <c r="G68" s="48">
        <v>2000</v>
      </c>
      <c r="H68" s="49">
        <f t="shared" si="3"/>
        <v>2000</v>
      </c>
      <c r="I68" s="12" t="s">
        <v>616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12" t="s">
        <v>617</v>
      </c>
      <c r="B69" s="12" t="s">
        <v>608</v>
      </c>
      <c r="C69" s="12" t="s">
        <v>618</v>
      </c>
      <c r="D69" s="12" t="s">
        <v>353</v>
      </c>
      <c r="E69" s="12" t="s">
        <v>443</v>
      </c>
      <c r="F69" s="35">
        <v>1</v>
      </c>
      <c r="G69" s="48">
        <v>2000</v>
      </c>
      <c r="H69" s="49">
        <f t="shared" si="3"/>
        <v>2000</v>
      </c>
      <c r="I69" s="12" t="s">
        <v>619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12" t="s">
        <v>620</v>
      </c>
      <c r="B70" s="12" t="s">
        <v>608</v>
      </c>
      <c r="C70" s="12" t="s">
        <v>621</v>
      </c>
      <c r="D70" s="12" t="s">
        <v>622</v>
      </c>
      <c r="E70" s="12" t="s">
        <v>443</v>
      </c>
      <c r="F70" s="35">
        <v>1</v>
      </c>
      <c r="G70" s="48">
        <v>1000</v>
      </c>
      <c r="H70" s="49">
        <f t="shared" si="3"/>
        <v>1000</v>
      </c>
      <c r="I70" s="12" t="s">
        <v>623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12" t="s">
        <v>624</v>
      </c>
      <c r="B71" s="12" t="s">
        <v>608</v>
      </c>
      <c r="C71" s="12" t="s">
        <v>625</v>
      </c>
      <c r="D71" s="12" t="s">
        <v>442</v>
      </c>
      <c r="E71" s="12" t="s">
        <v>443</v>
      </c>
      <c r="F71" s="35">
        <v>1</v>
      </c>
      <c r="G71" s="48">
        <v>1000</v>
      </c>
      <c r="H71" s="49">
        <f t="shared" si="3"/>
        <v>1000</v>
      </c>
      <c r="I71" s="12" t="s">
        <v>626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79" t="s">
        <v>627</v>
      </c>
      <c r="B72" s="79"/>
      <c r="C72" s="79"/>
      <c r="D72" s="79"/>
      <c r="E72" s="79"/>
      <c r="F72" s="80"/>
      <c r="G72" s="81"/>
      <c r="H72" s="51">
        <f>SUM(H66:H71)</f>
        <v>13000</v>
      </c>
      <c r="I72" s="50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12" t="s">
        <v>628</v>
      </c>
      <c r="B73" s="12" t="s">
        <v>629</v>
      </c>
      <c r="C73" s="12" t="s">
        <v>630</v>
      </c>
      <c r="D73" s="12" t="s">
        <v>453</v>
      </c>
      <c r="E73" s="12" t="s">
        <v>458</v>
      </c>
      <c r="F73" s="35">
        <v>2</v>
      </c>
      <c r="G73" s="48">
        <v>1283</v>
      </c>
      <c r="H73" s="49">
        <f t="shared" ref="H73:H78" si="4">F73*G73</f>
        <v>2566</v>
      </c>
      <c r="I73" s="12" t="s">
        <v>631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12" t="s">
        <v>632</v>
      </c>
      <c r="B74" s="12" t="s">
        <v>629</v>
      </c>
      <c r="C74" s="12" t="s">
        <v>633</v>
      </c>
      <c r="D74" s="12" t="s">
        <v>634</v>
      </c>
      <c r="E74" s="12" t="s">
        <v>443</v>
      </c>
      <c r="F74" s="35">
        <v>1</v>
      </c>
      <c r="G74" s="48">
        <v>4000</v>
      </c>
      <c r="H74" s="49">
        <f t="shared" si="4"/>
        <v>4000</v>
      </c>
      <c r="I74" s="12" t="s">
        <v>635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12" t="s">
        <v>636</v>
      </c>
      <c r="B75" s="12" t="s">
        <v>629</v>
      </c>
      <c r="C75" s="12" t="s">
        <v>637</v>
      </c>
      <c r="D75" s="12" t="s">
        <v>638</v>
      </c>
      <c r="E75" s="12" t="s">
        <v>443</v>
      </c>
      <c r="F75" s="35">
        <v>1</v>
      </c>
      <c r="G75" s="48">
        <v>500</v>
      </c>
      <c r="H75" s="49">
        <f t="shared" si="4"/>
        <v>500</v>
      </c>
      <c r="I75" s="12" t="s">
        <v>639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12" t="s">
        <v>640</v>
      </c>
      <c r="B76" s="12" t="s">
        <v>629</v>
      </c>
      <c r="C76" s="12" t="s">
        <v>641</v>
      </c>
      <c r="D76" s="12" t="s">
        <v>642</v>
      </c>
      <c r="E76" s="12" t="s">
        <v>443</v>
      </c>
      <c r="F76" s="35">
        <v>1</v>
      </c>
      <c r="G76" s="48">
        <v>1000</v>
      </c>
      <c r="H76" s="49">
        <f t="shared" si="4"/>
        <v>1000</v>
      </c>
      <c r="I76" s="12" t="s">
        <v>643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12" t="s">
        <v>644</v>
      </c>
      <c r="B77" s="12" t="s">
        <v>629</v>
      </c>
      <c r="C77" s="12" t="s">
        <v>645</v>
      </c>
      <c r="D77" s="12" t="s">
        <v>582</v>
      </c>
      <c r="E77" s="12" t="s">
        <v>443</v>
      </c>
      <c r="F77" s="35">
        <v>1</v>
      </c>
      <c r="G77" s="48">
        <v>2000</v>
      </c>
      <c r="H77" s="49">
        <f t="shared" si="4"/>
        <v>2000</v>
      </c>
      <c r="I77" s="12" t="s">
        <v>646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12" t="s">
        <v>647</v>
      </c>
      <c r="B78" s="12" t="s">
        <v>629</v>
      </c>
      <c r="C78" s="12" t="s">
        <v>648</v>
      </c>
      <c r="D78" s="12" t="s">
        <v>442</v>
      </c>
      <c r="E78" s="12" t="s">
        <v>443</v>
      </c>
      <c r="F78" s="35">
        <v>1</v>
      </c>
      <c r="G78" s="48">
        <v>1000</v>
      </c>
      <c r="H78" s="49">
        <f t="shared" si="4"/>
        <v>1000</v>
      </c>
      <c r="I78" s="12" t="s">
        <v>649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79" t="s">
        <v>31</v>
      </c>
      <c r="B79" s="79"/>
      <c r="C79" s="79"/>
      <c r="D79" s="79"/>
      <c r="E79" s="79"/>
      <c r="F79" s="80"/>
      <c r="G79" s="81"/>
      <c r="H79" s="51">
        <f>SUM(H73:H78)</f>
        <v>11066</v>
      </c>
      <c r="I79" s="5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12" t="s">
        <v>650</v>
      </c>
      <c r="B80" s="12" t="s">
        <v>651</v>
      </c>
      <c r="C80" s="12" t="s">
        <v>652</v>
      </c>
      <c r="D80" s="12" t="s">
        <v>442</v>
      </c>
      <c r="E80" s="12" t="s">
        <v>443</v>
      </c>
      <c r="F80" s="35">
        <v>1</v>
      </c>
      <c r="G80" s="48">
        <v>500</v>
      </c>
      <c r="H80" s="49">
        <f t="shared" ref="H80:H85" si="5">F80*G80</f>
        <v>500</v>
      </c>
      <c r="I80" s="12" t="s">
        <v>653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12" t="s">
        <v>654</v>
      </c>
      <c r="B81" s="12" t="s">
        <v>651</v>
      </c>
      <c r="C81" s="12" t="s">
        <v>655</v>
      </c>
      <c r="D81" s="12" t="s">
        <v>442</v>
      </c>
      <c r="E81" s="12" t="s">
        <v>443</v>
      </c>
      <c r="F81" s="35">
        <v>1</v>
      </c>
      <c r="G81" s="48">
        <v>4000</v>
      </c>
      <c r="H81" s="49">
        <f t="shared" si="5"/>
        <v>4000</v>
      </c>
      <c r="I81" s="12" t="s">
        <v>656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12" t="s">
        <v>657</v>
      </c>
      <c r="B82" s="12" t="s">
        <v>651</v>
      </c>
      <c r="C82" s="12" t="s">
        <v>658</v>
      </c>
      <c r="D82" s="12" t="s">
        <v>442</v>
      </c>
      <c r="E82" s="12" t="s">
        <v>443</v>
      </c>
      <c r="F82" s="35">
        <v>1</v>
      </c>
      <c r="G82" s="48">
        <v>2000</v>
      </c>
      <c r="H82" s="49">
        <f t="shared" si="5"/>
        <v>2000</v>
      </c>
      <c r="I82" s="12" t="s">
        <v>659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12" t="s">
        <v>660</v>
      </c>
      <c r="B83" s="12" t="s">
        <v>651</v>
      </c>
      <c r="C83" s="12" t="s">
        <v>661</v>
      </c>
      <c r="D83" s="12" t="s">
        <v>442</v>
      </c>
      <c r="E83" s="12" t="s">
        <v>443</v>
      </c>
      <c r="F83" s="35">
        <v>1</v>
      </c>
      <c r="G83" s="48">
        <v>2000</v>
      </c>
      <c r="H83" s="49">
        <f t="shared" si="5"/>
        <v>2000</v>
      </c>
      <c r="I83" s="12" t="s">
        <v>662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12" t="s">
        <v>663</v>
      </c>
      <c r="B84" s="12" t="s">
        <v>651</v>
      </c>
      <c r="C84" s="12" t="s">
        <v>664</v>
      </c>
      <c r="D84" s="12" t="s">
        <v>442</v>
      </c>
      <c r="E84" s="12" t="s">
        <v>443</v>
      </c>
      <c r="F84" s="35">
        <v>1</v>
      </c>
      <c r="G84" s="48">
        <v>1000</v>
      </c>
      <c r="H84" s="49">
        <f t="shared" si="5"/>
        <v>1000</v>
      </c>
      <c r="I84" s="12" t="s">
        <v>665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12" t="s">
        <v>666</v>
      </c>
      <c r="B85" s="12" t="s">
        <v>651</v>
      </c>
      <c r="C85" s="12" t="s">
        <v>667</v>
      </c>
      <c r="D85" s="12" t="s">
        <v>442</v>
      </c>
      <c r="E85" s="12" t="s">
        <v>443</v>
      </c>
      <c r="F85" s="35">
        <v>1</v>
      </c>
      <c r="G85" s="48">
        <v>1000</v>
      </c>
      <c r="H85" s="49">
        <f t="shared" si="5"/>
        <v>1000</v>
      </c>
      <c r="I85" s="12" t="s">
        <v>668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79" t="s">
        <v>32</v>
      </c>
      <c r="B86" s="79"/>
      <c r="C86" s="79"/>
      <c r="D86" s="79"/>
      <c r="E86" s="79"/>
      <c r="F86" s="80"/>
      <c r="G86" s="81"/>
      <c r="H86" s="51">
        <f>SUM(H80:H85)</f>
        <v>10500</v>
      </c>
      <c r="I86" s="5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12" t="s">
        <v>669</v>
      </c>
      <c r="B87" s="12" t="s">
        <v>670</v>
      </c>
      <c r="C87" s="12" t="s">
        <v>671</v>
      </c>
      <c r="D87" s="12" t="s">
        <v>453</v>
      </c>
      <c r="E87" s="12" t="s">
        <v>458</v>
      </c>
      <c r="F87" s="35">
        <v>50</v>
      </c>
      <c r="G87" s="48">
        <v>250</v>
      </c>
      <c r="H87" s="49">
        <f t="shared" ref="H87:H96" si="6">F87*G87</f>
        <v>12500</v>
      </c>
      <c r="I87" s="12" t="s">
        <v>672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12" t="s">
        <v>673</v>
      </c>
      <c r="B88" s="12" t="s">
        <v>670</v>
      </c>
      <c r="C88" s="12" t="s">
        <v>674</v>
      </c>
      <c r="D88" s="12" t="s">
        <v>453</v>
      </c>
      <c r="E88" s="12" t="s">
        <v>458</v>
      </c>
      <c r="F88" s="35">
        <v>0</v>
      </c>
      <c r="G88" s="48">
        <v>0</v>
      </c>
      <c r="H88" s="49">
        <f t="shared" si="6"/>
        <v>0</v>
      </c>
      <c r="I88" s="12" t="s">
        <v>675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12" t="s">
        <v>676</v>
      </c>
      <c r="B89" s="12" t="s">
        <v>670</v>
      </c>
      <c r="C89" s="12" t="s">
        <v>677</v>
      </c>
      <c r="D89" s="12" t="s">
        <v>678</v>
      </c>
      <c r="E89" s="12" t="s">
        <v>443</v>
      </c>
      <c r="F89" s="35">
        <v>1</v>
      </c>
      <c r="G89" s="48">
        <v>2000</v>
      </c>
      <c r="H89" s="49">
        <f t="shared" si="6"/>
        <v>2000</v>
      </c>
      <c r="I89" s="12" t="s">
        <v>679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12" t="s">
        <v>680</v>
      </c>
      <c r="B90" s="12" t="s">
        <v>670</v>
      </c>
      <c r="C90" s="12" t="s">
        <v>681</v>
      </c>
      <c r="D90" s="12" t="s">
        <v>442</v>
      </c>
      <c r="E90" s="12" t="s">
        <v>443</v>
      </c>
      <c r="F90" s="35">
        <v>1</v>
      </c>
      <c r="G90" s="48">
        <v>5000</v>
      </c>
      <c r="H90" s="49">
        <f t="shared" si="6"/>
        <v>5000</v>
      </c>
      <c r="I90" s="12" t="s">
        <v>682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12" t="s">
        <v>683</v>
      </c>
      <c r="B91" s="12" t="s">
        <v>670</v>
      </c>
      <c r="C91" s="12" t="s">
        <v>684</v>
      </c>
      <c r="D91" s="12" t="s">
        <v>442</v>
      </c>
      <c r="E91" s="12" t="s">
        <v>443</v>
      </c>
      <c r="F91" s="35">
        <v>1</v>
      </c>
      <c r="G91" s="48">
        <v>1000</v>
      </c>
      <c r="H91" s="49">
        <f t="shared" si="6"/>
        <v>1000</v>
      </c>
      <c r="I91" s="12" t="s">
        <v>685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12" t="s">
        <v>686</v>
      </c>
      <c r="B92" s="12" t="s">
        <v>670</v>
      </c>
      <c r="C92" s="12" t="s">
        <v>687</v>
      </c>
      <c r="D92" s="12" t="s">
        <v>442</v>
      </c>
      <c r="E92" s="12" t="s">
        <v>443</v>
      </c>
      <c r="F92" s="35">
        <v>1</v>
      </c>
      <c r="G92" s="48">
        <v>2000</v>
      </c>
      <c r="H92" s="49">
        <f t="shared" si="6"/>
        <v>2000</v>
      </c>
      <c r="I92" s="12" t="s">
        <v>688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12" t="s">
        <v>689</v>
      </c>
      <c r="B93" s="12" t="s">
        <v>670</v>
      </c>
      <c r="C93" s="12" t="s">
        <v>690</v>
      </c>
      <c r="D93" s="12" t="s">
        <v>442</v>
      </c>
      <c r="E93" s="12" t="s">
        <v>443</v>
      </c>
      <c r="F93" s="35">
        <v>1</v>
      </c>
      <c r="G93" s="48">
        <v>2000</v>
      </c>
      <c r="H93" s="49">
        <f t="shared" si="6"/>
        <v>2000</v>
      </c>
      <c r="I93" s="12" t="s">
        <v>691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12" t="s">
        <v>692</v>
      </c>
      <c r="B94" s="12" t="s">
        <v>670</v>
      </c>
      <c r="C94" s="12" t="s">
        <v>693</v>
      </c>
      <c r="D94" s="12" t="s">
        <v>442</v>
      </c>
      <c r="E94" s="12" t="s">
        <v>443</v>
      </c>
      <c r="F94" s="35">
        <v>1</v>
      </c>
      <c r="G94" s="48">
        <v>2000</v>
      </c>
      <c r="H94" s="49">
        <f t="shared" si="6"/>
        <v>2000</v>
      </c>
      <c r="I94" s="12" t="s">
        <v>694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12" t="s">
        <v>695</v>
      </c>
      <c r="B95" s="12" t="s">
        <v>670</v>
      </c>
      <c r="C95" s="12" t="s">
        <v>696</v>
      </c>
      <c r="D95" s="12" t="s">
        <v>442</v>
      </c>
      <c r="E95" s="12" t="s">
        <v>443</v>
      </c>
      <c r="F95" s="35">
        <v>1</v>
      </c>
      <c r="G95" s="48">
        <v>1000</v>
      </c>
      <c r="H95" s="49">
        <f t="shared" si="6"/>
        <v>1000</v>
      </c>
      <c r="I95" s="12" t="s">
        <v>697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12" t="s">
        <v>698</v>
      </c>
      <c r="B96" s="12" t="s">
        <v>670</v>
      </c>
      <c r="C96" s="12" t="s">
        <v>699</v>
      </c>
      <c r="D96" s="12" t="s">
        <v>700</v>
      </c>
      <c r="E96" s="12" t="s">
        <v>443</v>
      </c>
      <c r="F96" s="35">
        <v>1</v>
      </c>
      <c r="G96" s="48">
        <v>500</v>
      </c>
      <c r="H96" s="49">
        <f t="shared" si="6"/>
        <v>500</v>
      </c>
      <c r="I96" s="12" t="s">
        <v>701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79" t="s">
        <v>33</v>
      </c>
      <c r="B97" s="79"/>
      <c r="C97" s="79"/>
      <c r="D97" s="79"/>
      <c r="E97" s="79"/>
      <c r="F97" s="80"/>
      <c r="G97" s="81"/>
      <c r="H97" s="51">
        <f>SUM(H87:H96)</f>
        <v>28000</v>
      </c>
      <c r="I97" s="50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12" t="s">
        <v>702</v>
      </c>
      <c r="B98" s="12" t="s">
        <v>126</v>
      </c>
      <c r="C98" s="12" t="s">
        <v>703</v>
      </c>
      <c r="D98" s="12" t="s">
        <v>442</v>
      </c>
      <c r="E98" s="12" t="s">
        <v>443</v>
      </c>
      <c r="F98" s="35">
        <v>1</v>
      </c>
      <c r="G98" s="48">
        <v>500</v>
      </c>
      <c r="H98" s="49">
        <f>F98*G98</f>
        <v>500</v>
      </c>
      <c r="I98" s="12" t="s">
        <v>704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12" t="s">
        <v>705</v>
      </c>
      <c r="B99" s="12" t="s">
        <v>126</v>
      </c>
      <c r="C99" s="12" t="s">
        <v>706</v>
      </c>
      <c r="D99" s="12" t="s">
        <v>442</v>
      </c>
      <c r="E99" s="12" t="s">
        <v>443</v>
      </c>
      <c r="F99" s="35">
        <v>1</v>
      </c>
      <c r="G99" s="48">
        <v>2000</v>
      </c>
      <c r="H99" s="49">
        <f>F99*G99</f>
        <v>2000</v>
      </c>
      <c r="I99" s="12" t="s">
        <v>707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12" t="s">
        <v>708</v>
      </c>
      <c r="B100" s="12" t="s">
        <v>126</v>
      </c>
      <c r="C100" s="12" t="s">
        <v>709</v>
      </c>
      <c r="D100" s="12" t="s">
        <v>442</v>
      </c>
      <c r="E100" s="12" t="s">
        <v>443</v>
      </c>
      <c r="F100" s="35">
        <v>1</v>
      </c>
      <c r="G100" s="48">
        <v>1000</v>
      </c>
      <c r="H100" s="49">
        <f>F100*G100</f>
        <v>1000</v>
      </c>
      <c r="I100" s="12" t="s">
        <v>710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customHeight="1">
      <c r="A101" s="12" t="s">
        <v>711</v>
      </c>
      <c r="B101" s="12" t="s">
        <v>126</v>
      </c>
      <c r="C101" s="12" t="s">
        <v>712</v>
      </c>
      <c r="D101" s="12" t="s">
        <v>700</v>
      </c>
      <c r="E101" s="12" t="s">
        <v>443</v>
      </c>
      <c r="F101" s="35">
        <v>1</v>
      </c>
      <c r="G101" s="48">
        <v>0</v>
      </c>
      <c r="H101" s="49">
        <f>F101*G101</f>
        <v>0</v>
      </c>
      <c r="I101" s="12" t="s">
        <v>713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12" t="s">
        <v>714</v>
      </c>
      <c r="B102" s="12" t="s">
        <v>126</v>
      </c>
      <c r="C102" s="12" t="s">
        <v>715</v>
      </c>
      <c r="D102" s="12" t="s">
        <v>442</v>
      </c>
      <c r="E102" s="12" t="s">
        <v>443</v>
      </c>
      <c r="F102" s="35">
        <v>1</v>
      </c>
      <c r="G102" s="48">
        <v>500</v>
      </c>
      <c r="H102" s="49">
        <f>F102*G102</f>
        <v>500</v>
      </c>
      <c r="I102" s="12" t="s">
        <v>716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79" t="s">
        <v>34</v>
      </c>
      <c r="B103" s="79"/>
      <c r="C103" s="79"/>
      <c r="D103" s="79"/>
      <c r="E103" s="79"/>
      <c r="F103" s="80"/>
      <c r="G103" s="81"/>
      <c r="H103" s="51">
        <f>SUM(H98:H102)</f>
        <v>4000</v>
      </c>
      <c r="I103" s="50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12" t="s">
        <v>717</v>
      </c>
      <c r="B104" s="12" t="s">
        <v>718</v>
      </c>
      <c r="C104" s="12" t="s">
        <v>719</v>
      </c>
      <c r="D104" s="12" t="s">
        <v>720</v>
      </c>
      <c r="E104" s="12" t="s">
        <v>443</v>
      </c>
      <c r="F104" s="35">
        <v>1</v>
      </c>
      <c r="G104" s="48">
        <v>6000</v>
      </c>
      <c r="H104" s="49">
        <f t="shared" ref="H104:H111" si="7">F104*G104</f>
        <v>6000</v>
      </c>
      <c r="I104" s="12" t="s">
        <v>721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12" t="s">
        <v>722</v>
      </c>
      <c r="B105" s="12" t="s">
        <v>718</v>
      </c>
      <c r="C105" s="12" t="s">
        <v>723</v>
      </c>
      <c r="D105" s="12" t="s">
        <v>442</v>
      </c>
      <c r="E105" s="12" t="s">
        <v>443</v>
      </c>
      <c r="F105" s="35">
        <v>1</v>
      </c>
      <c r="G105" s="48">
        <v>2000</v>
      </c>
      <c r="H105" s="49">
        <f t="shared" si="7"/>
        <v>2000</v>
      </c>
      <c r="I105" s="12" t="s">
        <v>724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12" t="s">
        <v>725</v>
      </c>
      <c r="B106" s="12" t="s">
        <v>718</v>
      </c>
      <c r="C106" s="12" t="s">
        <v>726</v>
      </c>
      <c r="D106" s="12" t="s">
        <v>442</v>
      </c>
      <c r="E106" s="12" t="s">
        <v>443</v>
      </c>
      <c r="F106" s="35">
        <v>1</v>
      </c>
      <c r="G106" s="48">
        <v>2000</v>
      </c>
      <c r="H106" s="49">
        <f t="shared" si="7"/>
        <v>2000</v>
      </c>
      <c r="I106" s="12" t="s">
        <v>727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12" t="s">
        <v>728</v>
      </c>
      <c r="B107" s="12" t="s">
        <v>718</v>
      </c>
      <c r="C107" s="12" t="s">
        <v>729</v>
      </c>
      <c r="D107" s="12" t="s">
        <v>720</v>
      </c>
      <c r="E107" s="12" t="s">
        <v>443</v>
      </c>
      <c r="F107" s="35">
        <v>1</v>
      </c>
      <c r="G107" s="48">
        <v>3000</v>
      </c>
      <c r="H107" s="49">
        <f t="shared" si="7"/>
        <v>3000</v>
      </c>
      <c r="I107" s="12" t="s">
        <v>730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12" t="s">
        <v>731</v>
      </c>
      <c r="B108" s="12" t="s">
        <v>718</v>
      </c>
      <c r="C108" s="12" t="s">
        <v>732</v>
      </c>
      <c r="D108" s="12" t="s">
        <v>733</v>
      </c>
      <c r="E108" s="12" t="s">
        <v>443</v>
      </c>
      <c r="F108" s="35">
        <v>1</v>
      </c>
      <c r="G108" s="48">
        <v>1500</v>
      </c>
      <c r="H108" s="49">
        <f t="shared" si="7"/>
        <v>1500</v>
      </c>
      <c r="I108" s="12" t="s">
        <v>734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12" t="s">
        <v>735</v>
      </c>
      <c r="B109" s="12" t="s">
        <v>718</v>
      </c>
      <c r="C109" s="12" t="s">
        <v>736</v>
      </c>
      <c r="D109" s="12" t="s">
        <v>442</v>
      </c>
      <c r="E109" s="12" t="s">
        <v>443</v>
      </c>
      <c r="F109" s="35">
        <v>1</v>
      </c>
      <c r="G109" s="48">
        <v>500</v>
      </c>
      <c r="H109" s="49">
        <f t="shared" si="7"/>
        <v>500</v>
      </c>
      <c r="I109" s="12" t="s">
        <v>737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12" t="s">
        <v>738</v>
      </c>
      <c r="B110" s="12" t="s">
        <v>718</v>
      </c>
      <c r="C110" s="12" t="s">
        <v>739</v>
      </c>
      <c r="D110" s="12" t="s">
        <v>442</v>
      </c>
      <c r="E110" s="12" t="s">
        <v>443</v>
      </c>
      <c r="F110" s="35">
        <v>1</v>
      </c>
      <c r="G110" s="48">
        <v>500</v>
      </c>
      <c r="H110" s="49">
        <f t="shared" si="7"/>
        <v>500</v>
      </c>
      <c r="I110" s="12" t="s">
        <v>740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12" t="s">
        <v>741</v>
      </c>
      <c r="B111" s="12" t="s">
        <v>718</v>
      </c>
      <c r="C111" s="12" t="s">
        <v>742</v>
      </c>
      <c r="D111" s="12" t="s">
        <v>743</v>
      </c>
      <c r="E111" s="12" t="s">
        <v>443</v>
      </c>
      <c r="F111" s="35">
        <v>1</v>
      </c>
      <c r="G111" s="48">
        <v>0</v>
      </c>
      <c r="H111" s="49">
        <f t="shared" si="7"/>
        <v>0</v>
      </c>
      <c r="I111" s="12" t="s">
        <v>744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82" t="s">
        <v>745</v>
      </c>
      <c r="B112" s="82"/>
      <c r="C112" s="82"/>
      <c r="D112" s="82"/>
      <c r="E112" s="82"/>
      <c r="F112" s="82"/>
      <c r="G112" s="83"/>
      <c r="H112" s="54">
        <f>SUM(H104:H111)</f>
        <v>15500</v>
      </c>
      <c r="I112" s="53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73" t="s">
        <v>746</v>
      </c>
      <c r="B113" s="73"/>
      <c r="C113" s="73"/>
      <c r="D113" s="73"/>
      <c r="E113" s="73"/>
      <c r="F113" s="73"/>
      <c r="G113" s="74"/>
      <c r="H113" s="55">
        <f>H19+H21+H30+H37+H41+H45+H53+H59+H65+H72+H79+H86+H97+H103+H112</f>
        <v>261826</v>
      </c>
      <c r="I113" s="4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73" t="s">
        <v>97</v>
      </c>
      <c r="B114" s="73"/>
      <c r="C114" s="73"/>
      <c r="D114" s="73"/>
      <c r="E114" s="73"/>
      <c r="F114" s="73"/>
      <c r="G114" s="74"/>
      <c r="H114" s="56">
        <f>SUMIF($D$12:$D$111,"Cast payroll",$H$12:$H$111)*Assumptions!D12</f>
        <v>5420.8</v>
      </c>
      <c r="I114" s="4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73" t="s">
        <v>747</v>
      </c>
      <c r="B115" s="73"/>
      <c r="C115" s="73"/>
      <c r="D115" s="73"/>
      <c r="E115" s="73"/>
      <c r="F115" s="73"/>
      <c r="G115" s="74"/>
      <c r="H115" s="56">
        <f>SUMIF($D$12:$D$111,"Crew payroll",$H$12:$H$111)*Assumptions!D13</f>
        <v>13924.92</v>
      </c>
      <c r="I115" s="4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73" t="s">
        <v>103</v>
      </c>
      <c r="B116" s="73"/>
      <c r="C116" s="73"/>
      <c r="D116" s="73"/>
      <c r="E116" s="73"/>
      <c r="F116" s="73"/>
      <c r="G116" s="74"/>
      <c r="H116" s="56">
        <f>(SUMIF($D$12:$D$111,"Cast payroll",$H$12:$H$111)+SUMIF($D$12:$D$111,"Crew payroll",$H$12:$H$111))*Assumptions!D14</f>
        <v>2813.62</v>
      </c>
      <c r="I116" s="4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73" t="s">
        <v>748</v>
      </c>
      <c r="B117" s="73"/>
      <c r="C117" s="73"/>
      <c r="D117" s="73"/>
      <c r="E117" s="73"/>
      <c r="F117" s="73"/>
      <c r="G117" s="74"/>
      <c r="H117" s="56">
        <f>SUM(H113:H116)</f>
        <v>283985.33999999997</v>
      </c>
      <c r="I117" s="4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73" t="s">
        <v>110</v>
      </c>
      <c r="B118" s="73"/>
      <c r="C118" s="73"/>
      <c r="D118" s="73"/>
      <c r="E118" s="73"/>
      <c r="F118" s="73"/>
      <c r="G118" s="74"/>
      <c r="H118" s="56">
        <f>H117*Assumptions!D16</f>
        <v>0</v>
      </c>
      <c r="I118" s="4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75" t="s">
        <v>749</v>
      </c>
      <c r="B119" s="75"/>
      <c r="C119" s="75"/>
      <c r="D119" s="75"/>
      <c r="E119" s="75"/>
      <c r="F119" s="75"/>
      <c r="G119" s="76"/>
      <c r="H119" s="58">
        <f>(H117+H118)*Assumptions!D15</f>
        <v>12779.340299999998</v>
      </c>
      <c r="I119" s="5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77" t="s">
        <v>750</v>
      </c>
      <c r="B120" s="77"/>
      <c r="C120" s="77"/>
      <c r="D120" s="77"/>
      <c r="E120" s="77"/>
      <c r="F120" s="77"/>
      <c r="G120" s="78"/>
      <c r="H120" s="60">
        <f>H117+H118+H119</f>
        <v>296764.68029999995</v>
      </c>
      <c r="I120" s="59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25">
    <mergeCell ref="A1:I1"/>
    <mergeCell ref="A2:I2"/>
    <mergeCell ref="A19:G19"/>
    <mergeCell ref="A21:G21"/>
    <mergeCell ref="A30:G30"/>
    <mergeCell ref="A37:G37"/>
    <mergeCell ref="A41:G41"/>
    <mergeCell ref="A45:G45"/>
    <mergeCell ref="A53:G53"/>
    <mergeCell ref="A59:G59"/>
    <mergeCell ref="A65:G65"/>
    <mergeCell ref="A72:G72"/>
    <mergeCell ref="A79:G79"/>
    <mergeCell ref="A86:G86"/>
    <mergeCell ref="A97:G97"/>
    <mergeCell ref="A103:G103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</mergeCells>
  <conditionalFormatting sqref="B7">
    <cfRule type="containsText" dxfId="11" priority="1" operator="containsText" text="WITHIN"/>
    <cfRule type="containsText" dxfId="10" priority="2" operator="containsText" text="REVIEW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2" customWidth="1"/>
    <col min="5" max="5" width="16" customWidth="1"/>
    <col min="6" max="8" width="14" customWidth="1"/>
    <col min="9" max="9" width="52" customWidth="1"/>
  </cols>
  <sheetData>
    <row r="1" spans="1:26" ht="30" customHeight="1">
      <c r="A1" s="63" t="s">
        <v>851</v>
      </c>
      <c r="B1" s="63"/>
      <c r="C1" s="63"/>
      <c r="D1" s="63"/>
      <c r="E1" s="63"/>
      <c r="F1" s="63"/>
      <c r="G1" s="63"/>
      <c r="H1" s="63"/>
      <c r="I1" s="6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751</v>
      </c>
      <c r="B2" s="64"/>
      <c r="C2" s="64"/>
      <c r="D2" s="64"/>
      <c r="E2" s="64"/>
      <c r="F2" s="64"/>
      <c r="G2" s="64"/>
      <c r="H2" s="64"/>
      <c r="I2" s="6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44" t="s">
        <v>1</v>
      </c>
      <c r="B4" s="45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>
      <c r="A5" s="44" t="s">
        <v>3</v>
      </c>
      <c r="B5" s="46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6" customHeight="1">
      <c r="A6" s="44" t="s">
        <v>428</v>
      </c>
      <c r="B6" s="45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44" t="s">
        <v>429</v>
      </c>
      <c r="B7" s="45" t="str">
        <f>IF(B8&lt;=999999999,"WITHIN PLANNING RANGE","REVIEW TOTAL")</f>
        <v>WITHIN PLANNING RANGE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44" t="s">
        <v>430</v>
      </c>
      <c r="B8" s="47">
        <f>H120</f>
        <v>1151977.3766000001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1" t="s">
        <v>431</v>
      </c>
      <c r="B11" s="2" t="s">
        <v>432</v>
      </c>
      <c r="C11" s="2" t="s">
        <v>433</v>
      </c>
      <c r="D11" s="2" t="s">
        <v>434</v>
      </c>
      <c r="E11" s="2" t="s">
        <v>435</v>
      </c>
      <c r="F11" s="2" t="s">
        <v>436</v>
      </c>
      <c r="G11" s="2" t="s">
        <v>320</v>
      </c>
      <c r="H11" s="2" t="s">
        <v>437</v>
      </c>
      <c r="I11" s="3" t="s">
        <v>438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2" t="s">
        <v>439</v>
      </c>
      <c r="B12" s="12" t="s">
        <v>440</v>
      </c>
      <c r="C12" s="12" t="s">
        <v>441</v>
      </c>
      <c r="D12" s="12" t="s">
        <v>442</v>
      </c>
      <c r="E12" s="12" t="s">
        <v>443</v>
      </c>
      <c r="F12" s="35">
        <v>1</v>
      </c>
      <c r="G12" s="48">
        <v>6000</v>
      </c>
      <c r="H12" s="49">
        <f t="shared" ref="H12:H18" si="0">F12*G12</f>
        <v>6000</v>
      </c>
      <c r="I12" s="12" t="s">
        <v>444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12" t="s">
        <v>445</v>
      </c>
      <c r="B13" s="12" t="s">
        <v>440</v>
      </c>
      <c r="C13" s="12" t="s">
        <v>446</v>
      </c>
      <c r="D13" s="12" t="s">
        <v>442</v>
      </c>
      <c r="E13" s="12" t="s">
        <v>443</v>
      </c>
      <c r="F13" s="35">
        <v>1</v>
      </c>
      <c r="G13" s="48">
        <v>7000</v>
      </c>
      <c r="H13" s="49">
        <f t="shared" si="0"/>
        <v>7000</v>
      </c>
      <c r="I13" s="12" t="s">
        <v>447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2" t="s">
        <v>448</v>
      </c>
      <c r="B14" s="12" t="s">
        <v>440</v>
      </c>
      <c r="C14" s="12" t="s">
        <v>449</v>
      </c>
      <c r="D14" s="12" t="s">
        <v>442</v>
      </c>
      <c r="E14" s="12" t="s">
        <v>443</v>
      </c>
      <c r="F14" s="35">
        <v>1</v>
      </c>
      <c r="G14" s="48">
        <v>2500</v>
      </c>
      <c r="H14" s="49">
        <f t="shared" si="0"/>
        <v>2500</v>
      </c>
      <c r="I14" s="12" t="s">
        <v>450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2" t="s">
        <v>451</v>
      </c>
      <c r="B15" s="12" t="s">
        <v>440</v>
      </c>
      <c r="C15" s="12" t="s">
        <v>452</v>
      </c>
      <c r="D15" s="12" t="s">
        <v>453</v>
      </c>
      <c r="E15" s="12" t="s">
        <v>454</v>
      </c>
      <c r="F15" s="35">
        <v>1</v>
      </c>
      <c r="G15" s="48">
        <v>15000</v>
      </c>
      <c r="H15" s="49">
        <f t="shared" si="0"/>
        <v>15000</v>
      </c>
      <c r="I15" s="12" t="s">
        <v>455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2" t="s">
        <v>456</v>
      </c>
      <c r="B16" s="12" t="s">
        <v>440</v>
      </c>
      <c r="C16" s="12" t="s">
        <v>457</v>
      </c>
      <c r="D16" s="12" t="s">
        <v>453</v>
      </c>
      <c r="E16" s="12" t="s">
        <v>458</v>
      </c>
      <c r="F16" s="35">
        <v>28</v>
      </c>
      <c r="G16" s="48">
        <v>525</v>
      </c>
      <c r="H16" s="49">
        <f t="shared" si="0"/>
        <v>14700</v>
      </c>
      <c r="I16" s="12" t="s">
        <v>459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2" t="s">
        <v>460</v>
      </c>
      <c r="B17" s="12" t="s">
        <v>440</v>
      </c>
      <c r="C17" s="12" t="s">
        <v>461</v>
      </c>
      <c r="D17" s="12" t="s">
        <v>453</v>
      </c>
      <c r="E17" s="12" t="s">
        <v>454</v>
      </c>
      <c r="F17" s="35">
        <v>1</v>
      </c>
      <c r="G17" s="48">
        <v>25000</v>
      </c>
      <c r="H17" s="49">
        <f t="shared" si="0"/>
        <v>25000</v>
      </c>
      <c r="I17" s="12" t="s">
        <v>462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2" t="s">
        <v>463</v>
      </c>
      <c r="B18" s="12" t="s">
        <v>440</v>
      </c>
      <c r="C18" s="12" t="s">
        <v>464</v>
      </c>
      <c r="D18" s="12" t="s">
        <v>453</v>
      </c>
      <c r="E18" s="12" t="s">
        <v>443</v>
      </c>
      <c r="F18" s="35">
        <v>1</v>
      </c>
      <c r="G18" s="48">
        <v>8000</v>
      </c>
      <c r="H18" s="49">
        <f t="shared" si="0"/>
        <v>8000</v>
      </c>
      <c r="I18" s="12" t="s">
        <v>465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79" t="s">
        <v>466</v>
      </c>
      <c r="B19" s="79"/>
      <c r="C19" s="79"/>
      <c r="D19" s="79"/>
      <c r="E19" s="79"/>
      <c r="F19" s="80"/>
      <c r="G19" s="81"/>
      <c r="H19" s="51">
        <f>SUM(H12:H18)</f>
        <v>78200</v>
      </c>
      <c r="I19" s="5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2" t="s">
        <v>467</v>
      </c>
      <c r="B20" s="12" t="s">
        <v>468</v>
      </c>
      <c r="C20" s="12" t="s">
        <v>469</v>
      </c>
      <c r="D20" s="12" t="s">
        <v>470</v>
      </c>
      <c r="E20" s="12" t="s">
        <v>471</v>
      </c>
      <c r="F20" s="52">
        <v>1</v>
      </c>
      <c r="G20" s="49"/>
      <c r="H20" s="10">
        <f>'Cast &amp; Schedule'!J27</f>
        <v>138053</v>
      </c>
      <c r="I20" s="12" t="s">
        <v>472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79" t="s">
        <v>473</v>
      </c>
      <c r="B21" s="79"/>
      <c r="C21" s="79"/>
      <c r="D21" s="79"/>
      <c r="E21" s="79"/>
      <c r="F21" s="80"/>
      <c r="G21" s="81"/>
      <c r="H21" s="51">
        <f>SUM(H20:H20)</f>
        <v>138053</v>
      </c>
      <c r="I21" s="5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2" t="s">
        <v>474</v>
      </c>
      <c r="B22" s="12" t="s">
        <v>475</v>
      </c>
      <c r="C22" s="12" t="s">
        <v>476</v>
      </c>
      <c r="D22" s="12" t="s">
        <v>453</v>
      </c>
      <c r="E22" s="12" t="s">
        <v>458</v>
      </c>
      <c r="F22" s="35">
        <v>28</v>
      </c>
      <c r="G22" s="48">
        <v>500</v>
      </c>
      <c r="H22" s="49">
        <f t="shared" ref="H22:H29" si="1">F22*G22</f>
        <v>14000</v>
      </c>
      <c r="I22" s="12" t="s">
        <v>477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12" t="s">
        <v>478</v>
      </c>
      <c r="B23" s="12" t="s">
        <v>475</v>
      </c>
      <c r="C23" s="12" t="s">
        <v>479</v>
      </c>
      <c r="D23" s="12" t="s">
        <v>453</v>
      </c>
      <c r="E23" s="12" t="s">
        <v>458</v>
      </c>
      <c r="F23" s="35">
        <v>40</v>
      </c>
      <c r="G23" s="48">
        <v>350</v>
      </c>
      <c r="H23" s="49">
        <f t="shared" si="1"/>
        <v>14000</v>
      </c>
      <c r="I23" s="12" t="s">
        <v>480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12" t="s">
        <v>481</v>
      </c>
      <c r="B24" s="12" t="s">
        <v>475</v>
      </c>
      <c r="C24" s="12" t="s">
        <v>482</v>
      </c>
      <c r="D24" s="12" t="s">
        <v>453</v>
      </c>
      <c r="E24" s="12" t="s">
        <v>458</v>
      </c>
      <c r="F24" s="35">
        <v>28</v>
      </c>
      <c r="G24" s="48">
        <v>550</v>
      </c>
      <c r="H24" s="49">
        <f t="shared" si="1"/>
        <v>15400</v>
      </c>
      <c r="I24" s="12" t="s">
        <v>483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484</v>
      </c>
      <c r="B25" s="12" t="s">
        <v>475</v>
      </c>
      <c r="C25" s="12" t="s">
        <v>485</v>
      </c>
      <c r="D25" s="12" t="s">
        <v>453</v>
      </c>
      <c r="E25" s="12" t="s">
        <v>458</v>
      </c>
      <c r="F25" s="35">
        <v>22</v>
      </c>
      <c r="G25" s="48">
        <v>350</v>
      </c>
      <c r="H25" s="49">
        <f t="shared" si="1"/>
        <v>7700</v>
      </c>
      <c r="I25" s="12" t="s">
        <v>486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487</v>
      </c>
      <c r="B26" s="12" t="s">
        <v>475</v>
      </c>
      <c r="C26" s="12" t="s">
        <v>488</v>
      </c>
      <c r="D26" s="12" t="s">
        <v>453</v>
      </c>
      <c r="E26" s="12" t="s">
        <v>458</v>
      </c>
      <c r="F26" s="35">
        <v>22</v>
      </c>
      <c r="G26" s="48">
        <v>450</v>
      </c>
      <c r="H26" s="49">
        <f t="shared" si="1"/>
        <v>9900</v>
      </c>
      <c r="I26" s="12" t="s">
        <v>489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12" t="s">
        <v>490</v>
      </c>
      <c r="B27" s="12" t="s">
        <v>475</v>
      </c>
      <c r="C27" s="12" t="s">
        <v>491</v>
      </c>
      <c r="D27" s="12" t="s">
        <v>453</v>
      </c>
      <c r="E27" s="12" t="s">
        <v>492</v>
      </c>
      <c r="F27" s="35">
        <v>110</v>
      </c>
      <c r="G27" s="48">
        <v>200</v>
      </c>
      <c r="H27" s="49">
        <f t="shared" si="1"/>
        <v>22000</v>
      </c>
      <c r="I27" s="12" t="s">
        <v>493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12" t="s">
        <v>494</v>
      </c>
      <c r="B28" s="12" t="s">
        <v>475</v>
      </c>
      <c r="C28" s="12" t="s">
        <v>495</v>
      </c>
      <c r="D28" s="12" t="s">
        <v>353</v>
      </c>
      <c r="E28" s="12" t="s">
        <v>443</v>
      </c>
      <c r="F28" s="35">
        <v>1</v>
      </c>
      <c r="G28" s="48">
        <v>8000</v>
      </c>
      <c r="H28" s="49">
        <f t="shared" si="1"/>
        <v>8000</v>
      </c>
      <c r="I28" s="12" t="s">
        <v>496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12" t="s">
        <v>497</v>
      </c>
      <c r="B29" s="12" t="s">
        <v>475</v>
      </c>
      <c r="C29" s="12" t="s">
        <v>498</v>
      </c>
      <c r="D29" s="12" t="s">
        <v>453</v>
      </c>
      <c r="E29" s="12" t="s">
        <v>458</v>
      </c>
      <c r="F29" s="35">
        <v>22</v>
      </c>
      <c r="G29" s="48">
        <v>350</v>
      </c>
      <c r="H29" s="49">
        <f t="shared" si="1"/>
        <v>7700</v>
      </c>
      <c r="I29" s="12" t="s">
        <v>499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customHeight="1">
      <c r="A30" s="79" t="s">
        <v>500</v>
      </c>
      <c r="B30" s="79"/>
      <c r="C30" s="79"/>
      <c r="D30" s="79"/>
      <c r="E30" s="79"/>
      <c r="F30" s="80"/>
      <c r="G30" s="81"/>
      <c r="H30" s="51">
        <f>SUM(H22:H29)</f>
        <v>98700</v>
      </c>
      <c r="I30" s="5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>
      <c r="A31" s="12" t="s">
        <v>501</v>
      </c>
      <c r="B31" s="12" t="s">
        <v>502</v>
      </c>
      <c r="C31" s="12" t="s">
        <v>503</v>
      </c>
      <c r="D31" s="12" t="s">
        <v>453</v>
      </c>
      <c r="E31" s="12" t="s">
        <v>458</v>
      </c>
      <c r="F31" s="35">
        <v>26</v>
      </c>
      <c r="G31" s="48">
        <v>750</v>
      </c>
      <c r="H31" s="49">
        <f t="shared" ref="H31:H36" si="2">F31*G31</f>
        <v>19500</v>
      </c>
      <c r="I31" s="12" t="s">
        <v>504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customHeight="1">
      <c r="A32" s="12" t="s">
        <v>505</v>
      </c>
      <c r="B32" s="12" t="s">
        <v>502</v>
      </c>
      <c r="C32" s="12" t="s">
        <v>506</v>
      </c>
      <c r="D32" s="12" t="s">
        <v>453</v>
      </c>
      <c r="E32" s="12" t="s">
        <v>458</v>
      </c>
      <c r="F32" s="35">
        <v>22</v>
      </c>
      <c r="G32" s="48">
        <v>450</v>
      </c>
      <c r="H32" s="49">
        <f t="shared" si="2"/>
        <v>9900</v>
      </c>
      <c r="I32" s="12" t="s">
        <v>507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>
      <c r="A33" s="12" t="s">
        <v>508</v>
      </c>
      <c r="B33" s="12" t="s">
        <v>502</v>
      </c>
      <c r="C33" s="12" t="s">
        <v>509</v>
      </c>
      <c r="D33" s="12" t="s">
        <v>453</v>
      </c>
      <c r="E33" s="12" t="s">
        <v>492</v>
      </c>
      <c r="F33" s="35">
        <v>22</v>
      </c>
      <c r="G33" s="48">
        <v>350</v>
      </c>
      <c r="H33" s="49">
        <f t="shared" si="2"/>
        <v>7700</v>
      </c>
      <c r="I33" s="12" t="s">
        <v>510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customHeight="1">
      <c r="A34" s="12" t="s">
        <v>511</v>
      </c>
      <c r="B34" s="12" t="s">
        <v>502</v>
      </c>
      <c r="C34" s="12" t="s">
        <v>512</v>
      </c>
      <c r="D34" s="12" t="s">
        <v>513</v>
      </c>
      <c r="E34" s="12" t="s">
        <v>514</v>
      </c>
      <c r="F34" s="35">
        <v>22</v>
      </c>
      <c r="G34" s="48">
        <v>900</v>
      </c>
      <c r="H34" s="49">
        <f t="shared" si="2"/>
        <v>19800</v>
      </c>
      <c r="I34" s="12" t="s">
        <v>515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customHeight="1">
      <c r="A35" s="12" t="s">
        <v>516</v>
      </c>
      <c r="B35" s="12" t="s">
        <v>502</v>
      </c>
      <c r="C35" s="12" t="s">
        <v>517</v>
      </c>
      <c r="D35" s="12" t="s">
        <v>513</v>
      </c>
      <c r="E35" s="12" t="s">
        <v>443</v>
      </c>
      <c r="F35" s="35">
        <v>1</v>
      </c>
      <c r="G35" s="48">
        <v>4000</v>
      </c>
      <c r="H35" s="49">
        <f t="shared" si="2"/>
        <v>4000</v>
      </c>
      <c r="I35" s="12" t="s">
        <v>518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customHeight="1">
      <c r="A36" s="12" t="s">
        <v>519</v>
      </c>
      <c r="B36" s="12" t="s">
        <v>502</v>
      </c>
      <c r="C36" s="12" t="s">
        <v>520</v>
      </c>
      <c r="D36" s="12" t="s">
        <v>353</v>
      </c>
      <c r="E36" s="12" t="s">
        <v>443</v>
      </c>
      <c r="F36" s="35">
        <v>1</v>
      </c>
      <c r="G36" s="48">
        <v>4000</v>
      </c>
      <c r="H36" s="49">
        <f t="shared" si="2"/>
        <v>4000</v>
      </c>
      <c r="I36" s="12" t="s">
        <v>521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customHeight="1">
      <c r="A37" s="79" t="s">
        <v>522</v>
      </c>
      <c r="B37" s="79"/>
      <c r="C37" s="79"/>
      <c r="D37" s="79"/>
      <c r="E37" s="79"/>
      <c r="F37" s="80"/>
      <c r="G37" s="81"/>
      <c r="H37" s="51">
        <f>SUM(H31:H36)</f>
        <v>64900</v>
      </c>
      <c r="I37" s="50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customHeight="1">
      <c r="A38" s="12" t="s">
        <v>523</v>
      </c>
      <c r="B38" s="12" t="s">
        <v>524</v>
      </c>
      <c r="C38" s="12" t="s">
        <v>525</v>
      </c>
      <c r="D38" s="12" t="s">
        <v>453</v>
      </c>
      <c r="E38" s="12" t="s">
        <v>492</v>
      </c>
      <c r="F38" s="35">
        <v>88</v>
      </c>
      <c r="G38" s="48">
        <v>400</v>
      </c>
      <c r="H38" s="49">
        <f>F38*G38</f>
        <v>35200</v>
      </c>
      <c r="I38" s="12" t="s">
        <v>526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12" t="s">
        <v>527</v>
      </c>
      <c r="B39" s="12" t="s">
        <v>524</v>
      </c>
      <c r="C39" s="12" t="s">
        <v>528</v>
      </c>
      <c r="D39" s="12" t="s">
        <v>513</v>
      </c>
      <c r="E39" s="12" t="s">
        <v>514</v>
      </c>
      <c r="F39" s="35">
        <v>22</v>
      </c>
      <c r="G39" s="48">
        <v>700</v>
      </c>
      <c r="H39" s="49">
        <f>F39*G39</f>
        <v>15400</v>
      </c>
      <c r="I39" s="12" t="s">
        <v>529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12" t="s">
        <v>530</v>
      </c>
      <c r="B40" s="12" t="s">
        <v>524</v>
      </c>
      <c r="C40" s="12" t="s">
        <v>531</v>
      </c>
      <c r="D40" s="12" t="s">
        <v>513</v>
      </c>
      <c r="E40" s="12" t="s">
        <v>443</v>
      </c>
      <c r="F40" s="35">
        <v>1</v>
      </c>
      <c r="G40" s="48">
        <v>3000</v>
      </c>
      <c r="H40" s="49">
        <f>F40*G40</f>
        <v>3000</v>
      </c>
      <c r="I40" s="12" t="s">
        <v>532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79" t="s">
        <v>533</v>
      </c>
      <c r="B41" s="79"/>
      <c r="C41" s="79"/>
      <c r="D41" s="79"/>
      <c r="E41" s="79"/>
      <c r="F41" s="80"/>
      <c r="G41" s="81"/>
      <c r="H41" s="51">
        <f>SUM(H38:H40)</f>
        <v>53600</v>
      </c>
      <c r="I41" s="50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12" t="s">
        <v>534</v>
      </c>
      <c r="B42" s="12" t="s">
        <v>535</v>
      </c>
      <c r="C42" s="12" t="s">
        <v>536</v>
      </c>
      <c r="D42" s="12" t="s">
        <v>453</v>
      </c>
      <c r="E42" s="12" t="s">
        <v>492</v>
      </c>
      <c r="F42" s="35">
        <v>44</v>
      </c>
      <c r="G42" s="48">
        <v>350</v>
      </c>
      <c r="H42" s="49">
        <f>F42*G42</f>
        <v>15400</v>
      </c>
      <c r="I42" s="12" t="s">
        <v>537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12" t="s">
        <v>538</v>
      </c>
      <c r="B43" s="12" t="s">
        <v>535</v>
      </c>
      <c r="C43" s="12" t="s">
        <v>539</v>
      </c>
      <c r="D43" s="12" t="s">
        <v>513</v>
      </c>
      <c r="E43" s="12" t="s">
        <v>514</v>
      </c>
      <c r="F43" s="35">
        <v>22</v>
      </c>
      <c r="G43" s="48">
        <v>300</v>
      </c>
      <c r="H43" s="49">
        <f>F43*G43</f>
        <v>6600</v>
      </c>
      <c r="I43" s="12" t="s">
        <v>540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12" t="s">
        <v>541</v>
      </c>
      <c r="B44" s="12" t="s">
        <v>535</v>
      </c>
      <c r="C44" s="12" t="s">
        <v>542</v>
      </c>
      <c r="D44" s="12" t="s">
        <v>513</v>
      </c>
      <c r="E44" s="12" t="s">
        <v>443</v>
      </c>
      <c r="F44" s="35">
        <v>1</v>
      </c>
      <c r="G44" s="48">
        <v>1500</v>
      </c>
      <c r="H44" s="49">
        <f>F44*G44</f>
        <v>1500</v>
      </c>
      <c r="I44" s="12" t="s">
        <v>543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79" t="s">
        <v>544</v>
      </c>
      <c r="B45" s="79"/>
      <c r="C45" s="79"/>
      <c r="D45" s="79"/>
      <c r="E45" s="79"/>
      <c r="F45" s="80"/>
      <c r="G45" s="81"/>
      <c r="H45" s="51">
        <f>SUM(H42:H44)</f>
        <v>23500</v>
      </c>
      <c r="I45" s="50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12" t="s">
        <v>545</v>
      </c>
      <c r="B46" s="12" t="s">
        <v>546</v>
      </c>
      <c r="C46" s="12" t="s">
        <v>547</v>
      </c>
      <c r="D46" s="12" t="s">
        <v>453</v>
      </c>
      <c r="E46" s="12" t="s">
        <v>492</v>
      </c>
      <c r="F46" s="35">
        <v>70</v>
      </c>
      <c r="G46" s="48">
        <v>400</v>
      </c>
      <c r="H46" s="49">
        <f>F46*G46</f>
        <v>28000</v>
      </c>
      <c r="I46" s="12" t="s">
        <v>548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12" t="s">
        <v>549</v>
      </c>
      <c r="B47" s="12" t="s">
        <v>546</v>
      </c>
      <c r="C47" s="12" t="s">
        <v>550</v>
      </c>
      <c r="D47" s="12" t="s">
        <v>453</v>
      </c>
      <c r="E47" s="12" t="s">
        <v>492</v>
      </c>
      <c r="F47" s="35">
        <v>88</v>
      </c>
      <c r="G47" s="48">
        <v>300</v>
      </c>
      <c r="H47" s="49">
        <f>F47*G47</f>
        <v>26400</v>
      </c>
      <c r="I47" s="12" t="s">
        <v>551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12" t="s">
        <v>552</v>
      </c>
      <c r="B48" s="12" t="s">
        <v>546</v>
      </c>
      <c r="C48" s="12" t="s">
        <v>553</v>
      </c>
      <c r="D48" s="12" t="s">
        <v>453</v>
      </c>
      <c r="E48" s="12" t="s">
        <v>492</v>
      </c>
      <c r="F48" s="35">
        <v>22</v>
      </c>
      <c r="G48" s="48">
        <v>450</v>
      </c>
      <c r="H48" s="49">
        <f>F48*G48</f>
        <v>9900</v>
      </c>
      <c r="I48" s="12" t="s">
        <v>554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12" t="s">
        <v>555</v>
      </c>
      <c r="B49" s="12" t="s">
        <v>546</v>
      </c>
      <c r="C49" s="12" t="s">
        <v>556</v>
      </c>
      <c r="D49" s="12" t="s">
        <v>557</v>
      </c>
      <c r="E49" s="12" t="s">
        <v>471</v>
      </c>
      <c r="F49" s="52">
        <v>1</v>
      </c>
      <c r="G49" s="49"/>
      <c r="H49" s="10">
        <f>'Props &amp; Art'!I46</f>
        <v>62800</v>
      </c>
      <c r="I49" s="12" t="s">
        <v>558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12" t="s">
        <v>559</v>
      </c>
      <c r="B50" s="12" t="s">
        <v>546</v>
      </c>
      <c r="C50" s="12" t="s">
        <v>560</v>
      </c>
      <c r="D50" s="12" t="s">
        <v>442</v>
      </c>
      <c r="E50" s="12" t="s">
        <v>443</v>
      </c>
      <c r="F50" s="35">
        <v>1</v>
      </c>
      <c r="G50" s="48">
        <v>4000</v>
      </c>
      <c r="H50" s="49">
        <f>F50*G50</f>
        <v>4000</v>
      </c>
      <c r="I50" s="12" t="s">
        <v>561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12" t="s">
        <v>562</v>
      </c>
      <c r="B51" s="12" t="s">
        <v>546</v>
      </c>
      <c r="C51" s="12" t="s">
        <v>563</v>
      </c>
      <c r="D51" s="12" t="s">
        <v>564</v>
      </c>
      <c r="E51" s="12" t="s">
        <v>443</v>
      </c>
      <c r="F51" s="35">
        <v>1</v>
      </c>
      <c r="G51" s="48">
        <v>5000</v>
      </c>
      <c r="H51" s="49">
        <f>F51*G51</f>
        <v>5000</v>
      </c>
      <c r="I51" s="12" t="s">
        <v>565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12" t="s">
        <v>566</v>
      </c>
      <c r="B52" s="12" t="s">
        <v>546</v>
      </c>
      <c r="C52" s="12" t="s">
        <v>567</v>
      </c>
      <c r="D52" s="12" t="s">
        <v>568</v>
      </c>
      <c r="E52" s="12" t="s">
        <v>443</v>
      </c>
      <c r="F52" s="35">
        <v>1</v>
      </c>
      <c r="G52" s="48">
        <v>6000</v>
      </c>
      <c r="H52" s="49">
        <f>F52*G52</f>
        <v>6000</v>
      </c>
      <c r="I52" s="12" t="s">
        <v>569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79" t="s">
        <v>30</v>
      </c>
      <c r="B53" s="79"/>
      <c r="C53" s="79"/>
      <c r="D53" s="79"/>
      <c r="E53" s="79"/>
      <c r="F53" s="80"/>
      <c r="G53" s="81"/>
      <c r="H53" s="51">
        <f>SUM(H46:H52)</f>
        <v>142100</v>
      </c>
      <c r="I53" s="50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12" t="s">
        <v>570</v>
      </c>
      <c r="B54" s="12" t="s">
        <v>571</v>
      </c>
      <c r="C54" s="12" t="s">
        <v>572</v>
      </c>
      <c r="D54" s="12" t="s">
        <v>453</v>
      </c>
      <c r="E54" s="12" t="s">
        <v>492</v>
      </c>
      <c r="F54" s="35">
        <v>56</v>
      </c>
      <c r="G54" s="48">
        <v>400</v>
      </c>
      <c r="H54" s="49">
        <f>F54*G54</f>
        <v>22400</v>
      </c>
      <c r="I54" s="12" t="s">
        <v>573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12" t="s">
        <v>574</v>
      </c>
      <c r="B55" s="12" t="s">
        <v>571</v>
      </c>
      <c r="C55" s="12" t="s">
        <v>575</v>
      </c>
      <c r="D55" s="12" t="s">
        <v>568</v>
      </c>
      <c r="E55" s="12" t="s">
        <v>443</v>
      </c>
      <c r="F55" s="35">
        <v>1</v>
      </c>
      <c r="G55" s="48">
        <v>12000</v>
      </c>
      <c r="H55" s="49">
        <f>F55*G55</f>
        <v>12000</v>
      </c>
      <c r="I55" s="12" t="s">
        <v>576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12" t="s">
        <v>577</v>
      </c>
      <c r="B56" s="12" t="s">
        <v>571</v>
      </c>
      <c r="C56" s="12" t="s">
        <v>578</v>
      </c>
      <c r="D56" s="12" t="s">
        <v>453</v>
      </c>
      <c r="E56" s="12" t="s">
        <v>492</v>
      </c>
      <c r="F56" s="35">
        <v>44</v>
      </c>
      <c r="G56" s="48">
        <v>400</v>
      </c>
      <c r="H56" s="49">
        <f>F56*G56</f>
        <v>17600</v>
      </c>
      <c r="I56" s="12" t="s">
        <v>579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12" t="s">
        <v>580</v>
      </c>
      <c r="B57" s="12" t="s">
        <v>571</v>
      </c>
      <c r="C57" s="12" t="s">
        <v>581</v>
      </c>
      <c r="D57" s="12" t="s">
        <v>582</v>
      </c>
      <c r="E57" s="12" t="s">
        <v>443</v>
      </c>
      <c r="F57" s="35">
        <v>1</v>
      </c>
      <c r="G57" s="48">
        <v>10000</v>
      </c>
      <c r="H57" s="49">
        <f>F57*G57</f>
        <v>10000</v>
      </c>
      <c r="I57" s="12" t="s">
        <v>583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12" t="s">
        <v>584</v>
      </c>
      <c r="B58" s="12" t="s">
        <v>571</v>
      </c>
      <c r="C58" s="12" t="s">
        <v>585</v>
      </c>
      <c r="D58" s="12" t="s">
        <v>568</v>
      </c>
      <c r="E58" s="12" t="s">
        <v>443</v>
      </c>
      <c r="F58" s="35">
        <v>1</v>
      </c>
      <c r="G58" s="48">
        <v>4000</v>
      </c>
      <c r="H58" s="49">
        <f>F58*G58</f>
        <v>4000</v>
      </c>
      <c r="I58" s="12" t="s">
        <v>586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79" t="s">
        <v>587</v>
      </c>
      <c r="B59" s="79"/>
      <c r="C59" s="79"/>
      <c r="D59" s="79"/>
      <c r="E59" s="79"/>
      <c r="F59" s="80"/>
      <c r="G59" s="81"/>
      <c r="H59" s="51">
        <f>SUM(H54:H58)</f>
        <v>66000</v>
      </c>
      <c r="I59" s="5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12" t="s">
        <v>588</v>
      </c>
      <c r="B60" s="12" t="s">
        <v>589</v>
      </c>
      <c r="C60" s="12" t="s">
        <v>590</v>
      </c>
      <c r="D60" s="12" t="s">
        <v>453</v>
      </c>
      <c r="E60" s="12" t="s">
        <v>443</v>
      </c>
      <c r="F60" s="35">
        <v>1</v>
      </c>
      <c r="G60" s="48">
        <v>8000</v>
      </c>
      <c r="H60" s="49">
        <f>F60*G60</f>
        <v>8000</v>
      </c>
      <c r="I60" s="12" t="s">
        <v>591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customHeight="1">
      <c r="A61" s="12" t="s">
        <v>592</v>
      </c>
      <c r="B61" s="12" t="s">
        <v>589</v>
      </c>
      <c r="C61" s="12" t="s">
        <v>593</v>
      </c>
      <c r="D61" s="12" t="s">
        <v>594</v>
      </c>
      <c r="E61" s="12" t="s">
        <v>443</v>
      </c>
      <c r="F61" s="35">
        <v>1</v>
      </c>
      <c r="G61" s="48">
        <v>15000</v>
      </c>
      <c r="H61" s="49">
        <f>F61*G61</f>
        <v>15000</v>
      </c>
      <c r="I61" s="12" t="s">
        <v>595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12" t="s">
        <v>596</v>
      </c>
      <c r="B62" s="12" t="s">
        <v>589</v>
      </c>
      <c r="C62" s="12" t="s">
        <v>597</v>
      </c>
      <c r="D62" s="12" t="s">
        <v>598</v>
      </c>
      <c r="E62" s="12" t="s">
        <v>443</v>
      </c>
      <c r="F62" s="35">
        <v>1</v>
      </c>
      <c r="G62" s="48">
        <v>4000</v>
      </c>
      <c r="H62" s="49">
        <f>F62*G62</f>
        <v>4000</v>
      </c>
      <c r="I62" s="12" t="s">
        <v>599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12" t="s">
        <v>600</v>
      </c>
      <c r="B63" s="12" t="s">
        <v>589</v>
      </c>
      <c r="C63" s="12" t="s">
        <v>601</v>
      </c>
      <c r="D63" s="12" t="s">
        <v>594</v>
      </c>
      <c r="E63" s="12" t="s">
        <v>443</v>
      </c>
      <c r="F63" s="35">
        <v>1</v>
      </c>
      <c r="G63" s="48">
        <v>6000</v>
      </c>
      <c r="H63" s="49">
        <f>F63*G63</f>
        <v>6000</v>
      </c>
      <c r="I63" s="12" t="s">
        <v>602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12" t="s">
        <v>603</v>
      </c>
      <c r="B64" s="12" t="s">
        <v>589</v>
      </c>
      <c r="C64" s="12" t="s">
        <v>604</v>
      </c>
      <c r="D64" s="12" t="s">
        <v>442</v>
      </c>
      <c r="E64" s="12" t="s">
        <v>443</v>
      </c>
      <c r="F64" s="35">
        <v>1</v>
      </c>
      <c r="G64" s="48">
        <v>3000</v>
      </c>
      <c r="H64" s="49">
        <f>F64*G64</f>
        <v>3000</v>
      </c>
      <c r="I64" s="12" t="s">
        <v>605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79" t="s">
        <v>606</v>
      </c>
      <c r="B65" s="79"/>
      <c r="C65" s="79"/>
      <c r="D65" s="79"/>
      <c r="E65" s="79"/>
      <c r="F65" s="80"/>
      <c r="G65" s="81"/>
      <c r="H65" s="51">
        <f>SUM(H60:H64)</f>
        <v>36000</v>
      </c>
      <c r="I65" s="50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12" t="s">
        <v>607</v>
      </c>
      <c r="B66" s="12" t="s">
        <v>608</v>
      </c>
      <c r="C66" s="12" t="s">
        <v>609</v>
      </c>
      <c r="D66" s="12" t="s">
        <v>453</v>
      </c>
      <c r="E66" s="12" t="s">
        <v>443</v>
      </c>
      <c r="F66" s="35">
        <v>1</v>
      </c>
      <c r="G66" s="48">
        <v>12000</v>
      </c>
      <c r="H66" s="49">
        <f t="shared" ref="H66:H71" si="3">F66*G66</f>
        <v>12000</v>
      </c>
      <c r="I66" s="12" t="s">
        <v>610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12" t="s">
        <v>611</v>
      </c>
      <c r="B67" s="12" t="s">
        <v>608</v>
      </c>
      <c r="C67" s="12" t="s">
        <v>612</v>
      </c>
      <c r="D67" s="12" t="s">
        <v>513</v>
      </c>
      <c r="E67" s="12" t="s">
        <v>443</v>
      </c>
      <c r="F67" s="35">
        <v>1</v>
      </c>
      <c r="G67" s="48">
        <v>12000</v>
      </c>
      <c r="H67" s="49">
        <f t="shared" si="3"/>
        <v>12000</v>
      </c>
      <c r="I67" s="12" t="s">
        <v>613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customHeight="1">
      <c r="A68" s="12" t="s">
        <v>614</v>
      </c>
      <c r="B68" s="12" t="s">
        <v>608</v>
      </c>
      <c r="C68" s="12" t="s">
        <v>615</v>
      </c>
      <c r="D68" s="12" t="s">
        <v>513</v>
      </c>
      <c r="E68" s="12" t="s">
        <v>443</v>
      </c>
      <c r="F68" s="35">
        <v>1</v>
      </c>
      <c r="G68" s="48">
        <v>8000</v>
      </c>
      <c r="H68" s="49">
        <f t="shared" si="3"/>
        <v>8000</v>
      </c>
      <c r="I68" s="12" t="s">
        <v>616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12" t="s">
        <v>617</v>
      </c>
      <c r="B69" s="12" t="s">
        <v>608</v>
      </c>
      <c r="C69" s="12" t="s">
        <v>618</v>
      </c>
      <c r="D69" s="12" t="s">
        <v>353</v>
      </c>
      <c r="E69" s="12" t="s">
        <v>443</v>
      </c>
      <c r="F69" s="35">
        <v>1</v>
      </c>
      <c r="G69" s="48">
        <v>5000</v>
      </c>
      <c r="H69" s="49">
        <f t="shared" si="3"/>
        <v>5000</v>
      </c>
      <c r="I69" s="12" t="s">
        <v>619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12" t="s">
        <v>620</v>
      </c>
      <c r="B70" s="12" t="s">
        <v>608</v>
      </c>
      <c r="C70" s="12" t="s">
        <v>621</v>
      </c>
      <c r="D70" s="12" t="s">
        <v>622</v>
      </c>
      <c r="E70" s="12" t="s">
        <v>443</v>
      </c>
      <c r="F70" s="35">
        <v>1</v>
      </c>
      <c r="G70" s="48">
        <v>8000</v>
      </c>
      <c r="H70" s="49">
        <f t="shared" si="3"/>
        <v>8000</v>
      </c>
      <c r="I70" s="12" t="s">
        <v>623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12" t="s">
        <v>624</v>
      </c>
      <c r="B71" s="12" t="s">
        <v>608</v>
      </c>
      <c r="C71" s="12" t="s">
        <v>625</v>
      </c>
      <c r="D71" s="12" t="s">
        <v>442</v>
      </c>
      <c r="E71" s="12" t="s">
        <v>443</v>
      </c>
      <c r="F71" s="35">
        <v>1</v>
      </c>
      <c r="G71" s="48">
        <v>3000</v>
      </c>
      <c r="H71" s="49">
        <f t="shared" si="3"/>
        <v>3000</v>
      </c>
      <c r="I71" s="12" t="s">
        <v>626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79" t="s">
        <v>627</v>
      </c>
      <c r="B72" s="79"/>
      <c r="C72" s="79"/>
      <c r="D72" s="79"/>
      <c r="E72" s="79"/>
      <c r="F72" s="80"/>
      <c r="G72" s="81"/>
      <c r="H72" s="51">
        <f>SUM(H66:H71)</f>
        <v>48000</v>
      </c>
      <c r="I72" s="50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12" t="s">
        <v>628</v>
      </c>
      <c r="B73" s="12" t="s">
        <v>629</v>
      </c>
      <c r="C73" s="12" t="s">
        <v>630</v>
      </c>
      <c r="D73" s="12" t="s">
        <v>453</v>
      </c>
      <c r="E73" s="12" t="s">
        <v>458</v>
      </c>
      <c r="F73" s="35">
        <v>5</v>
      </c>
      <c r="G73" s="48">
        <v>1283</v>
      </c>
      <c r="H73" s="49">
        <f t="shared" ref="H73:H78" si="4">F73*G73</f>
        <v>6415</v>
      </c>
      <c r="I73" s="12" t="s">
        <v>631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12" t="s">
        <v>632</v>
      </c>
      <c r="B74" s="12" t="s">
        <v>629</v>
      </c>
      <c r="C74" s="12" t="s">
        <v>633</v>
      </c>
      <c r="D74" s="12" t="s">
        <v>634</v>
      </c>
      <c r="E74" s="12" t="s">
        <v>443</v>
      </c>
      <c r="F74" s="35">
        <v>1</v>
      </c>
      <c r="G74" s="48">
        <v>12000</v>
      </c>
      <c r="H74" s="49">
        <f t="shared" si="4"/>
        <v>12000</v>
      </c>
      <c r="I74" s="12" t="s">
        <v>635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12" t="s">
        <v>636</v>
      </c>
      <c r="B75" s="12" t="s">
        <v>629</v>
      </c>
      <c r="C75" s="12" t="s">
        <v>637</v>
      </c>
      <c r="D75" s="12" t="s">
        <v>638</v>
      </c>
      <c r="E75" s="12" t="s">
        <v>443</v>
      </c>
      <c r="F75" s="35">
        <v>1</v>
      </c>
      <c r="G75" s="48">
        <v>3000</v>
      </c>
      <c r="H75" s="49">
        <f t="shared" si="4"/>
        <v>3000</v>
      </c>
      <c r="I75" s="12" t="s">
        <v>639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12" t="s">
        <v>640</v>
      </c>
      <c r="B76" s="12" t="s">
        <v>629</v>
      </c>
      <c r="C76" s="12" t="s">
        <v>641</v>
      </c>
      <c r="D76" s="12" t="s">
        <v>642</v>
      </c>
      <c r="E76" s="12" t="s">
        <v>443</v>
      </c>
      <c r="F76" s="35">
        <v>1</v>
      </c>
      <c r="G76" s="48">
        <v>5000</v>
      </c>
      <c r="H76" s="49">
        <f t="shared" si="4"/>
        <v>5000</v>
      </c>
      <c r="I76" s="12" t="s">
        <v>643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12" t="s">
        <v>644</v>
      </c>
      <c r="B77" s="12" t="s">
        <v>629</v>
      </c>
      <c r="C77" s="12" t="s">
        <v>645</v>
      </c>
      <c r="D77" s="12" t="s">
        <v>582</v>
      </c>
      <c r="E77" s="12" t="s">
        <v>443</v>
      </c>
      <c r="F77" s="35">
        <v>1</v>
      </c>
      <c r="G77" s="48">
        <v>6000</v>
      </c>
      <c r="H77" s="49">
        <f t="shared" si="4"/>
        <v>6000</v>
      </c>
      <c r="I77" s="12" t="s">
        <v>646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12" t="s">
        <v>647</v>
      </c>
      <c r="B78" s="12" t="s">
        <v>629</v>
      </c>
      <c r="C78" s="12" t="s">
        <v>648</v>
      </c>
      <c r="D78" s="12" t="s">
        <v>442</v>
      </c>
      <c r="E78" s="12" t="s">
        <v>443</v>
      </c>
      <c r="F78" s="35">
        <v>1</v>
      </c>
      <c r="G78" s="48">
        <v>3000</v>
      </c>
      <c r="H78" s="49">
        <f t="shared" si="4"/>
        <v>3000</v>
      </c>
      <c r="I78" s="12" t="s">
        <v>649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79" t="s">
        <v>31</v>
      </c>
      <c r="B79" s="79"/>
      <c r="C79" s="79"/>
      <c r="D79" s="79"/>
      <c r="E79" s="79"/>
      <c r="F79" s="80"/>
      <c r="G79" s="81"/>
      <c r="H79" s="51">
        <f>SUM(H73:H78)</f>
        <v>35415</v>
      </c>
      <c r="I79" s="5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12" t="s">
        <v>650</v>
      </c>
      <c r="B80" s="12" t="s">
        <v>651</v>
      </c>
      <c r="C80" s="12" t="s">
        <v>652</v>
      </c>
      <c r="D80" s="12" t="s">
        <v>442</v>
      </c>
      <c r="E80" s="12" t="s">
        <v>443</v>
      </c>
      <c r="F80" s="35">
        <v>1</v>
      </c>
      <c r="G80" s="48">
        <v>3000</v>
      </c>
      <c r="H80" s="49">
        <f t="shared" ref="H80:H85" si="5">F80*G80</f>
        <v>3000</v>
      </c>
      <c r="I80" s="12" t="s">
        <v>653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12" t="s">
        <v>654</v>
      </c>
      <c r="B81" s="12" t="s">
        <v>651</v>
      </c>
      <c r="C81" s="12" t="s">
        <v>655</v>
      </c>
      <c r="D81" s="12" t="s">
        <v>442</v>
      </c>
      <c r="E81" s="12" t="s">
        <v>443</v>
      </c>
      <c r="F81" s="35">
        <v>1</v>
      </c>
      <c r="G81" s="48">
        <v>12000</v>
      </c>
      <c r="H81" s="49">
        <f t="shared" si="5"/>
        <v>12000</v>
      </c>
      <c r="I81" s="12" t="s">
        <v>656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12" t="s">
        <v>657</v>
      </c>
      <c r="B82" s="12" t="s">
        <v>651</v>
      </c>
      <c r="C82" s="12" t="s">
        <v>658</v>
      </c>
      <c r="D82" s="12" t="s">
        <v>442</v>
      </c>
      <c r="E82" s="12" t="s">
        <v>443</v>
      </c>
      <c r="F82" s="35">
        <v>1</v>
      </c>
      <c r="G82" s="48">
        <v>10000</v>
      </c>
      <c r="H82" s="49">
        <f t="shared" si="5"/>
        <v>10000</v>
      </c>
      <c r="I82" s="12" t="s">
        <v>659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12" t="s">
        <v>660</v>
      </c>
      <c r="B83" s="12" t="s">
        <v>651</v>
      </c>
      <c r="C83" s="12" t="s">
        <v>661</v>
      </c>
      <c r="D83" s="12" t="s">
        <v>442</v>
      </c>
      <c r="E83" s="12" t="s">
        <v>443</v>
      </c>
      <c r="F83" s="35">
        <v>1</v>
      </c>
      <c r="G83" s="48">
        <v>10000</v>
      </c>
      <c r="H83" s="49">
        <f t="shared" si="5"/>
        <v>10000</v>
      </c>
      <c r="I83" s="12" t="s">
        <v>662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12" t="s">
        <v>663</v>
      </c>
      <c r="B84" s="12" t="s">
        <v>651</v>
      </c>
      <c r="C84" s="12" t="s">
        <v>664</v>
      </c>
      <c r="D84" s="12" t="s">
        <v>442</v>
      </c>
      <c r="E84" s="12" t="s">
        <v>443</v>
      </c>
      <c r="F84" s="35">
        <v>1</v>
      </c>
      <c r="G84" s="48">
        <v>5000</v>
      </c>
      <c r="H84" s="49">
        <f t="shared" si="5"/>
        <v>5000</v>
      </c>
      <c r="I84" s="12" t="s">
        <v>665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12" t="s">
        <v>666</v>
      </c>
      <c r="B85" s="12" t="s">
        <v>651</v>
      </c>
      <c r="C85" s="12" t="s">
        <v>667</v>
      </c>
      <c r="D85" s="12" t="s">
        <v>442</v>
      </c>
      <c r="E85" s="12" t="s">
        <v>443</v>
      </c>
      <c r="F85" s="35">
        <v>1</v>
      </c>
      <c r="G85" s="48">
        <v>3000</v>
      </c>
      <c r="H85" s="49">
        <f t="shared" si="5"/>
        <v>3000</v>
      </c>
      <c r="I85" s="12" t="s">
        <v>668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79" t="s">
        <v>32</v>
      </c>
      <c r="B86" s="79"/>
      <c r="C86" s="79"/>
      <c r="D86" s="79"/>
      <c r="E86" s="79"/>
      <c r="F86" s="80"/>
      <c r="G86" s="81"/>
      <c r="H86" s="51">
        <f>SUM(H80:H85)</f>
        <v>43000</v>
      </c>
      <c r="I86" s="5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12" t="s">
        <v>669</v>
      </c>
      <c r="B87" s="12" t="s">
        <v>670</v>
      </c>
      <c r="C87" s="12" t="s">
        <v>671</v>
      </c>
      <c r="D87" s="12" t="s">
        <v>453</v>
      </c>
      <c r="E87" s="12" t="s">
        <v>458</v>
      </c>
      <c r="F87" s="35">
        <v>80</v>
      </c>
      <c r="G87" s="48">
        <v>400</v>
      </c>
      <c r="H87" s="49">
        <f t="shared" ref="H87:H96" si="6">F87*G87</f>
        <v>32000</v>
      </c>
      <c r="I87" s="12" t="s">
        <v>672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12" t="s">
        <v>673</v>
      </c>
      <c r="B88" s="12" t="s">
        <v>670</v>
      </c>
      <c r="C88" s="12" t="s">
        <v>674</v>
      </c>
      <c r="D88" s="12" t="s">
        <v>453</v>
      </c>
      <c r="E88" s="12" t="s">
        <v>458</v>
      </c>
      <c r="F88" s="35">
        <v>30</v>
      </c>
      <c r="G88" s="48">
        <v>250</v>
      </c>
      <c r="H88" s="49">
        <f t="shared" si="6"/>
        <v>7500</v>
      </c>
      <c r="I88" s="12" t="s">
        <v>675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12" t="s">
        <v>676</v>
      </c>
      <c r="B89" s="12" t="s">
        <v>670</v>
      </c>
      <c r="C89" s="12" t="s">
        <v>677</v>
      </c>
      <c r="D89" s="12" t="s">
        <v>678</v>
      </c>
      <c r="E89" s="12" t="s">
        <v>443</v>
      </c>
      <c r="F89" s="35">
        <v>1</v>
      </c>
      <c r="G89" s="48">
        <v>6000</v>
      </c>
      <c r="H89" s="49">
        <f t="shared" si="6"/>
        <v>6000</v>
      </c>
      <c r="I89" s="12" t="s">
        <v>679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12" t="s">
        <v>680</v>
      </c>
      <c r="B90" s="12" t="s">
        <v>670</v>
      </c>
      <c r="C90" s="12" t="s">
        <v>681</v>
      </c>
      <c r="D90" s="12" t="s">
        <v>442</v>
      </c>
      <c r="E90" s="12" t="s">
        <v>443</v>
      </c>
      <c r="F90" s="35">
        <v>1</v>
      </c>
      <c r="G90" s="48">
        <v>16000</v>
      </c>
      <c r="H90" s="49">
        <f t="shared" si="6"/>
        <v>16000</v>
      </c>
      <c r="I90" s="12" t="s">
        <v>682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12" t="s">
        <v>683</v>
      </c>
      <c r="B91" s="12" t="s">
        <v>670</v>
      </c>
      <c r="C91" s="12" t="s">
        <v>684</v>
      </c>
      <c r="D91" s="12" t="s">
        <v>442</v>
      </c>
      <c r="E91" s="12" t="s">
        <v>443</v>
      </c>
      <c r="F91" s="35">
        <v>1</v>
      </c>
      <c r="G91" s="48">
        <v>4000</v>
      </c>
      <c r="H91" s="49">
        <f t="shared" si="6"/>
        <v>4000</v>
      </c>
      <c r="I91" s="12" t="s">
        <v>685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12" t="s">
        <v>686</v>
      </c>
      <c r="B92" s="12" t="s">
        <v>670</v>
      </c>
      <c r="C92" s="12" t="s">
        <v>687</v>
      </c>
      <c r="D92" s="12" t="s">
        <v>442</v>
      </c>
      <c r="E92" s="12" t="s">
        <v>443</v>
      </c>
      <c r="F92" s="35">
        <v>1</v>
      </c>
      <c r="G92" s="48">
        <v>7000</v>
      </c>
      <c r="H92" s="49">
        <f t="shared" si="6"/>
        <v>7000</v>
      </c>
      <c r="I92" s="12" t="s">
        <v>688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12" t="s">
        <v>689</v>
      </c>
      <c r="B93" s="12" t="s">
        <v>670</v>
      </c>
      <c r="C93" s="12" t="s">
        <v>690</v>
      </c>
      <c r="D93" s="12" t="s">
        <v>442</v>
      </c>
      <c r="E93" s="12" t="s">
        <v>443</v>
      </c>
      <c r="F93" s="35">
        <v>1</v>
      </c>
      <c r="G93" s="48">
        <v>7000</v>
      </c>
      <c r="H93" s="49">
        <f t="shared" si="6"/>
        <v>7000</v>
      </c>
      <c r="I93" s="12" t="s">
        <v>691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12" t="s">
        <v>692</v>
      </c>
      <c r="B94" s="12" t="s">
        <v>670</v>
      </c>
      <c r="C94" s="12" t="s">
        <v>693</v>
      </c>
      <c r="D94" s="12" t="s">
        <v>442</v>
      </c>
      <c r="E94" s="12" t="s">
        <v>443</v>
      </c>
      <c r="F94" s="35">
        <v>1</v>
      </c>
      <c r="G94" s="48">
        <v>6000</v>
      </c>
      <c r="H94" s="49">
        <f t="shared" si="6"/>
        <v>6000</v>
      </c>
      <c r="I94" s="12" t="s">
        <v>694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12" t="s">
        <v>695</v>
      </c>
      <c r="B95" s="12" t="s">
        <v>670</v>
      </c>
      <c r="C95" s="12" t="s">
        <v>696</v>
      </c>
      <c r="D95" s="12" t="s">
        <v>442</v>
      </c>
      <c r="E95" s="12" t="s">
        <v>443</v>
      </c>
      <c r="F95" s="35">
        <v>1</v>
      </c>
      <c r="G95" s="48">
        <v>3000</v>
      </c>
      <c r="H95" s="49">
        <f t="shared" si="6"/>
        <v>3000</v>
      </c>
      <c r="I95" s="12" t="s">
        <v>697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12" t="s">
        <v>698</v>
      </c>
      <c r="B96" s="12" t="s">
        <v>670</v>
      </c>
      <c r="C96" s="12" t="s">
        <v>699</v>
      </c>
      <c r="D96" s="12" t="s">
        <v>700</v>
      </c>
      <c r="E96" s="12" t="s">
        <v>443</v>
      </c>
      <c r="F96" s="35">
        <v>1</v>
      </c>
      <c r="G96" s="48">
        <v>4000</v>
      </c>
      <c r="H96" s="49">
        <f t="shared" si="6"/>
        <v>4000</v>
      </c>
      <c r="I96" s="12" t="s">
        <v>701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79" t="s">
        <v>33</v>
      </c>
      <c r="B97" s="79"/>
      <c r="C97" s="79"/>
      <c r="D97" s="79"/>
      <c r="E97" s="79"/>
      <c r="F97" s="80"/>
      <c r="G97" s="81"/>
      <c r="H97" s="51">
        <f>SUM(H87:H96)</f>
        <v>92500</v>
      </c>
      <c r="I97" s="50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12" t="s">
        <v>702</v>
      </c>
      <c r="B98" s="12" t="s">
        <v>126</v>
      </c>
      <c r="C98" s="12" t="s">
        <v>703</v>
      </c>
      <c r="D98" s="12" t="s">
        <v>442</v>
      </c>
      <c r="E98" s="12" t="s">
        <v>443</v>
      </c>
      <c r="F98" s="35">
        <v>1</v>
      </c>
      <c r="G98" s="48">
        <v>2000</v>
      </c>
      <c r="H98" s="49">
        <f>F98*G98</f>
        <v>2000</v>
      </c>
      <c r="I98" s="12" t="s">
        <v>704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12" t="s">
        <v>705</v>
      </c>
      <c r="B99" s="12" t="s">
        <v>126</v>
      </c>
      <c r="C99" s="12" t="s">
        <v>706</v>
      </c>
      <c r="D99" s="12" t="s">
        <v>442</v>
      </c>
      <c r="E99" s="12" t="s">
        <v>443</v>
      </c>
      <c r="F99" s="35">
        <v>1</v>
      </c>
      <c r="G99" s="48">
        <v>7000</v>
      </c>
      <c r="H99" s="49">
        <f>F99*G99</f>
        <v>7000</v>
      </c>
      <c r="I99" s="12" t="s">
        <v>707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12" t="s">
        <v>708</v>
      </c>
      <c r="B100" s="12" t="s">
        <v>126</v>
      </c>
      <c r="C100" s="12" t="s">
        <v>709</v>
      </c>
      <c r="D100" s="12" t="s">
        <v>442</v>
      </c>
      <c r="E100" s="12" t="s">
        <v>443</v>
      </c>
      <c r="F100" s="35">
        <v>1</v>
      </c>
      <c r="G100" s="48">
        <v>3000</v>
      </c>
      <c r="H100" s="49">
        <f>F100*G100</f>
        <v>3000</v>
      </c>
      <c r="I100" s="12" t="s">
        <v>710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customHeight="1">
      <c r="A101" s="12" t="s">
        <v>711</v>
      </c>
      <c r="B101" s="12" t="s">
        <v>126</v>
      </c>
      <c r="C101" s="12" t="s">
        <v>712</v>
      </c>
      <c r="D101" s="12" t="s">
        <v>700</v>
      </c>
      <c r="E101" s="12" t="s">
        <v>443</v>
      </c>
      <c r="F101" s="35">
        <v>1</v>
      </c>
      <c r="G101" s="48">
        <v>2000</v>
      </c>
      <c r="H101" s="49">
        <f>F101*G101</f>
        <v>2000</v>
      </c>
      <c r="I101" s="12" t="s">
        <v>713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12" t="s">
        <v>714</v>
      </c>
      <c r="B102" s="12" t="s">
        <v>126</v>
      </c>
      <c r="C102" s="12" t="s">
        <v>715</v>
      </c>
      <c r="D102" s="12" t="s">
        <v>442</v>
      </c>
      <c r="E102" s="12" t="s">
        <v>443</v>
      </c>
      <c r="F102" s="35">
        <v>1</v>
      </c>
      <c r="G102" s="48">
        <v>1000</v>
      </c>
      <c r="H102" s="49">
        <f>F102*G102</f>
        <v>1000</v>
      </c>
      <c r="I102" s="12" t="s">
        <v>716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79" t="s">
        <v>34</v>
      </c>
      <c r="B103" s="79"/>
      <c r="C103" s="79"/>
      <c r="D103" s="79"/>
      <c r="E103" s="79"/>
      <c r="F103" s="80"/>
      <c r="G103" s="81"/>
      <c r="H103" s="51">
        <f>SUM(H98:H102)</f>
        <v>15000</v>
      </c>
      <c r="I103" s="50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12" t="s">
        <v>717</v>
      </c>
      <c r="B104" s="12" t="s">
        <v>718</v>
      </c>
      <c r="C104" s="12" t="s">
        <v>719</v>
      </c>
      <c r="D104" s="12" t="s">
        <v>720</v>
      </c>
      <c r="E104" s="12" t="s">
        <v>443</v>
      </c>
      <c r="F104" s="35">
        <v>1</v>
      </c>
      <c r="G104" s="48">
        <v>15000</v>
      </c>
      <c r="H104" s="49">
        <f t="shared" ref="H104:H111" si="7">F104*G104</f>
        <v>15000</v>
      </c>
      <c r="I104" s="12" t="s">
        <v>721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12" t="s">
        <v>722</v>
      </c>
      <c r="B105" s="12" t="s">
        <v>718</v>
      </c>
      <c r="C105" s="12" t="s">
        <v>723</v>
      </c>
      <c r="D105" s="12" t="s">
        <v>442</v>
      </c>
      <c r="E105" s="12" t="s">
        <v>443</v>
      </c>
      <c r="F105" s="35">
        <v>1</v>
      </c>
      <c r="G105" s="48">
        <v>6000</v>
      </c>
      <c r="H105" s="49">
        <f t="shared" si="7"/>
        <v>6000</v>
      </c>
      <c r="I105" s="12" t="s">
        <v>724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12" t="s">
        <v>725</v>
      </c>
      <c r="B106" s="12" t="s">
        <v>718</v>
      </c>
      <c r="C106" s="12" t="s">
        <v>726</v>
      </c>
      <c r="D106" s="12" t="s">
        <v>442</v>
      </c>
      <c r="E106" s="12" t="s">
        <v>443</v>
      </c>
      <c r="F106" s="35">
        <v>1</v>
      </c>
      <c r="G106" s="48">
        <v>6000</v>
      </c>
      <c r="H106" s="49">
        <f t="shared" si="7"/>
        <v>6000</v>
      </c>
      <c r="I106" s="12" t="s">
        <v>727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12" t="s">
        <v>728</v>
      </c>
      <c r="B107" s="12" t="s">
        <v>718</v>
      </c>
      <c r="C107" s="12" t="s">
        <v>729</v>
      </c>
      <c r="D107" s="12" t="s">
        <v>720</v>
      </c>
      <c r="E107" s="12" t="s">
        <v>443</v>
      </c>
      <c r="F107" s="35">
        <v>1</v>
      </c>
      <c r="G107" s="48">
        <v>6000</v>
      </c>
      <c r="H107" s="49">
        <f t="shared" si="7"/>
        <v>6000</v>
      </c>
      <c r="I107" s="12" t="s">
        <v>730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12" t="s">
        <v>731</v>
      </c>
      <c r="B108" s="12" t="s">
        <v>718</v>
      </c>
      <c r="C108" s="12" t="s">
        <v>732</v>
      </c>
      <c r="D108" s="12" t="s">
        <v>733</v>
      </c>
      <c r="E108" s="12" t="s">
        <v>443</v>
      </c>
      <c r="F108" s="35">
        <v>1</v>
      </c>
      <c r="G108" s="48">
        <v>5000</v>
      </c>
      <c r="H108" s="49">
        <f t="shared" si="7"/>
        <v>5000</v>
      </c>
      <c r="I108" s="12" t="s">
        <v>734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12" t="s">
        <v>735</v>
      </c>
      <c r="B109" s="12" t="s">
        <v>718</v>
      </c>
      <c r="C109" s="12" t="s">
        <v>736</v>
      </c>
      <c r="D109" s="12" t="s">
        <v>442</v>
      </c>
      <c r="E109" s="12" t="s">
        <v>443</v>
      </c>
      <c r="F109" s="35">
        <v>1</v>
      </c>
      <c r="G109" s="48">
        <v>4000</v>
      </c>
      <c r="H109" s="49">
        <f t="shared" si="7"/>
        <v>4000</v>
      </c>
      <c r="I109" s="12" t="s">
        <v>737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12" t="s">
        <v>738</v>
      </c>
      <c r="B110" s="12" t="s">
        <v>718</v>
      </c>
      <c r="C110" s="12" t="s">
        <v>739</v>
      </c>
      <c r="D110" s="12" t="s">
        <v>442</v>
      </c>
      <c r="E110" s="12" t="s">
        <v>443</v>
      </c>
      <c r="F110" s="35">
        <v>1</v>
      </c>
      <c r="G110" s="48">
        <v>4000</v>
      </c>
      <c r="H110" s="49">
        <f t="shared" si="7"/>
        <v>4000</v>
      </c>
      <c r="I110" s="12" t="s">
        <v>740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12" t="s">
        <v>741</v>
      </c>
      <c r="B111" s="12" t="s">
        <v>718</v>
      </c>
      <c r="C111" s="12" t="s">
        <v>742</v>
      </c>
      <c r="D111" s="12" t="s">
        <v>743</v>
      </c>
      <c r="E111" s="12" t="s">
        <v>443</v>
      </c>
      <c r="F111" s="35">
        <v>1</v>
      </c>
      <c r="G111" s="48">
        <v>0</v>
      </c>
      <c r="H111" s="49">
        <f t="shared" si="7"/>
        <v>0</v>
      </c>
      <c r="I111" s="12" t="s">
        <v>744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82" t="s">
        <v>745</v>
      </c>
      <c r="B112" s="82"/>
      <c r="C112" s="82"/>
      <c r="D112" s="82"/>
      <c r="E112" s="82"/>
      <c r="F112" s="82"/>
      <c r="G112" s="83"/>
      <c r="H112" s="54">
        <f>SUM(H104:H111)</f>
        <v>46000</v>
      </c>
      <c r="I112" s="53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73" t="s">
        <v>746</v>
      </c>
      <c r="B113" s="73"/>
      <c r="C113" s="73"/>
      <c r="D113" s="73"/>
      <c r="E113" s="73"/>
      <c r="F113" s="73"/>
      <c r="G113" s="74"/>
      <c r="H113" s="55">
        <f>H19+H21+H30+H37+H41+H45+H53+H59+H65+H72+H79+H86+H97+H103+H112</f>
        <v>980968</v>
      </c>
      <c r="I113" s="4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73" t="s">
        <v>97</v>
      </c>
      <c r="B114" s="73"/>
      <c r="C114" s="73"/>
      <c r="D114" s="73"/>
      <c r="E114" s="73"/>
      <c r="F114" s="73"/>
      <c r="G114" s="74"/>
      <c r="H114" s="56">
        <f>SUMIF($D$12:$D$111,"Cast payroll",$H$12:$H$111)*Assumptions!E12</f>
        <v>30371.66</v>
      </c>
      <c r="I114" s="4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73" t="s">
        <v>747</v>
      </c>
      <c r="B115" s="73"/>
      <c r="C115" s="73"/>
      <c r="D115" s="73"/>
      <c r="E115" s="73"/>
      <c r="F115" s="73"/>
      <c r="G115" s="74"/>
      <c r="H115" s="56">
        <f>SUMIF($D$12:$D$111,"Crew payroll",$H$12:$H$111)*Assumptions!E13</f>
        <v>61697.25</v>
      </c>
      <c r="I115" s="4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73" t="s">
        <v>103</v>
      </c>
      <c r="B116" s="73"/>
      <c r="C116" s="73"/>
      <c r="D116" s="73"/>
      <c r="E116" s="73"/>
      <c r="F116" s="73"/>
      <c r="G116" s="74"/>
      <c r="H116" s="56">
        <f>(SUMIF($D$12:$D$111,"Cast payroll",$H$12:$H$111)+SUMIF($D$12:$D$111,"Crew payroll",$H$12:$H$111))*Assumptions!E14</f>
        <v>13734.2</v>
      </c>
      <c r="I116" s="4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73" t="s">
        <v>748</v>
      </c>
      <c r="B117" s="73"/>
      <c r="C117" s="73"/>
      <c r="D117" s="73"/>
      <c r="E117" s="73"/>
      <c r="F117" s="73"/>
      <c r="G117" s="74"/>
      <c r="H117" s="56">
        <f>SUM(H113:H116)</f>
        <v>1086771.1100000001</v>
      </c>
      <c r="I117" s="4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73" t="s">
        <v>110</v>
      </c>
      <c r="B118" s="73"/>
      <c r="C118" s="73"/>
      <c r="D118" s="73"/>
      <c r="E118" s="73"/>
      <c r="F118" s="73"/>
      <c r="G118" s="74"/>
      <c r="H118" s="56">
        <f>H117*Assumptions!E16</f>
        <v>0</v>
      </c>
      <c r="I118" s="4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75" t="s">
        <v>749</v>
      </c>
      <c r="B119" s="75"/>
      <c r="C119" s="75"/>
      <c r="D119" s="75"/>
      <c r="E119" s="75"/>
      <c r="F119" s="75"/>
      <c r="G119" s="76"/>
      <c r="H119" s="58">
        <f>(H117+H118)*Assumptions!E15</f>
        <v>65206.266600000003</v>
      </c>
      <c r="I119" s="5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77" t="s">
        <v>750</v>
      </c>
      <c r="B120" s="77"/>
      <c r="C120" s="77"/>
      <c r="D120" s="77"/>
      <c r="E120" s="77"/>
      <c r="F120" s="77"/>
      <c r="G120" s="78"/>
      <c r="H120" s="60">
        <f>H117+H118+H119</f>
        <v>1151977.3766000001</v>
      </c>
      <c r="I120" s="59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25">
    <mergeCell ref="A1:I1"/>
    <mergeCell ref="A2:I2"/>
    <mergeCell ref="A19:G19"/>
    <mergeCell ref="A21:G21"/>
    <mergeCell ref="A30:G30"/>
    <mergeCell ref="A37:G37"/>
    <mergeCell ref="A41:G41"/>
    <mergeCell ref="A45:G45"/>
    <mergeCell ref="A53:G53"/>
    <mergeCell ref="A59:G59"/>
    <mergeCell ref="A65:G65"/>
    <mergeCell ref="A72:G72"/>
    <mergeCell ref="A79:G79"/>
    <mergeCell ref="A86:G86"/>
    <mergeCell ref="A97:G97"/>
    <mergeCell ref="A103:G103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</mergeCells>
  <conditionalFormatting sqref="B7">
    <cfRule type="containsText" dxfId="9" priority="1" operator="containsText" text="WITHIN"/>
    <cfRule type="containsText" dxfId="8" priority="2" operator="containsText" text="REVIEW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0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2" customWidth="1"/>
    <col min="5" max="5" width="16" customWidth="1"/>
    <col min="6" max="8" width="14" customWidth="1"/>
    <col min="9" max="9" width="52" customWidth="1"/>
  </cols>
  <sheetData>
    <row r="1" spans="1:26" ht="30" customHeight="1">
      <c r="A1" s="63" t="s">
        <v>850</v>
      </c>
      <c r="B1" s="63"/>
      <c r="C1" s="63"/>
      <c r="D1" s="63"/>
      <c r="E1" s="63"/>
      <c r="F1" s="63"/>
      <c r="G1" s="63"/>
      <c r="H1" s="63"/>
      <c r="I1" s="6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752</v>
      </c>
      <c r="B2" s="64"/>
      <c r="C2" s="64"/>
      <c r="D2" s="64"/>
      <c r="E2" s="64"/>
      <c r="F2" s="64"/>
      <c r="G2" s="64"/>
      <c r="H2" s="64"/>
      <c r="I2" s="6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44" t="s">
        <v>1</v>
      </c>
      <c r="B4" s="45" t="s">
        <v>16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>
      <c r="A5" s="44" t="s">
        <v>3</v>
      </c>
      <c r="B5" s="46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6" customHeight="1">
      <c r="A6" s="44" t="s">
        <v>428</v>
      </c>
      <c r="B6" s="45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44" t="s">
        <v>429</v>
      </c>
      <c r="B7" s="45" t="str">
        <f>IF(B8&lt;=999999999,"WITHIN PLANNING RANGE","REVIEW TOTAL")</f>
        <v>WITHIN PLANNING RANGE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44" t="s">
        <v>430</v>
      </c>
      <c r="B8" s="47">
        <f>H120</f>
        <v>4102520.9961600001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1" t="s">
        <v>431</v>
      </c>
      <c r="B11" s="2" t="s">
        <v>432</v>
      </c>
      <c r="C11" s="2" t="s">
        <v>433</v>
      </c>
      <c r="D11" s="2" t="s">
        <v>434</v>
      </c>
      <c r="E11" s="2" t="s">
        <v>435</v>
      </c>
      <c r="F11" s="2" t="s">
        <v>436</v>
      </c>
      <c r="G11" s="2" t="s">
        <v>320</v>
      </c>
      <c r="H11" s="2" t="s">
        <v>437</v>
      </c>
      <c r="I11" s="3" t="s">
        <v>438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2" t="s">
        <v>439</v>
      </c>
      <c r="B12" s="12" t="s">
        <v>440</v>
      </c>
      <c r="C12" s="12" t="s">
        <v>441</v>
      </c>
      <c r="D12" s="12" t="s">
        <v>442</v>
      </c>
      <c r="E12" s="12" t="s">
        <v>443</v>
      </c>
      <c r="F12" s="35">
        <v>1</v>
      </c>
      <c r="G12" s="48">
        <v>18000</v>
      </c>
      <c r="H12" s="49">
        <f t="shared" ref="H12:H18" si="0">F12*G12</f>
        <v>18000</v>
      </c>
      <c r="I12" s="12" t="s">
        <v>444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12" t="s">
        <v>445</v>
      </c>
      <c r="B13" s="12" t="s">
        <v>440</v>
      </c>
      <c r="C13" s="12" t="s">
        <v>446</v>
      </c>
      <c r="D13" s="12" t="s">
        <v>442</v>
      </c>
      <c r="E13" s="12" t="s">
        <v>443</v>
      </c>
      <c r="F13" s="35">
        <v>1</v>
      </c>
      <c r="G13" s="48">
        <v>20000</v>
      </c>
      <c r="H13" s="49">
        <f t="shared" si="0"/>
        <v>20000</v>
      </c>
      <c r="I13" s="12" t="s">
        <v>447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2" t="s">
        <v>448</v>
      </c>
      <c r="B14" s="12" t="s">
        <v>440</v>
      </c>
      <c r="C14" s="12" t="s">
        <v>449</v>
      </c>
      <c r="D14" s="12" t="s">
        <v>442</v>
      </c>
      <c r="E14" s="12" t="s">
        <v>443</v>
      </c>
      <c r="F14" s="35">
        <v>1</v>
      </c>
      <c r="G14" s="48">
        <v>8000</v>
      </c>
      <c r="H14" s="49">
        <f t="shared" si="0"/>
        <v>8000</v>
      </c>
      <c r="I14" s="12" t="s">
        <v>450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2" t="s">
        <v>451</v>
      </c>
      <c r="B15" s="12" t="s">
        <v>440</v>
      </c>
      <c r="C15" s="12" t="s">
        <v>452</v>
      </c>
      <c r="D15" s="12" t="s">
        <v>453</v>
      </c>
      <c r="E15" s="12" t="s">
        <v>454</v>
      </c>
      <c r="F15" s="35">
        <v>1</v>
      </c>
      <c r="G15" s="48">
        <v>45000</v>
      </c>
      <c r="H15" s="49">
        <f t="shared" si="0"/>
        <v>45000</v>
      </c>
      <c r="I15" s="12" t="s">
        <v>455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2" t="s">
        <v>456</v>
      </c>
      <c r="B16" s="12" t="s">
        <v>440</v>
      </c>
      <c r="C16" s="12" t="s">
        <v>457</v>
      </c>
      <c r="D16" s="12" t="s">
        <v>453</v>
      </c>
      <c r="E16" s="12" t="s">
        <v>458</v>
      </c>
      <c r="F16" s="35">
        <v>50</v>
      </c>
      <c r="G16" s="48">
        <v>850</v>
      </c>
      <c r="H16" s="49">
        <f t="shared" si="0"/>
        <v>42500</v>
      </c>
      <c r="I16" s="12" t="s">
        <v>459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2" t="s">
        <v>460</v>
      </c>
      <c r="B17" s="12" t="s">
        <v>440</v>
      </c>
      <c r="C17" s="12" t="s">
        <v>461</v>
      </c>
      <c r="D17" s="12" t="s">
        <v>453</v>
      </c>
      <c r="E17" s="12" t="s">
        <v>454</v>
      </c>
      <c r="F17" s="35">
        <v>1</v>
      </c>
      <c r="G17" s="48">
        <v>85000</v>
      </c>
      <c r="H17" s="49">
        <f t="shared" si="0"/>
        <v>85000</v>
      </c>
      <c r="I17" s="12" t="s">
        <v>462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2" t="s">
        <v>463</v>
      </c>
      <c r="B18" s="12" t="s">
        <v>440</v>
      </c>
      <c r="C18" s="12" t="s">
        <v>464</v>
      </c>
      <c r="D18" s="12" t="s">
        <v>453</v>
      </c>
      <c r="E18" s="12" t="s">
        <v>443</v>
      </c>
      <c r="F18" s="35">
        <v>1</v>
      </c>
      <c r="G18" s="48">
        <v>25000</v>
      </c>
      <c r="H18" s="49">
        <f t="shared" si="0"/>
        <v>25000</v>
      </c>
      <c r="I18" s="12" t="s">
        <v>465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79" t="s">
        <v>466</v>
      </c>
      <c r="B19" s="79"/>
      <c r="C19" s="79"/>
      <c r="D19" s="79"/>
      <c r="E19" s="79"/>
      <c r="F19" s="80"/>
      <c r="G19" s="81"/>
      <c r="H19" s="51">
        <f>SUM(H12:H18)</f>
        <v>243500</v>
      </c>
      <c r="I19" s="5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2" t="s">
        <v>467</v>
      </c>
      <c r="B20" s="12" t="s">
        <v>468</v>
      </c>
      <c r="C20" s="12" t="s">
        <v>469</v>
      </c>
      <c r="D20" s="12" t="s">
        <v>470</v>
      </c>
      <c r="E20" s="12" t="s">
        <v>471</v>
      </c>
      <c r="F20" s="52">
        <v>1</v>
      </c>
      <c r="G20" s="49"/>
      <c r="H20" s="10">
        <f>'Cast &amp; Schedule'!N27</f>
        <v>369843</v>
      </c>
      <c r="I20" s="12" t="s">
        <v>472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79" t="s">
        <v>473</v>
      </c>
      <c r="B21" s="79"/>
      <c r="C21" s="79"/>
      <c r="D21" s="79"/>
      <c r="E21" s="79"/>
      <c r="F21" s="80"/>
      <c r="G21" s="81"/>
      <c r="H21" s="51">
        <f>SUM(H20:H20)</f>
        <v>369843</v>
      </c>
      <c r="I21" s="5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2" t="s">
        <v>474</v>
      </c>
      <c r="B22" s="12" t="s">
        <v>475</v>
      </c>
      <c r="C22" s="12" t="s">
        <v>476</v>
      </c>
      <c r="D22" s="12" t="s">
        <v>453</v>
      </c>
      <c r="E22" s="12" t="s">
        <v>458</v>
      </c>
      <c r="F22" s="35">
        <v>50</v>
      </c>
      <c r="G22" s="48">
        <v>850</v>
      </c>
      <c r="H22" s="49">
        <f t="shared" ref="H22:H29" si="1">F22*G22</f>
        <v>42500</v>
      </c>
      <c r="I22" s="12" t="s">
        <v>477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12" t="s">
        <v>478</v>
      </c>
      <c r="B23" s="12" t="s">
        <v>475</v>
      </c>
      <c r="C23" s="12" t="s">
        <v>479</v>
      </c>
      <c r="D23" s="12" t="s">
        <v>453</v>
      </c>
      <c r="E23" s="12" t="s">
        <v>458</v>
      </c>
      <c r="F23" s="35">
        <v>60</v>
      </c>
      <c r="G23" s="48">
        <v>600</v>
      </c>
      <c r="H23" s="49">
        <f t="shared" si="1"/>
        <v>36000</v>
      </c>
      <c r="I23" s="12" t="s">
        <v>480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12" t="s">
        <v>481</v>
      </c>
      <c r="B24" s="12" t="s">
        <v>475</v>
      </c>
      <c r="C24" s="12" t="s">
        <v>482</v>
      </c>
      <c r="D24" s="12" t="s">
        <v>453</v>
      </c>
      <c r="E24" s="12" t="s">
        <v>458</v>
      </c>
      <c r="F24" s="35">
        <v>40</v>
      </c>
      <c r="G24" s="48">
        <v>900</v>
      </c>
      <c r="H24" s="49">
        <f t="shared" si="1"/>
        <v>36000</v>
      </c>
      <c r="I24" s="12" t="s">
        <v>483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484</v>
      </c>
      <c r="B25" s="12" t="s">
        <v>475</v>
      </c>
      <c r="C25" s="12" t="s">
        <v>485</v>
      </c>
      <c r="D25" s="12" t="s">
        <v>453</v>
      </c>
      <c r="E25" s="12" t="s">
        <v>458</v>
      </c>
      <c r="F25" s="35">
        <v>30</v>
      </c>
      <c r="G25" s="48">
        <v>600</v>
      </c>
      <c r="H25" s="49">
        <f t="shared" si="1"/>
        <v>18000</v>
      </c>
      <c r="I25" s="12" t="s">
        <v>486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487</v>
      </c>
      <c r="B26" s="12" t="s">
        <v>475</v>
      </c>
      <c r="C26" s="12" t="s">
        <v>488</v>
      </c>
      <c r="D26" s="12" t="s">
        <v>453</v>
      </c>
      <c r="E26" s="12" t="s">
        <v>458</v>
      </c>
      <c r="F26" s="35">
        <v>30</v>
      </c>
      <c r="G26" s="48">
        <v>700</v>
      </c>
      <c r="H26" s="49">
        <f t="shared" si="1"/>
        <v>21000</v>
      </c>
      <c r="I26" s="12" t="s">
        <v>489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12" t="s">
        <v>490</v>
      </c>
      <c r="B27" s="12" t="s">
        <v>475</v>
      </c>
      <c r="C27" s="12" t="s">
        <v>491</v>
      </c>
      <c r="D27" s="12" t="s">
        <v>453</v>
      </c>
      <c r="E27" s="12" t="s">
        <v>492</v>
      </c>
      <c r="F27" s="35">
        <v>240</v>
      </c>
      <c r="G27" s="48">
        <v>250</v>
      </c>
      <c r="H27" s="49">
        <f t="shared" si="1"/>
        <v>60000</v>
      </c>
      <c r="I27" s="12" t="s">
        <v>493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12" t="s">
        <v>494</v>
      </c>
      <c r="B28" s="12" t="s">
        <v>475</v>
      </c>
      <c r="C28" s="12" t="s">
        <v>495</v>
      </c>
      <c r="D28" s="12" t="s">
        <v>353</v>
      </c>
      <c r="E28" s="12" t="s">
        <v>443</v>
      </c>
      <c r="F28" s="35">
        <v>1</v>
      </c>
      <c r="G28" s="48">
        <v>20000</v>
      </c>
      <c r="H28" s="49">
        <f t="shared" si="1"/>
        <v>20000</v>
      </c>
      <c r="I28" s="12" t="s">
        <v>496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12" t="s">
        <v>497</v>
      </c>
      <c r="B29" s="12" t="s">
        <v>475</v>
      </c>
      <c r="C29" s="12" t="s">
        <v>498</v>
      </c>
      <c r="D29" s="12" t="s">
        <v>453</v>
      </c>
      <c r="E29" s="12" t="s">
        <v>458</v>
      </c>
      <c r="F29" s="35">
        <v>30</v>
      </c>
      <c r="G29" s="48">
        <v>600</v>
      </c>
      <c r="H29" s="49">
        <f t="shared" si="1"/>
        <v>18000</v>
      </c>
      <c r="I29" s="12" t="s">
        <v>499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customHeight="1">
      <c r="A30" s="79" t="s">
        <v>500</v>
      </c>
      <c r="B30" s="79"/>
      <c r="C30" s="79"/>
      <c r="D30" s="79"/>
      <c r="E30" s="79"/>
      <c r="F30" s="80"/>
      <c r="G30" s="81"/>
      <c r="H30" s="51">
        <f>SUM(H22:H29)</f>
        <v>251500</v>
      </c>
      <c r="I30" s="5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>
      <c r="A31" s="12" t="s">
        <v>501</v>
      </c>
      <c r="B31" s="12" t="s">
        <v>502</v>
      </c>
      <c r="C31" s="12" t="s">
        <v>503</v>
      </c>
      <c r="D31" s="12" t="s">
        <v>453</v>
      </c>
      <c r="E31" s="12" t="s">
        <v>458</v>
      </c>
      <c r="F31" s="35">
        <v>38</v>
      </c>
      <c r="G31" s="48">
        <v>1300</v>
      </c>
      <c r="H31" s="49">
        <f t="shared" ref="H31:H36" si="2">F31*G31</f>
        <v>49400</v>
      </c>
      <c r="I31" s="12" t="s">
        <v>504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customHeight="1">
      <c r="A32" s="12" t="s">
        <v>505</v>
      </c>
      <c r="B32" s="12" t="s">
        <v>502</v>
      </c>
      <c r="C32" s="12" t="s">
        <v>506</v>
      </c>
      <c r="D32" s="12" t="s">
        <v>453</v>
      </c>
      <c r="E32" s="12" t="s">
        <v>458</v>
      </c>
      <c r="F32" s="35">
        <v>30</v>
      </c>
      <c r="G32" s="48">
        <v>700</v>
      </c>
      <c r="H32" s="49">
        <f t="shared" si="2"/>
        <v>21000</v>
      </c>
      <c r="I32" s="12" t="s">
        <v>507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>
      <c r="A33" s="12" t="s">
        <v>508</v>
      </c>
      <c r="B33" s="12" t="s">
        <v>502</v>
      </c>
      <c r="C33" s="12" t="s">
        <v>509</v>
      </c>
      <c r="D33" s="12" t="s">
        <v>453</v>
      </c>
      <c r="E33" s="12" t="s">
        <v>492</v>
      </c>
      <c r="F33" s="35">
        <v>45</v>
      </c>
      <c r="G33" s="48">
        <v>550</v>
      </c>
      <c r="H33" s="49">
        <f t="shared" si="2"/>
        <v>24750</v>
      </c>
      <c r="I33" s="12" t="s">
        <v>510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customHeight="1">
      <c r="A34" s="12" t="s">
        <v>511</v>
      </c>
      <c r="B34" s="12" t="s">
        <v>502</v>
      </c>
      <c r="C34" s="12" t="s">
        <v>512</v>
      </c>
      <c r="D34" s="12" t="s">
        <v>513</v>
      </c>
      <c r="E34" s="12" t="s">
        <v>514</v>
      </c>
      <c r="F34" s="35">
        <v>30</v>
      </c>
      <c r="G34" s="48">
        <v>2500</v>
      </c>
      <c r="H34" s="49">
        <f t="shared" si="2"/>
        <v>75000</v>
      </c>
      <c r="I34" s="12" t="s">
        <v>515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customHeight="1">
      <c r="A35" s="12" t="s">
        <v>516</v>
      </c>
      <c r="B35" s="12" t="s">
        <v>502</v>
      </c>
      <c r="C35" s="12" t="s">
        <v>517</v>
      </c>
      <c r="D35" s="12" t="s">
        <v>513</v>
      </c>
      <c r="E35" s="12" t="s">
        <v>443</v>
      </c>
      <c r="F35" s="35">
        <v>1</v>
      </c>
      <c r="G35" s="48">
        <v>15000</v>
      </c>
      <c r="H35" s="49">
        <f t="shared" si="2"/>
        <v>15000</v>
      </c>
      <c r="I35" s="12" t="s">
        <v>518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customHeight="1">
      <c r="A36" s="12" t="s">
        <v>519</v>
      </c>
      <c r="B36" s="12" t="s">
        <v>502</v>
      </c>
      <c r="C36" s="12" t="s">
        <v>520</v>
      </c>
      <c r="D36" s="12" t="s">
        <v>353</v>
      </c>
      <c r="E36" s="12" t="s">
        <v>443</v>
      </c>
      <c r="F36" s="35">
        <v>1</v>
      </c>
      <c r="G36" s="48">
        <v>10000</v>
      </c>
      <c r="H36" s="49">
        <f t="shared" si="2"/>
        <v>10000</v>
      </c>
      <c r="I36" s="12" t="s">
        <v>521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customHeight="1">
      <c r="A37" s="79" t="s">
        <v>522</v>
      </c>
      <c r="B37" s="79"/>
      <c r="C37" s="79"/>
      <c r="D37" s="79"/>
      <c r="E37" s="79"/>
      <c r="F37" s="80"/>
      <c r="G37" s="81"/>
      <c r="H37" s="51">
        <f>SUM(H31:H36)</f>
        <v>195150</v>
      </c>
      <c r="I37" s="50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customHeight="1">
      <c r="A38" s="12" t="s">
        <v>523</v>
      </c>
      <c r="B38" s="12" t="s">
        <v>524</v>
      </c>
      <c r="C38" s="12" t="s">
        <v>525</v>
      </c>
      <c r="D38" s="12" t="s">
        <v>453</v>
      </c>
      <c r="E38" s="12" t="s">
        <v>492</v>
      </c>
      <c r="F38" s="35">
        <v>180</v>
      </c>
      <c r="G38" s="48">
        <v>650</v>
      </c>
      <c r="H38" s="49">
        <f>F38*G38</f>
        <v>117000</v>
      </c>
      <c r="I38" s="12" t="s">
        <v>526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12" t="s">
        <v>527</v>
      </c>
      <c r="B39" s="12" t="s">
        <v>524</v>
      </c>
      <c r="C39" s="12" t="s">
        <v>528</v>
      </c>
      <c r="D39" s="12" t="s">
        <v>513</v>
      </c>
      <c r="E39" s="12" t="s">
        <v>514</v>
      </c>
      <c r="F39" s="35">
        <v>30</v>
      </c>
      <c r="G39" s="48">
        <v>1800</v>
      </c>
      <c r="H39" s="49">
        <f>F39*G39</f>
        <v>54000</v>
      </c>
      <c r="I39" s="12" t="s">
        <v>529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12" t="s">
        <v>530</v>
      </c>
      <c r="B40" s="12" t="s">
        <v>524</v>
      </c>
      <c r="C40" s="12" t="s">
        <v>531</v>
      </c>
      <c r="D40" s="12" t="s">
        <v>513</v>
      </c>
      <c r="E40" s="12" t="s">
        <v>443</v>
      </c>
      <c r="F40" s="35">
        <v>1</v>
      </c>
      <c r="G40" s="48">
        <v>10000</v>
      </c>
      <c r="H40" s="49">
        <f>F40*G40</f>
        <v>10000</v>
      </c>
      <c r="I40" s="12" t="s">
        <v>532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79" t="s">
        <v>533</v>
      </c>
      <c r="B41" s="79"/>
      <c r="C41" s="79"/>
      <c r="D41" s="79"/>
      <c r="E41" s="79"/>
      <c r="F41" s="80"/>
      <c r="G41" s="81"/>
      <c r="H41" s="51">
        <f>SUM(H38:H40)</f>
        <v>181000</v>
      </c>
      <c r="I41" s="50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12" t="s">
        <v>534</v>
      </c>
      <c r="B42" s="12" t="s">
        <v>535</v>
      </c>
      <c r="C42" s="12" t="s">
        <v>536</v>
      </c>
      <c r="D42" s="12" t="s">
        <v>453</v>
      </c>
      <c r="E42" s="12" t="s">
        <v>492</v>
      </c>
      <c r="F42" s="35">
        <v>60</v>
      </c>
      <c r="G42" s="48">
        <v>600</v>
      </c>
      <c r="H42" s="49">
        <f>F42*G42</f>
        <v>36000</v>
      </c>
      <c r="I42" s="12" t="s">
        <v>537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12" t="s">
        <v>538</v>
      </c>
      <c r="B43" s="12" t="s">
        <v>535</v>
      </c>
      <c r="C43" s="12" t="s">
        <v>539</v>
      </c>
      <c r="D43" s="12" t="s">
        <v>513</v>
      </c>
      <c r="E43" s="12" t="s">
        <v>514</v>
      </c>
      <c r="F43" s="35">
        <v>30</v>
      </c>
      <c r="G43" s="48">
        <v>650</v>
      </c>
      <c r="H43" s="49">
        <f>F43*G43</f>
        <v>19500</v>
      </c>
      <c r="I43" s="12" t="s">
        <v>540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12" t="s">
        <v>541</v>
      </c>
      <c r="B44" s="12" t="s">
        <v>535</v>
      </c>
      <c r="C44" s="12" t="s">
        <v>542</v>
      </c>
      <c r="D44" s="12" t="s">
        <v>513</v>
      </c>
      <c r="E44" s="12" t="s">
        <v>443</v>
      </c>
      <c r="F44" s="35">
        <v>1</v>
      </c>
      <c r="G44" s="48">
        <v>5000</v>
      </c>
      <c r="H44" s="49">
        <f>F44*G44</f>
        <v>5000</v>
      </c>
      <c r="I44" s="12" t="s">
        <v>543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79" t="s">
        <v>544</v>
      </c>
      <c r="B45" s="79"/>
      <c r="C45" s="79"/>
      <c r="D45" s="79"/>
      <c r="E45" s="79"/>
      <c r="F45" s="80"/>
      <c r="G45" s="81"/>
      <c r="H45" s="51">
        <f>SUM(H42:H44)</f>
        <v>60500</v>
      </c>
      <c r="I45" s="50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12" t="s">
        <v>545</v>
      </c>
      <c r="B46" s="12" t="s">
        <v>546</v>
      </c>
      <c r="C46" s="12" t="s">
        <v>547</v>
      </c>
      <c r="D46" s="12" t="s">
        <v>453</v>
      </c>
      <c r="E46" s="12" t="s">
        <v>492</v>
      </c>
      <c r="F46" s="35">
        <v>165</v>
      </c>
      <c r="G46" s="48">
        <v>700</v>
      </c>
      <c r="H46" s="49">
        <f>F46*G46</f>
        <v>115500</v>
      </c>
      <c r="I46" s="12" t="s">
        <v>548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12" t="s">
        <v>549</v>
      </c>
      <c r="B47" s="12" t="s">
        <v>546</v>
      </c>
      <c r="C47" s="12" t="s">
        <v>550</v>
      </c>
      <c r="D47" s="12" t="s">
        <v>453</v>
      </c>
      <c r="E47" s="12" t="s">
        <v>492</v>
      </c>
      <c r="F47" s="35">
        <v>240</v>
      </c>
      <c r="G47" s="48">
        <v>450</v>
      </c>
      <c r="H47" s="49">
        <f>F47*G47</f>
        <v>108000</v>
      </c>
      <c r="I47" s="12" t="s">
        <v>551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12" t="s">
        <v>552</v>
      </c>
      <c r="B48" s="12" t="s">
        <v>546</v>
      </c>
      <c r="C48" s="12" t="s">
        <v>553</v>
      </c>
      <c r="D48" s="12" t="s">
        <v>453</v>
      </c>
      <c r="E48" s="12" t="s">
        <v>492</v>
      </c>
      <c r="F48" s="35">
        <v>30</v>
      </c>
      <c r="G48" s="48">
        <v>750</v>
      </c>
      <c r="H48" s="49">
        <f>F48*G48</f>
        <v>22500</v>
      </c>
      <c r="I48" s="12" t="s">
        <v>554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12" t="s">
        <v>555</v>
      </c>
      <c r="B49" s="12" t="s">
        <v>546</v>
      </c>
      <c r="C49" s="12" t="s">
        <v>556</v>
      </c>
      <c r="D49" s="12" t="s">
        <v>557</v>
      </c>
      <c r="E49" s="12" t="s">
        <v>471</v>
      </c>
      <c r="F49" s="52">
        <v>1</v>
      </c>
      <c r="G49" s="49"/>
      <c r="H49" s="10">
        <f>'Props &amp; Art'!L46</f>
        <v>259200</v>
      </c>
      <c r="I49" s="12" t="s">
        <v>558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12" t="s">
        <v>559</v>
      </c>
      <c r="B50" s="12" t="s">
        <v>546</v>
      </c>
      <c r="C50" s="12" t="s">
        <v>560</v>
      </c>
      <c r="D50" s="12" t="s">
        <v>442</v>
      </c>
      <c r="E50" s="12" t="s">
        <v>443</v>
      </c>
      <c r="F50" s="35">
        <v>1</v>
      </c>
      <c r="G50" s="48">
        <v>12000</v>
      </c>
      <c r="H50" s="49">
        <f>F50*G50</f>
        <v>12000</v>
      </c>
      <c r="I50" s="12" t="s">
        <v>561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12" t="s">
        <v>562</v>
      </c>
      <c r="B51" s="12" t="s">
        <v>546</v>
      </c>
      <c r="C51" s="12" t="s">
        <v>563</v>
      </c>
      <c r="D51" s="12" t="s">
        <v>564</v>
      </c>
      <c r="E51" s="12" t="s">
        <v>443</v>
      </c>
      <c r="F51" s="35">
        <v>1</v>
      </c>
      <c r="G51" s="48">
        <v>40000</v>
      </c>
      <c r="H51" s="49">
        <f>F51*G51</f>
        <v>40000</v>
      </c>
      <c r="I51" s="12" t="s">
        <v>565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12" t="s">
        <v>566</v>
      </c>
      <c r="B52" s="12" t="s">
        <v>546</v>
      </c>
      <c r="C52" s="12" t="s">
        <v>567</v>
      </c>
      <c r="D52" s="12" t="s">
        <v>568</v>
      </c>
      <c r="E52" s="12" t="s">
        <v>443</v>
      </c>
      <c r="F52" s="35">
        <v>1</v>
      </c>
      <c r="G52" s="48">
        <v>25000</v>
      </c>
      <c r="H52" s="49">
        <f>F52*G52</f>
        <v>25000</v>
      </c>
      <c r="I52" s="12" t="s">
        <v>569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79" t="s">
        <v>30</v>
      </c>
      <c r="B53" s="79"/>
      <c r="C53" s="79"/>
      <c r="D53" s="79"/>
      <c r="E53" s="79"/>
      <c r="F53" s="80"/>
      <c r="G53" s="81"/>
      <c r="H53" s="51">
        <f>SUM(H46:H52)</f>
        <v>582200</v>
      </c>
      <c r="I53" s="50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12" t="s">
        <v>570</v>
      </c>
      <c r="B54" s="12" t="s">
        <v>571</v>
      </c>
      <c r="C54" s="12" t="s">
        <v>572</v>
      </c>
      <c r="D54" s="12" t="s">
        <v>453</v>
      </c>
      <c r="E54" s="12" t="s">
        <v>492</v>
      </c>
      <c r="F54" s="35">
        <v>200</v>
      </c>
      <c r="G54" s="48">
        <v>650</v>
      </c>
      <c r="H54" s="49">
        <f>F54*G54</f>
        <v>130000</v>
      </c>
      <c r="I54" s="12" t="s">
        <v>573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12" t="s">
        <v>574</v>
      </c>
      <c r="B55" s="12" t="s">
        <v>571</v>
      </c>
      <c r="C55" s="12" t="s">
        <v>575</v>
      </c>
      <c r="D55" s="12" t="s">
        <v>568</v>
      </c>
      <c r="E55" s="12" t="s">
        <v>443</v>
      </c>
      <c r="F55" s="35">
        <v>1</v>
      </c>
      <c r="G55" s="48">
        <v>45000</v>
      </c>
      <c r="H55" s="49">
        <f>F55*G55</f>
        <v>45000</v>
      </c>
      <c r="I55" s="12" t="s">
        <v>576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12" t="s">
        <v>577</v>
      </c>
      <c r="B56" s="12" t="s">
        <v>571</v>
      </c>
      <c r="C56" s="12" t="s">
        <v>578</v>
      </c>
      <c r="D56" s="12" t="s">
        <v>453</v>
      </c>
      <c r="E56" s="12" t="s">
        <v>492</v>
      </c>
      <c r="F56" s="35">
        <v>120</v>
      </c>
      <c r="G56" s="48">
        <v>650</v>
      </c>
      <c r="H56" s="49">
        <f>F56*G56</f>
        <v>78000</v>
      </c>
      <c r="I56" s="12" t="s">
        <v>579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12" t="s">
        <v>580</v>
      </c>
      <c r="B57" s="12" t="s">
        <v>571</v>
      </c>
      <c r="C57" s="12" t="s">
        <v>581</v>
      </c>
      <c r="D57" s="12" t="s">
        <v>582</v>
      </c>
      <c r="E57" s="12" t="s">
        <v>443</v>
      </c>
      <c r="F57" s="35">
        <v>1</v>
      </c>
      <c r="G57" s="48">
        <v>35000</v>
      </c>
      <c r="H57" s="49">
        <f>F57*G57</f>
        <v>35000</v>
      </c>
      <c r="I57" s="12" t="s">
        <v>583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12" t="s">
        <v>584</v>
      </c>
      <c r="B58" s="12" t="s">
        <v>571</v>
      </c>
      <c r="C58" s="12" t="s">
        <v>585</v>
      </c>
      <c r="D58" s="12" t="s">
        <v>568</v>
      </c>
      <c r="E58" s="12" t="s">
        <v>443</v>
      </c>
      <c r="F58" s="35">
        <v>1</v>
      </c>
      <c r="G58" s="48">
        <v>15000</v>
      </c>
      <c r="H58" s="49">
        <f>F58*G58</f>
        <v>15000</v>
      </c>
      <c r="I58" s="12" t="s">
        <v>586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79" t="s">
        <v>587</v>
      </c>
      <c r="B59" s="79"/>
      <c r="C59" s="79"/>
      <c r="D59" s="79"/>
      <c r="E59" s="79"/>
      <c r="F59" s="80"/>
      <c r="G59" s="81"/>
      <c r="H59" s="51">
        <f>SUM(H54:H58)</f>
        <v>303000</v>
      </c>
      <c r="I59" s="5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12" t="s">
        <v>588</v>
      </c>
      <c r="B60" s="12" t="s">
        <v>589</v>
      </c>
      <c r="C60" s="12" t="s">
        <v>590</v>
      </c>
      <c r="D60" s="12" t="s">
        <v>453</v>
      </c>
      <c r="E60" s="12" t="s">
        <v>443</v>
      </c>
      <c r="F60" s="35">
        <v>1</v>
      </c>
      <c r="G60" s="48">
        <v>25000</v>
      </c>
      <c r="H60" s="49">
        <f>F60*G60</f>
        <v>25000</v>
      </c>
      <c r="I60" s="12" t="s">
        <v>591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customHeight="1">
      <c r="A61" s="12" t="s">
        <v>592</v>
      </c>
      <c r="B61" s="12" t="s">
        <v>589</v>
      </c>
      <c r="C61" s="12" t="s">
        <v>593</v>
      </c>
      <c r="D61" s="12" t="s">
        <v>594</v>
      </c>
      <c r="E61" s="12" t="s">
        <v>443</v>
      </c>
      <c r="F61" s="35">
        <v>1</v>
      </c>
      <c r="G61" s="48">
        <v>60000</v>
      </c>
      <c r="H61" s="49">
        <f>F61*G61</f>
        <v>60000</v>
      </c>
      <c r="I61" s="12" t="s">
        <v>595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12" t="s">
        <v>596</v>
      </c>
      <c r="B62" s="12" t="s">
        <v>589</v>
      </c>
      <c r="C62" s="12" t="s">
        <v>597</v>
      </c>
      <c r="D62" s="12" t="s">
        <v>598</v>
      </c>
      <c r="E62" s="12" t="s">
        <v>443</v>
      </c>
      <c r="F62" s="35">
        <v>1</v>
      </c>
      <c r="G62" s="48">
        <v>15000</v>
      </c>
      <c r="H62" s="49">
        <f>F62*G62</f>
        <v>15000</v>
      </c>
      <c r="I62" s="12" t="s">
        <v>599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12" t="s">
        <v>600</v>
      </c>
      <c r="B63" s="12" t="s">
        <v>589</v>
      </c>
      <c r="C63" s="12" t="s">
        <v>601</v>
      </c>
      <c r="D63" s="12" t="s">
        <v>594</v>
      </c>
      <c r="E63" s="12" t="s">
        <v>443</v>
      </c>
      <c r="F63" s="35">
        <v>1</v>
      </c>
      <c r="G63" s="48">
        <v>25000</v>
      </c>
      <c r="H63" s="49">
        <f>F63*G63</f>
        <v>25000</v>
      </c>
      <c r="I63" s="12" t="s">
        <v>602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12" t="s">
        <v>603</v>
      </c>
      <c r="B64" s="12" t="s">
        <v>589</v>
      </c>
      <c r="C64" s="12" t="s">
        <v>604</v>
      </c>
      <c r="D64" s="12" t="s">
        <v>442</v>
      </c>
      <c r="E64" s="12" t="s">
        <v>443</v>
      </c>
      <c r="F64" s="35">
        <v>1</v>
      </c>
      <c r="G64" s="48">
        <v>10000</v>
      </c>
      <c r="H64" s="49">
        <f>F64*G64</f>
        <v>10000</v>
      </c>
      <c r="I64" s="12" t="s">
        <v>605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79" t="s">
        <v>606</v>
      </c>
      <c r="B65" s="79"/>
      <c r="C65" s="79"/>
      <c r="D65" s="79"/>
      <c r="E65" s="79"/>
      <c r="F65" s="80"/>
      <c r="G65" s="81"/>
      <c r="H65" s="51">
        <f>SUM(H60:H64)</f>
        <v>135000</v>
      </c>
      <c r="I65" s="50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12" t="s">
        <v>607</v>
      </c>
      <c r="B66" s="12" t="s">
        <v>608</v>
      </c>
      <c r="C66" s="12" t="s">
        <v>609</v>
      </c>
      <c r="D66" s="12" t="s">
        <v>453</v>
      </c>
      <c r="E66" s="12" t="s">
        <v>443</v>
      </c>
      <c r="F66" s="35">
        <v>1</v>
      </c>
      <c r="G66" s="48">
        <v>45000</v>
      </c>
      <c r="H66" s="49">
        <f t="shared" ref="H66:H71" si="3">F66*G66</f>
        <v>45000</v>
      </c>
      <c r="I66" s="12" t="s">
        <v>610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12" t="s">
        <v>611</v>
      </c>
      <c r="B67" s="12" t="s">
        <v>608</v>
      </c>
      <c r="C67" s="12" t="s">
        <v>612</v>
      </c>
      <c r="D67" s="12" t="s">
        <v>513</v>
      </c>
      <c r="E67" s="12" t="s">
        <v>443</v>
      </c>
      <c r="F67" s="35">
        <v>1</v>
      </c>
      <c r="G67" s="48">
        <v>40000</v>
      </c>
      <c r="H67" s="49">
        <f t="shared" si="3"/>
        <v>40000</v>
      </c>
      <c r="I67" s="12" t="s">
        <v>613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customHeight="1">
      <c r="A68" s="12" t="s">
        <v>614</v>
      </c>
      <c r="B68" s="12" t="s">
        <v>608</v>
      </c>
      <c r="C68" s="12" t="s">
        <v>615</v>
      </c>
      <c r="D68" s="12" t="s">
        <v>513</v>
      </c>
      <c r="E68" s="12" t="s">
        <v>443</v>
      </c>
      <c r="F68" s="35">
        <v>1</v>
      </c>
      <c r="G68" s="48">
        <v>35000</v>
      </c>
      <c r="H68" s="49">
        <f t="shared" si="3"/>
        <v>35000</v>
      </c>
      <c r="I68" s="12" t="s">
        <v>616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12" t="s">
        <v>617</v>
      </c>
      <c r="B69" s="12" t="s">
        <v>608</v>
      </c>
      <c r="C69" s="12" t="s">
        <v>618</v>
      </c>
      <c r="D69" s="12" t="s">
        <v>353</v>
      </c>
      <c r="E69" s="12" t="s">
        <v>443</v>
      </c>
      <c r="F69" s="35">
        <v>1</v>
      </c>
      <c r="G69" s="48">
        <v>15000</v>
      </c>
      <c r="H69" s="49">
        <f t="shared" si="3"/>
        <v>15000</v>
      </c>
      <c r="I69" s="12" t="s">
        <v>619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12" t="s">
        <v>620</v>
      </c>
      <c r="B70" s="12" t="s">
        <v>608</v>
      </c>
      <c r="C70" s="12" t="s">
        <v>621</v>
      </c>
      <c r="D70" s="12" t="s">
        <v>622</v>
      </c>
      <c r="E70" s="12" t="s">
        <v>443</v>
      </c>
      <c r="F70" s="35">
        <v>1</v>
      </c>
      <c r="G70" s="48">
        <v>45000</v>
      </c>
      <c r="H70" s="49">
        <f t="shared" si="3"/>
        <v>45000</v>
      </c>
      <c r="I70" s="12" t="s">
        <v>623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12" t="s">
        <v>624</v>
      </c>
      <c r="B71" s="12" t="s">
        <v>608</v>
      </c>
      <c r="C71" s="12" t="s">
        <v>625</v>
      </c>
      <c r="D71" s="12" t="s">
        <v>442</v>
      </c>
      <c r="E71" s="12" t="s">
        <v>443</v>
      </c>
      <c r="F71" s="35">
        <v>1</v>
      </c>
      <c r="G71" s="48">
        <v>12000</v>
      </c>
      <c r="H71" s="49">
        <f t="shared" si="3"/>
        <v>12000</v>
      </c>
      <c r="I71" s="12" t="s">
        <v>626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79" t="s">
        <v>627</v>
      </c>
      <c r="B72" s="79"/>
      <c r="C72" s="79"/>
      <c r="D72" s="79"/>
      <c r="E72" s="79"/>
      <c r="F72" s="80"/>
      <c r="G72" s="81"/>
      <c r="H72" s="51">
        <f>SUM(H66:H71)</f>
        <v>192000</v>
      </c>
      <c r="I72" s="50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12" t="s">
        <v>628</v>
      </c>
      <c r="B73" s="12" t="s">
        <v>629</v>
      </c>
      <c r="C73" s="12" t="s">
        <v>630</v>
      </c>
      <c r="D73" s="12" t="s">
        <v>453</v>
      </c>
      <c r="E73" s="12" t="s">
        <v>458</v>
      </c>
      <c r="F73" s="35">
        <v>12</v>
      </c>
      <c r="G73" s="48">
        <v>1283</v>
      </c>
      <c r="H73" s="49">
        <f t="shared" ref="H73:H78" si="4">F73*G73</f>
        <v>15396</v>
      </c>
      <c r="I73" s="12" t="s">
        <v>631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12" t="s">
        <v>632</v>
      </c>
      <c r="B74" s="12" t="s">
        <v>629</v>
      </c>
      <c r="C74" s="12" t="s">
        <v>633</v>
      </c>
      <c r="D74" s="12" t="s">
        <v>634</v>
      </c>
      <c r="E74" s="12" t="s">
        <v>443</v>
      </c>
      <c r="F74" s="35">
        <v>1</v>
      </c>
      <c r="G74" s="48">
        <v>45000</v>
      </c>
      <c r="H74" s="49">
        <f t="shared" si="4"/>
        <v>45000</v>
      </c>
      <c r="I74" s="12" t="s">
        <v>635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12" t="s">
        <v>636</v>
      </c>
      <c r="B75" s="12" t="s">
        <v>629</v>
      </c>
      <c r="C75" s="12" t="s">
        <v>637</v>
      </c>
      <c r="D75" s="12" t="s">
        <v>638</v>
      </c>
      <c r="E75" s="12" t="s">
        <v>443</v>
      </c>
      <c r="F75" s="35">
        <v>1</v>
      </c>
      <c r="G75" s="48">
        <v>15000</v>
      </c>
      <c r="H75" s="49">
        <f t="shared" si="4"/>
        <v>15000</v>
      </c>
      <c r="I75" s="12" t="s">
        <v>639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12" t="s">
        <v>640</v>
      </c>
      <c r="B76" s="12" t="s">
        <v>629</v>
      </c>
      <c r="C76" s="12" t="s">
        <v>641</v>
      </c>
      <c r="D76" s="12" t="s">
        <v>642</v>
      </c>
      <c r="E76" s="12" t="s">
        <v>443</v>
      </c>
      <c r="F76" s="35">
        <v>1</v>
      </c>
      <c r="G76" s="48">
        <v>30000</v>
      </c>
      <c r="H76" s="49">
        <f t="shared" si="4"/>
        <v>30000</v>
      </c>
      <c r="I76" s="12" t="s">
        <v>643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12" t="s">
        <v>644</v>
      </c>
      <c r="B77" s="12" t="s">
        <v>629</v>
      </c>
      <c r="C77" s="12" t="s">
        <v>645</v>
      </c>
      <c r="D77" s="12" t="s">
        <v>582</v>
      </c>
      <c r="E77" s="12" t="s">
        <v>443</v>
      </c>
      <c r="F77" s="35">
        <v>1</v>
      </c>
      <c r="G77" s="48">
        <v>25000</v>
      </c>
      <c r="H77" s="49">
        <f t="shared" si="4"/>
        <v>25000</v>
      </c>
      <c r="I77" s="12" t="s">
        <v>646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12" t="s">
        <v>647</v>
      </c>
      <c r="B78" s="12" t="s">
        <v>629</v>
      </c>
      <c r="C78" s="12" t="s">
        <v>648</v>
      </c>
      <c r="D78" s="12" t="s">
        <v>442</v>
      </c>
      <c r="E78" s="12" t="s">
        <v>443</v>
      </c>
      <c r="F78" s="35">
        <v>1</v>
      </c>
      <c r="G78" s="48">
        <v>12000</v>
      </c>
      <c r="H78" s="49">
        <f t="shared" si="4"/>
        <v>12000</v>
      </c>
      <c r="I78" s="12" t="s">
        <v>649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79" t="s">
        <v>31</v>
      </c>
      <c r="B79" s="79"/>
      <c r="C79" s="79"/>
      <c r="D79" s="79"/>
      <c r="E79" s="79"/>
      <c r="F79" s="80"/>
      <c r="G79" s="81"/>
      <c r="H79" s="51">
        <f>SUM(H73:H78)</f>
        <v>142396</v>
      </c>
      <c r="I79" s="5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12" t="s">
        <v>650</v>
      </c>
      <c r="B80" s="12" t="s">
        <v>651</v>
      </c>
      <c r="C80" s="12" t="s">
        <v>652</v>
      </c>
      <c r="D80" s="12" t="s">
        <v>442</v>
      </c>
      <c r="E80" s="12" t="s">
        <v>443</v>
      </c>
      <c r="F80" s="35">
        <v>1</v>
      </c>
      <c r="G80" s="48">
        <v>10000</v>
      </c>
      <c r="H80" s="49">
        <f t="shared" ref="H80:H85" si="5">F80*G80</f>
        <v>10000</v>
      </c>
      <c r="I80" s="12" t="s">
        <v>653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12" t="s">
        <v>654</v>
      </c>
      <c r="B81" s="12" t="s">
        <v>651</v>
      </c>
      <c r="C81" s="12" t="s">
        <v>655</v>
      </c>
      <c r="D81" s="12" t="s">
        <v>442</v>
      </c>
      <c r="E81" s="12" t="s">
        <v>443</v>
      </c>
      <c r="F81" s="35">
        <v>1</v>
      </c>
      <c r="G81" s="48">
        <v>50000</v>
      </c>
      <c r="H81" s="49">
        <f t="shared" si="5"/>
        <v>50000</v>
      </c>
      <c r="I81" s="12" t="s">
        <v>656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12" t="s">
        <v>657</v>
      </c>
      <c r="B82" s="12" t="s">
        <v>651</v>
      </c>
      <c r="C82" s="12" t="s">
        <v>658</v>
      </c>
      <c r="D82" s="12" t="s">
        <v>442</v>
      </c>
      <c r="E82" s="12" t="s">
        <v>443</v>
      </c>
      <c r="F82" s="35">
        <v>1</v>
      </c>
      <c r="G82" s="48">
        <v>60000</v>
      </c>
      <c r="H82" s="49">
        <f t="shared" si="5"/>
        <v>60000</v>
      </c>
      <c r="I82" s="12" t="s">
        <v>659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12" t="s">
        <v>660</v>
      </c>
      <c r="B83" s="12" t="s">
        <v>651</v>
      </c>
      <c r="C83" s="12" t="s">
        <v>661</v>
      </c>
      <c r="D83" s="12" t="s">
        <v>442</v>
      </c>
      <c r="E83" s="12" t="s">
        <v>443</v>
      </c>
      <c r="F83" s="35">
        <v>1</v>
      </c>
      <c r="G83" s="48">
        <v>70000</v>
      </c>
      <c r="H83" s="49">
        <f t="shared" si="5"/>
        <v>70000</v>
      </c>
      <c r="I83" s="12" t="s">
        <v>662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12" t="s">
        <v>663</v>
      </c>
      <c r="B84" s="12" t="s">
        <v>651</v>
      </c>
      <c r="C84" s="12" t="s">
        <v>664</v>
      </c>
      <c r="D84" s="12" t="s">
        <v>442</v>
      </c>
      <c r="E84" s="12" t="s">
        <v>443</v>
      </c>
      <c r="F84" s="35">
        <v>1</v>
      </c>
      <c r="G84" s="48">
        <v>25000</v>
      </c>
      <c r="H84" s="49">
        <f t="shared" si="5"/>
        <v>25000</v>
      </c>
      <c r="I84" s="12" t="s">
        <v>665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12" t="s">
        <v>666</v>
      </c>
      <c r="B85" s="12" t="s">
        <v>651</v>
      </c>
      <c r="C85" s="12" t="s">
        <v>667</v>
      </c>
      <c r="D85" s="12" t="s">
        <v>442</v>
      </c>
      <c r="E85" s="12" t="s">
        <v>443</v>
      </c>
      <c r="F85" s="35">
        <v>1</v>
      </c>
      <c r="G85" s="48">
        <v>12000</v>
      </c>
      <c r="H85" s="49">
        <f t="shared" si="5"/>
        <v>12000</v>
      </c>
      <c r="I85" s="12" t="s">
        <v>668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79" t="s">
        <v>32</v>
      </c>
      <c r="B86" s="79"/>
      <c r="C86" s="79"/>
      <c r="D86" s="79"/>
      <c r="E86" s="79"/>
      <c r="F86" s="80"/>
      <c r="G86" s="81"/>
      <c r="H86" s="51">
        <f>SUM(H80:H85)</f>
        <v>227000</v>
      </c>
      <c r="I86" s="5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12" t="s">
        <v>669</v>
      </c>
      <c r="B87" s="12" t="s">
        <v>670</v>
      </c>
      <c r="C87" s="12" t="s">
        <v>671</v>
      </c>
      <c r="D87" s="12" t="s">
        <v>453</v>
      </c>
      <c r="E87" s="12" t="s">
        <v>458</v>
      </c>
      <c r="F87" s="35">
        <v>120</v>
      </c>
      <c r="G87" s="48">
        <v>700</v>
      </c>
      <c r="H87" s="49">
        <f t="shared" ref="H87:H96" si="6">F87*G87</f>
        <v>84000</v>
      </c>
      <c r="I87" s="12" t="s">
        <v>672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12" t="s">
        <v>673</v>
      </c>
      <c r="B88" s="12" t="s">
        <v>670</v>
      </c>
      <c r="C88" s="12" t="s">
        <v>674</v>
      </c>
      <c r="D88" s="12" t="s">
        <v>453</v>
      </c>
      <c r="E88" s="12" t="s">
        <v>458</v>
      </c>
      <c r="F88" s="35">
        <v>80</v>
      </c>
      <c r="G88" s="48">
        <v>400</v>
      </c>
      <c r="H88" s="49">
        <f t="shared" si="6"/>
        <v>32000</v>
      </c>
      <c r="I88" s="12" t="s">
        <v>675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12" t="s">
        <v>676</v>
      </c>
      <c r="B89" s="12" t="s">
        <v>670</v>
      </c>
      <c r="C89" s="12" t="s">
        <v>677</v>
      </c>
      <c r="D89" s="12" t="s">
        <v>678</v>
      </c>
      <c r="E89" s="12" t="s">
        <v>443</v>
      </c>
      <c r="F89" s="35">
        <v>1</v>
      </c>
      <c r="G89" s="48">
        <v>18000</v>
      </c>
      <c r="H89" s="49">
        <f t="shared" si="6"/>
        <v>18000</v>
      </c>
      <c r="I89" s="12" t="s">
        <v>679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12" t="s">
        <v>680</v>
      </c>
      <c r="B90" s="12" t="s">
        <v>670</v>
      </c>
      <c r="C90" s="12" t="s">
        <v>681</v>
      </c>
      <c r="D90" s="12" t="s">
        <v>442</v>
      </c>
      <c r="E90" s="12" t="s">
        <v>443</v>
      </c>
      <c r="F90" s="35">
        <v>1</v>
      </c>
      <c r="G90" s="48">
        <v>55000</v>
      </c>
      <c r="H90" s="49">
        <f t="shared" si="6"/>
        <v>55000</v>
      </c>
      <c r="I90" s="12" t="s">
        <v>682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12" t="s">
        <v>683</v>
      </c>
      <c r="B91" s="12" t="s">
        <v>670</v>
      </c>
      <c r="C91" s="12" t="s">
        <v>684</v>
      </c>
      <c r="D91" s="12" t="s">
        <v>442</v>
      </c>
      <c r="E91" s="12" t="s">
        <v>443</v>
      </c>
      <c r="F91" s="35">
        <v>1</v>
      </c>
      <c r="G91" s="48">
        <v>15000</v>
      </c>
      <c r="H91" s="49">
        <f t="shared" si="6"/>
        <v>15000</v>
      </c>
      <c r="I91" s="12" t="s">
        <v>685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12" t="s">
        <v>686</v>
      </c>
      <c r="B92" s="12" t="s">
        <v>670</v>
      </c>
      <c r="C92" s="12" t="s">
        <v>687</v>
      </c>
      <c r="D92" s="12" t="s">
        <v>442</v>
      </c>
      <c r="E92" s="12" t="s">
        <v>443</v>
      </c>
      <c r="F92" s="35">
        <v>1</v>
      </c>
      <c r="G92" s="48">
        <v>25000</v>
      </c>
      <c r="H92" s="49">
        <f t="shared" si="6"/>
        <v>25000</v>
      </c>
      <c r="I92" s="12" t="s">
        <v>688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12" t="s">
        <v>689</v>
      </c>
      <c r="B93" s="12" t="s">
        <v>670</v>
      </c>
      <c r="C93" s="12" t="s">
        <v>690</v>
      </c>
      <c r="D93" s="12" t="s">
        <v>442</v>
      </c>
      <c r="E93" s="12" t="s">
        <v>443</v>
      </c>
      <c r="F93" s="35">
        <v>1</v>
      </c>
      <c r="G93" s="48">
        <v>25000</v>
      </c>
      <c r="H93" s="49">
        <f t="shared" si="6"/>
        <v>25000</v>
      </c>
      <c r="I93" s="12" t="s">
        <v>691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12" t="s">
        <v>692</v>
      </c>
      <c r="B94" s="12" t="s">
        <v>670</v>
      </c>
      <c r="C94" s="12" t="s">
        <v>693</v>
      </c>
      <c r="D94" s="12" t="s">
        <v>442</v>
      </c>
      <c r="E94" s="12" t="s">
        <v>443</v>
      </c>
      <c r="F94" s="35">
        <v>1</v>
      </c>
      <c r="G94" s="48">
        <v>20000</v>
      </c>
      <c r="H94" s="49">
        <f t="shared" si="6"/>
        <v>20000</v>
      </c>
      <c r="I94" s="12" t="s">
        <v>694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12" t="s">
        <v>695</v>
      </c>
      <c r="B95" s="12" t="s">
        <v>670</v>
      </c>
      <c r="C95" s="12" t="s">
        <v>696</v>
      </c>
      <c r="D95" s="12" t="s">
        <v>442</v>
      </c>
      <c r="E95" s="12" t="s">
        <v>443</v>
      </c>
      <c r="F95" s="35">
        <v>1</v>
      </c>
      <c r="G95" s="48">
        <v>10000</v>
      </c>
      <c r="H95" s="49">
        <f t="shared" si="6"/>
        <v>10000</v>
      </c>
      <c r="I95" s="12" t="s">
        <v>697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12" t="s">
        <v>698</v>
      </c>
      <c r="B96" s="12" t="s">
        <v>670</v>
      </c>
      <c r="C96" s="12" t="s">
        <v>699</v>
      </c>
      <c r="D96" s="12" t="s">
        <v>700</v>
      </c>
      <c r="E96" s="12" t="s">
        <v>443</v>
      </c>
      <c r="F96" s="35">
        <v>1</v>
      </c>
      <c r="G96" s="48">
        <v>15000</v>
      </c>
      <c r="H96" s="49">
        <f t="shared" si="6"/>
        <v>15000</v>
      </c>
      <c r="I96" s="12" t="s">
        <v>701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79" t="s">
        <v>33</v>
      </c>
      <c r="B97" s="79"/>
      <c r="C97" s="79"/>
      <c r="D97" s="79"/>
      <c r="E97" s="79"/>
      <c r="F97" s="80"/>
      <c r="G97" s="81"/>
      <c r="H97" s="51">
        <f>SUM(H87:H96)</f>
        <v>299000</v>
      </c>
      <c r="I97" s="50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12" t="s">
        <v>702</v>
      </c>
      <c r="B98" s="12" t="s">
        <v>126</v>
      </c>
      <c r="C98" s="12" t="s">
        <v>703</v>
      </c>
      <c r="D98" s="12" t="s">
        <v>442</v>
      </c>
      <c r="E98" s="12" t="s">
        <v>443</v>
      </c>
      <c r="F98" s="35">
        <v>1</v>
      </c>
      <c r="G98" s="48">
        <v>8000</v>
      </c>
      <c r="H98" s="49">
        <f>F98*G98</f>
        <v>8000</v>
      </c>
      <c r="I98" s="12" t="s">
        <v>704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12" t="s">
        <v>705</v>
      </c>
      <c r="B99" s="12" t="s">
        <v>126</v>
      </c>
      <c r="C99" s="12" t="s">
        <v>706</v>
      </c>
      <c r="D99" s="12" t="s">
        <v>442</v>
      </c>
      <c r="E99" s="12" t="s">
        <v>443</v>
      </c>
      <c r="F99" s="35">
        <v>1</v>
      </c>
      <c r="G99" s="48">
        <v>25000</v>
      </c>
      <c r="H99" s="49">
        <f>F99*G99</f>
        <v>25000</v>
      </c>
      <c r="I99" s="12" t="s">
        <v>707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12" t="s">
        <v>708</v>
      </c>
      <c r="B100" s="12" t="s">
        <v>126</v>
      </c>
      <c r="C100" s="12" t="s">
        <v>709</v>
      </c>
      <c r="D100" s="12" t="s">
        <v>442</v>
      </c>
      <c r="E100" s="12" t="s">
        <v>443</v>
      </c>
      <c r="F100" s="35">
        <v>1</v>
      </c>
      <c r="G100" s="48">
        <v>10000</v>
      </c>
      <c r="H100" s="49">
        <f>F100*G100</f>
        <v>10000</v>
      </c>
      <c r="I100" s="12" t="s">
        <v>710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customHeight="1">
      <c r="A101" s="12" t="s">
        <v>711</v>
      </c>
      <c r="B101" s="12" t="s">
        <v>126</v>
      </c>
      <c r="C101" s="12" t="s">
        <v>712</v>
      </c>
      <c r="D101" s="12" t="s">
        <v>700</v>
      </c>
      <c r="E101" s="12" t="s">
        <v>443</v>
      </c>
      <c r="F101" s="35">
        <v>1</v>
      </c>
      <c r="G101" s="48">
        <v>15000</v>
      </c>
      <c r="H101" s="49">
        <f>F101*G101</f>
        <v>15000</v>
      </c>
      <c r="I101" s="12" t="s">
        <v>713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12" t="s">
        <v>714</v>
      </c>
      <c r="B102" s="12" t="s">
        <v>126</v>
      </c>
      <c r="C102" s="12" t="s">
        <v>715</v>
      </c>
      <c r="D102" s="12" t="s">
        <v>442</v>
      </c>
      <c r="E102" s="12" t="s">
        <v>443</v>
      </c>
      <c r="F102" s="35">
        <v>1</v>
      </c>
      <c r="G102" s="48">
        <v>3000</v>
      </c>
      <c r="H102" s="49">
        <f>F102*G102</f>
        <v>3000</v>
      </c>
      <c r="I102" s="12" t="s">
        <v>716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79" t="s">
        <v>34</v>
      </c>
      <c r="B103" s="79"/>
      <c r="C103" s="79"/>
      <c r="D103" s="79"/>
      <c r="E103" s="79"/>
      <c r="F103" s="80"/>
      <c r="G103" s="81"/>
      <c r="H103" s="51">
        <f>SUM(H98:H102)</f>
        <v>61000</v>
      </c>
      <c r="I103" s="50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12" t="s">
        <v>717</v>
      </c>
      <c r="B104" s="12" t="s">
        <v>718</v>
      </c>
      <c r="C104" s="12" t="s">
        <v>719</v>
      </c>
      <c r="D104" s="12" t="s">
        <v>720</v>
      </c>
      <c r="E104" s="12" t="s">
        <v>443</v>
      </c>
      <c r="F104" s="35">
        <v>1</v>
      </c>
      <c r="G104" s="48">
        <v>45000</v>
      </c>
      <c r="H104" s="49">
        <f t="shared" ref="H104:H111" si="7">F104*G104</f>
        <v>45000</v>
      </c>
      <c r="I104" s="12" t="s">
        <v>721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12" t="s">
        <v>722</v>
      </c>
      <c r="B105" s="12" t="s">
        <v>718</v>
      </c>
      <c r="C105" s="12" t="s">
        <v>723</v>
      </c>
      <c r="D105" s="12" t="s">
        <v>442</v>
      </c>
      <c r="E105" s="12" t="s">
        <v>443</v>
      </c>
      <c r="F105" s="35">
        <v>1</v>
      </c>
      <c r="G105" s="48">
        <v>20000</v>
      </c>
      <c r="H105" s="49">
        <f t="shared" si="7"/>
        <v>20000</v>
      </c>
      <c r="I105" s="12" t="s">
        <v>724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12" t="s">
        <v>725</v>
      </c>
      <c r="B106" s="12" t="s">
        <v>718</v>
      </c>
      <c r="C106" s="12" t="s">
        <v>726</v>
      </c>
      <c r="D106" s="12" t="s">
        <v>442</v>
      </c>
      <c r="E106" s="12" t="s">
        <v>443</v>
      </c>
      <c r="F106" s="35">
        <v>1</v>
      </c>
      <c r="G106" s="48">
        <v>18000</v>
      </c>
      <c r="H106" s="49">
        <f t="shared" si="7"/>
        <v>18000</v>
      </c>
      <c r="I106" s="12" t="s">
        <v>727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12" t="s">
        <v>728</v>
      </c>
      <c r="B107" s="12" t="s">
        <v>718</v>
      </c>
      <c r="C107" s="12" t="s">
        <v>729</v>
      </c>
      <c r="D107" s="12" t="s">
        <v>720</v>
      </c>
      <c r="E107" s="12" t="s">
        <v>443</v>
      </c>
      <c r="F107" s="35">
        <v>1</v>
      </c>
      <c r="G107" s="48">
        <v>12000</v>
      </c>
      <c r="H107" s="49">
        <f t="shared" si="7"/>
        <v>12000</v>
      </c>
      <c r="I107" s="12" t="s">
        <v>730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12" t="s">
        <v>731</v>
      </c>
      <c r="B108" s="12" t="s">
        <v>718</v>
      </c>
      <c r="C108" s="12" t="s">
        <v>732</v>
      </c>
      <c r="D108" s="12" t="s">
        <v>733</v>
      </c>
      <c r="E108" s="12" t="s">
        <v>443</v>
      </c>
      <c r="F108" s="35">
        <v>1</v>
      </c>
      <c r="G108" s="48">
        <v>15000</v>
      </c>
      <c r="H108" s="49">
        <f t="shared" si="7"/>
        <v>15000</v>
      </c>
      <c r="I108" s="12" t="s">
        <v>734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12" t="s">
        <v>735</v>
      </c>
      <c r="B109" s="12" t="s">
        <v>718</v>
      </c>
      <c r="C109" s="12" t="s">
        <v>736</v>
      </c>
      <c r="D109" s="12" t="s">
        <v>442</v>
      </c>
      <c r="E109" s="12" t="s">
        <v>443</v>
      </c>
      <c r="F109" s="35">
        <v>1</v>
      </c>
      <c r="G109" s="48">
        <v>15000</v>
      </c>
      <c r="H109" s="49">
        <f t="shared" si="7"/>
        <v>15000</v>
      </c>
      <c r="I109" s="12" t="s">
        <v>737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12" t="s">
        <v>738</v>
      </c>
      <c r="B110" s="12" t="s">
        <v>718</v>
      </c>
      <c r="C110" s="12" t="s">
        <v>739</v>
      </c>
      <c r="D110" s="12" t="s">
        <v>442</v>
      </c>
      <c r="E110" s="12" t="s">
        <v>443</v>
      </c>
      <c r="F110" s="35">
        <v>1</v>
      </c>
      <c r="G110" s="48">
        <v>15000</v>
      </c>
      <c r="H110" s="49">
        <f t="shared" si="7"/>
        <v>15000</v>
      </c>
      <c r="I110" s="12" t="s">
        <v>740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12" t="s">
        <v>741</v>
      </c>
      <c r="B111" s="12" t="s">
        <v>718</v>
      </c>
      <c r="C111" s="12" t="s">
        <v>742</v>
      </c>
      <c r="D111" s="12" t="s">
        <v>743</v>
      </c>
      <c r="E111" s="12" t="s">
        <v>443</v>
      </c>
      <c r="F111" s="35">
        <v>1</v>
      </c>
      <c r="G111" s="48">
        <v>20000</v>
      </c>
      <c r="H111" s="49">
        <f t="shared" si="7"/>
        <v>20000</v>
      </c>
      <c r="I111" s="12" t="s">
        <v>744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82" t="s">
        <v>745</v>
      </c>
      <c r="B112" s="82"/>
      <c r="C112" s="82"/>
      <c r="D112" s="82"/>
      <c r="E112" s="82"/>
      <c r="F112" s="82"/>
      <c r="G112" s="83"/>
      <c r="H112" s="54">
        <f>SUM(H104:H111)</f>
        <v>160000</v>
      </c>
      <c r="I112" s="53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73" t="s">
        <v>746</v>
      </c>
      <c r="B113" s="73"/>
      <c r="C113" s="73"/>
      <c r="D113" s="73"/>
      <c r="E113" s="73"/>
      <c r="F113" s="73"/>
      <c r="G113" s="74"/>
      <c r="H113" s="55">
        <f>H19+H21+H30+H37+H41+H45+H53+H59+H65+H72+H79+H86+H97+H103+H112</f>
        <v>3403089</v>
      </c>
      <c r="I113" s="4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73" t="s">
        <v>97</v>
      </c>
      <c r="B114" s="73"/>
      <c r="C114" s="73"/>
      <c r="D114" s="73"/>
      <c r="E114" s="73"/>
      <c r="F114" s="73"/>
      <c r="G114" s="74"/>
      <c r="H114" s="56">
        <f>SUMIF($D$12:$D$111,"Cast payroll",$H$12:$H$111)*Assumptions!F12</f>
        <v>81365.460000000006</v>
      </c>
      <c r="I114" s="4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73" t="s">
        <v>747</v>
      </c>
      <c r="B115" s="73"/>
      <c r="C115" s="73"/>
      <c r="D115" s="73"/>
      <c r="E115" s="73"/>
      <c r="F115" s="73"/>
      <c r="G115" s="74"/>
      <c r="H115" s="56">
        <f>SUMIF($D$12:$D$111,"Crew payroll",$H$12:$H$111)*Assumptions!F13</f>
        <v>266509.2</v>
      </c>
      <c r="I115" s="4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73" t="s">
        <v>103</v>
      </c>
      <c r="B116" s="73"/>
      <c r="C116" s="73"/>
      <c r="D116" s="73"/>
      <c r="E116" s="73"/>
      <c r="F116" s="73"/>
      <c r="G116" s="74"/>
      <c r="H116" s="56">
        <f>(SUMIF($D$12:$D$111,"Cast payroll",$H$12:$H$111)+SUMIF($D$12:$D$111,"Crew payroll",$H$12:$H$111))*Assumptions!F14</f>
        <v>47666.892</v>
      </c>
      <c r="I116" s="4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73" t="s">
        <v>748</v>
      </c>
      <c r="B117" s="73"/>
      <c r="C117" s="73"/>
      <c r="D117" s="73"/>
      <c r="E117" s="73"/>
      <c r="F117" s="73"/>
      <c r="G117" s="74"/>
      <c r="H117" s="56">
        <f>SUM(H113:H116)</f>
        <v>3798630.5520000001</v>
      </c>
      <c r="I117" s="4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73" t="s">
        <v>110</v>
      </c>
      <c r="B118" s="73"/>
      <c r="C118" s="73"/>
      <c r="D118" s="73"/>
      <c r="E118" s="73"/>
      <c r="F118" s="73"/>
      <c r="G118" s="74"/>
      <c r="H118" s="56">
        <f>H117*Assumptions!F16</f>
        <v>0</v>
      </c>
      <c r="I118" s="4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75" t="s">
        <v>749</v>
      </c>
      <c r="B119" s="75"/>
      <c r="C119" s="75"/>
      <c r="D119" s="75"/>
      <c r="E119" s="75"/>
      <c r="F119" s="75"/>
      <c r="G119" s="76"/>
      <c r="H119" s="58">
        <f>(H117+H118)*Assumptions!F15</f>
        <v>303890.44416000001</v>
      </c>
      <c r="I119" s="5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77" t="s">
        <v>750</v>
      </c>
      <c r="B120" s="77"/>
      <c r="C120" s="77"/>
      <c r="D120" s="77"/>
      <c r="E120" s="77"/>
      <c r="F120" s="77"/>
      <c r="G120" s="78"/>
      <c r="H120" s="60">
        <f>H117+H118+H119</f>
        <v>4102520.9961600001</v>
      </c>
      <c r="I120" s="59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25">
    <mergeCell ref="A1:I1"/>
    <mergeCell ref="A2:I2"/>
    <mergeCell ref="A19:G19"/>
    <mergeCell ref="A21:G21"/>
    <mergeCell ref="A30:G30"/>
    <mergeCell ref="A37:G37"/>
    <mergeCell ref="A41:G41"/>
    <mergeCell ref="A45:G45"/>
    <mergeCell ref="A53:G53"/>
    <mergeCell ref="A59:G59"/>
    <mergeCell ref="A65:G65"/>
    <mergeCell ref="A72:G72"/>
    <mergeCell ref="A79:G79"/>
    <mergeCell ref="A86:G86"/>
    <mergeCell ref="A97:G97"/>
    <mergeCell ref="A103:G103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</mergeCells>
  <conditionalFormatting sqref="B7">
    <cfRule type="containsText" dxfId="7" priority="1" operator="containsText" text="WITHIN"/>
    <cfRule type="containsText" dxfId="6" priority="2" operator="containsText" text="REVIEW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0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2" customWidth="1"/>
    <col min="5" max="5" width="16" customWidth="1"/>
    <col min="6" max="8" width="14" customWidth="1"/>
    <col min="9" max="9" width="52" customWidth="1"/>
  </cols>
  <sheetData>
    <row r="1" spans="1:26" ht="30" customHeight="1">
      <c r="A1" s="63" t="s">
        <v>849</v>
      </c>
      <c r="B1" s="63"/>
      <c r="C1" s="63"/>
      <c r="D1" s="63"/>
      <c r="E1" s="63"/>
      <c r="F1" s="63"/>
      <c r="G1" s="63"/>
      <c r="H1" s="63"/>
      <c r="I1" s="6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customHeight="1">
      <c r="A2" s="64" t="s">
        <v>753</v>
      </c>
      <c r="B2" s="64"/>
      <c r="C2" s="64"/>
      <c r="D2" s="64"/>
      <c r="E2" s="64"/>
      <c r="F2" s="64"/>
      <c r="G2" s="64"/>
      <c r="H2" s="64"/>
      <c r="I2" s="6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44" t="s">
        <v>1</v>
      </c>
      <c r="B4" s="45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>
      <c r="A5" s="44" t="s">
        <v>3</v>
      </c>
      <c r="B5" s="46">
        <v>42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48" customHeight="1">
      <c r="A6" s="44" t="s">
        <v>428</v>
      </c>
      <c r="B6" s="45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44" t="s">
        <v>429</v>
      </c>
      <c r="B7" s="45" t="str">
        <f>IF(B8&lt;=25000000,"WITHIN PLANNING RANGE","REVIEW TOTAL")</f>
        <v>WITHIN PLANNING RANGE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44" t="s">
        <v>430</v>
      </c>
      <c r="B8" s="47">
        <f>H120</f>
        <v>22990814.658281248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1" t="s">
        <v>431</v>
      </c>
      <c r="B11" s="2" t="s">
        <v>432</v>
      </c>
      <c r="C11" s="2" t="s">
        <v>433</v>
      </c>
      <c r="D11" s="2" t="s">
        <v>434</v>
      </c>
      <c r="E11" s="2" t="s">
        <v>435</v>
      </c>
      <c r="F11" s="2" t="s">
        <v>436</v>
      </c>
      <c r="G11" s="2" t="s">
        <v>320</v>
      </c>
      <c r="H11" s="2" t="s">
        <v>437</v>
      </c>
      <c r="I11" s="3" t="s">
        <v>438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12" t="s">
        <v>439</v>
      </c>
      <c r="B12" s="12" t="s">
        <v>440</v>
      </c>
      <c r="C12" s="12" t="s">
        <v>441</v>
      </c>
      <c r="D12" s="12" t="s">
        <v>442</v>
      </c>
      <c r="E12" s="12" t="s">
        <v>443</v>
      </c>
      <c r="F12" s="35">
        <v>1</v>
      </c>
      <c r="G12" s="48">
        <v>175000</v>
      </c>
      <c r="H12" s="49">
        <f t="shared" ref="H12:H18" si="0">F12*G12</f>
        <v>175000</v>
      </c>
      <c r="I12" s="12" t="s">
        <v>444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12" t="s">
        <v>445</v>
      </c>
      <c r="B13" s="12" t="s">
        <v>440</v>
      </c>
      <c r="C13" s="12" t="s">
        <v>446</v>
      </c>
      <c r="D13" s="12" t="s">
        <v>442</v>
      </c>
      <c r="E13" s="12" t="s">
        <v>443</v>
      </c>
      <c r="F13" s="35">
        <v>1</v>
      </c>
      <c r="G13" s="48">
        <v>90000</v>
      </c>
      <c r="H13" s="49">
        <f t="shared" si="0"/>
        <v>90000</v>
      </c>
      <c r="I13" s="12" t="s">
        <v>447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12" t="s">
        <v>448</v>
      </c>
      <c r="B14" s="12" t="s">
        <v>440</v>
      </c>
      <c r="C14" s="12" t="s">
        <v>449</v>
      </c>
      <c r="D14" s="12" t="s">
        <v>442</v>
      </c>
      <c r="E14" s="12" t="s">
        <v>443</v>
      </c>
      <c r="F14" s="35">
        <v>1</v>
      </c>
      <c r="G14" s="48">
        <v>40000</v>
      </c>
      <c r="H14" s="49">
        <f t="shared" si="0"/>
        <v>40000</v>
      </c>
      <c r="I14" s="12" t="s">
        <v>450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12" t="s">
        <v>451</v>
      </c>
      <c r="B15" s="12" t="s">
        <v>440</v>
      </c>
      <c r="C15" s="12" t="s">
        <v>452</v>
      </c>
      <c r="D15" s="12" t="s">
        <v>453</v>
      </c>
      <c r="E15" s="12" t="s">
        <v>454</v>
      </c>
      <c r="F15" s="35">
        <v>1</v>
      </c>
      <c r="G15" s="48">
        <v>300000</v>
      </c>
      <c r="H15" s="49">
        <f t="shared" si="0"/>
        <v>300000</v>
      </c>
      <c r="I15" s="12" t="s">
        <v>455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12" t="s">
        <v>456</v>
      </c>
      <c r="B16" s="12" t="s">
        <v>440</v>
      </c>
      <c r="C16" s="12" t="s">
        <v>457</v>
      </c>
      <c r="D16" s="12" t="s">
        <v>453</v>
      </c>
      <c r="E16" s="12" t="s">
        <v>458</v>
      </c>
      <c r="F16" s="35">
        <v>90</v>
      </c>
      <c r="G16" s="48">
        <v>1500</v>
      </c>
      <c r="H16" s="49">
        <f t="shared" si="0"/>
        <v>135000</v>
      </c>
      <c r="I16" s="12" t="s">
        <v>459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12" t="s">
        <v>460</v>
      </c>
      <c r="B17" s="12" t="s">
        <v>440</v>
      </c>
      <c r="C17" s="12" t="s">
        <v>461</v>
      </c>
      <c r="D17" s="12" t="s">
        <v>453</v>
      </c>
      <c r="E17" s="12" t="s">
        <v>454</v>
      </c>
      <c r="F17" s="35">
        <v>1</v>
      </c>
      <c r="G17" s="48">
        <v>500000</v>
      </c>
      <c r="H17" s="49">
        <f t="shared" si="0"/>
        <v>500000</v>
      </c>
      <c r="I17" s="12" t="s">
        <v>462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12" t="s">
        <v>463</v>
      </c>
      <c r="B18" s="12" t="s">
        <v>440</v>
      </c>
      <c r="C18" s="12" t="s">
        <v>464</v>
      </c>
      <c r="D18" s="12" t="s">
        <v>453</v>
      </c>
      <c r="E18" s="12" t="s">
        <v>443</v>
      </c>
      <c r="F18" s="35">
        <v>1</v>
      </c>
      <c r="G18" s="48">
        <v>85000</v>
      </c>
      <c r="H18" s="49">
        <f t="shared" si="0"/>
        <v>85000</v>
      </c>
      <c r="I18" s="12" t="s">
        <v>465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79" t="s">
        <v>466</v>
      </c>
      <c r="B19" s="79"/>
      <c r="C19" s="79"/>
      <c r="D19" s="79"/>
      <c r="E19" s="79"/>
      <c r="F19" s="80"/>
      <c r="G19" s="81"/>
      <c r="H19" s="51">
        <f>SUM(H12:H18)</f>
        <v>1325000</v>
      </c>
      <c r="I19" s="5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12" t="s">
        <v>467</v>
      </c>
      <c r="B20" s="12" t="s">
        <v>468</v>
      </c>
      <c r="C20" s="12" t="s">
        <v>469</v>
      </c>
      <c r="D20" s="12" t="s">
        <v>470</v>
      </c>
      <c r="E20" s="12" t="s">
        <v>471</v>
      </c>
      <c r="F20" s="52">
        <v>1</v>
      </c>
      <c r="G20" s="49"/>
      <c r="H20" s="10">
        <f>'Cast &amp; Schedule'!R27</f>
        <v>1589868.75</v>
      </c>
      <c r="I20" s="12" t="s">
        <v>472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79" t="s">
        <v>473</v>
      </c>
      <c r="B21" s="79"/>
      <c r="C21" s="79"/>
      <c r="D21" s="79"/>
      <c r="E21" s="79"/>
      <c r="F21" s="80"/>
      <c r="G21" s="81"/>
      <c r="H21" s="51">
        <f>SUM(H20:H20)</f>
        <v>1589868.75</v>
      </c>
      <c r="I21" s="5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12" t="s">
        <v>474</v>
      </c>
      <c r="B22" s="12" t="s">
        <v>475</v>
      </c>
      <c r="C22" s="12" t="s">
        <v>476</v>
      </c>
      <c r="D22" s="12" t="s">
        <v>453</v>
      </c>
      <c r="E22" s="12" t="s">
        <v>458</v>
      </c>
      <c r="F22" s="35">
        <v>80</v>
      </c>
      <c r="G22" s="48">
        <v>1600</v>
      </c>
      <c r="H22" s="49">
        <f t="shared" ref="H22:H29" si="1">F22*G22</f>
        <v>128000</v>
      </c>
      <c r="I22" s="12" t="s">
        <v>477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customHeight="1">
      <c r="A23" s="12" t="s">
        <v>478</v>
      </c>
      <c r="B23" s="12" t="s">
        <v>475</v>
      </c>
      <c r="C23" s="12" t="s">
        <v>479</v>
      </c>
      <c r="D23" s="12" t="s">
        <v>453</v>
      </c>
      <c r="E23" s="12" t="s">
        <v>458</v>
      </c>
      <c r="F23" s="35">
        <v>95</v>
      </c>
      <c r="G23" s="48">
        <v>950</v>
      </c>
      <c r="H23" s="49">
        <f t="shared" si="1"/>
        <v>90250</v>
      </c>
      <c r="I23" s="12" t="s">
        <v>480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12" t="s">
        <v>481</v>
      </c>
      <c r="B24" s="12" t="s">
        <v>475</v>
      </c>
      <c r="C24" s="12" t="s">
        <v>482</v>
      </c>
      <c r="D24" s="12" t="s">
        <v>453</v>
      </c>
      <c r="E24" s="12" t="s">
        <v>458</v>
      </c>
      <c r="F24" s="35">
        <v>62</v>
      </c>
      <c r="G24" s="48">
        <v>1600</v>
      </c>
      <c r="H24" s="49">
        <f t="shared" si="1"/>
        <v>99200</v>
      </c>
      <c r="I24" s="12" t="s">
        <v>483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12" t="s">
        <v>484</v>
      </c>
      <c r="B25" s="12" t="s">
        <v>475</v>
      </c>
      <c r="C25" s="12" t="s">
        <v>485</v>
      </c>
      <c r="D25" s="12" t="s">
        <v>453</v>
      </c>
      <c r="E25" s="12" t="s">
        <v>458</v>
      </c>
      <c r="F25" s="35">
        <v>50</v>
      </c>
      <c r="G25" s="48">
        <v>1100</v>
      </c>
      <c r="H25" s="49">
        <f t="shared" si="1"/>
        <v>55000</v>
      </c>
      <c r="I25" s="12" t="s">
        <v>486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12" t="s">
        <v>487</v>
      </c>
      <c r="B26" s="12" t="s">
        <v>475</v>
      </c>
      <c r="C26" s="12" t="s">
        <v>488</v>
      </c>
      <c r="D26" s="12" t="s">
        <v>453</v>
      </c>
      <c r="E26" s="12" t="s">
        <v>458</v>
      </c>
      <c r="F26" s="35">
        <v>42</v>
      </c>
      <c r="G26" s="48">
        <v>1200</v>
      </c>
      <c r="H26" s="49">
        <f t="shared" si="1"/>
        <v>50400</v>
      </c>
      <c r="I26" s="12" t="s">
        <v>489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12" t="s">
        <v>490</v>
      </c>
      <c r="B27" s="12" t="s">
        <v>475</v>
      </c>
      <c r="C27" s="12" t="s">
        <v>491</v>
      </c>
      <c r="D27" s="12" t="s">
        <v>453</v>
      </c>
      <c r="E27" s="12" t="s">
        <v>492</v>
      </c>
      <c r="F27" s="35">
        <v>588</v>
      </c>
      <c r="G27" s="48">
        <v>350</v>
      </c>
      <c r="H27" s="49">
        <f t="shared" si="1"/>
        <v>205800</v>
      </c>
      <c r="I27" s="12" t="s">
        <v>493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12" t="s">
        <v>494</v>
      </c>
      <c r="B28" s="12" t="s">
        <v>475</v>
      </c>
      <c r="C28" s="12" t="s">
        <v>495</v>
      </c>
      <c r="D28" s="12" t="s">
        <v>353</v>
      </c>
      <c r="E28" s="12" t="s">
        <v>443</v>
      </c>
      <c r="F28" s="35">
        <v>1</v>
      </c>
      <c r="G28" s="48">
        <v>75000</v>
      </c>
      <c r="H28" s="49">
        <f t="shared" si="1"/>
        <v>75000</v>
      </c>
      <c r="I28" s="12" t="s">
        <v>496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12" t="s">
        <v>497</v>
      </c>
      <c r="B29" s="12" t="s">
        <v>475</v>
      </c>
      <c r="C29" s="12" t="s">
        <v>498</v>
      </c>
      <c r="D29" s="12" t="s">
        <v>453</v>
      </c>
      <c r="E29" s="12" t="s">
        <v>458</v>
      </c>
      <c r="F29" s="35">
        <v>42</v>
      </c>
      <c r="G29" s="48">
        <v>1100</v>
      </c>
      <c r="H29" s="49">
        <f t="shared" si="1"/>
        <v>46200</v>
      </c>
      <c r="I29" s="12" t="s">
        <v>499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customHeight="1">
      <c r="A30" s="79" t="s">
        <v>500</v>
      </c>
      <c r="B30" s="79"/>
      <c r="C30" s="79"/>
      <c r="D30" s="79"/>
      <c r="E30" s="79"/>
      <c r="F30" s="80"/>
      <c r="G30" s="81"/>
      <c r="H30" s="51">
        <f>SUM(H22:H29)</f>
        <v>749850</v>
      </c>
      <c r="I30" s="5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>
      <c r="A31" s="12" t="s">
        <v>501</v>
      </c>
      <c r="B31" s="12" t="s">
        <v>502</v>
      </c>
      <c r="C31" s="12" t="s">
        <v>503</v>
      </c>
      <c r="D31" s="12" t="s">
        <v>453</v>
      </c>
      <c r="E31" s="12" t="s">
        <v>458</v>
      </c>
      <c r="F31" s="35">
        <v>62</v>
      </c>
      <c r="G31" s="48">
        <v>2600</v>
      </c>
      <c r="H31" s="49">
        <f t="shared" ref="H31:H36" si="2">F31*G31</f>
        <v>161200</v>
      </c>
      <c r="I31" s="12" t="s">
        <v>504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customHeight="1">
      <c r="A32" s="12" t="s">
        <v>505</v>
      </c>
      <c r="B32" s="12" t="s">
        <v>502</v>
      </c>
      <c r="C32" s="12" t="s">
        <v>506</v>
      </c>
      <c r="D32" s="12" t="s">
        <v>453</v>
      </c>
      <c r="E32" s="12" t="s">
        <v>458</v>
      </c>
      <c r="F32" s="35">
        <v>42</v>
      </c>
      <c r="G32" s="48">
        <v>1200</v>
      </c>
      <c r="H32" s="49">
        <f t="shared" si="2"/>
        <v>50400</v>
      </c>
      <c r="I32" s="12" t="s">
        <v>507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>
      <c r="A33" s="12" t="s">
        <v>508</v>
      </c>
      <c r="B33" s="12" t="s">
        <v>502</v>
      </c>
      <c r="C33" s="12" t="s">
        <v>509</v>
      </c>
      <c r="D33" s="12" t="s">
        <v>453</v>
      </c>
      <c r="E33" s="12" t="s">
        <v>492</v>
      </c>
      <c r="F33" s="35">
        <v>84</v>
      </c>
      <c r="G33" s="48">
        <v>950</v>
      </c>
      <c r="H33" s="49">
        <f t="shared" si="2"/>
        <v>79800</v>
      </c>
      <c r="I33" s="12" t="s">
        <v>510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customHeight="1">
      <c r="A34" s="12" t="s">
        <v>511</v>
      </c>
      <c r="B34" s="12" t="s">
        <v>502</v>
      </c>
      <c r="C34" s="12" t="s">
        <v>512</v>
      </c>
      <c r="D34" s="12" t="s">
        <v>513</v>
      </c>
      <c r="E34" s="12" t="s">
        <v>514</v>
      </c>
      <c r="F34" s="35">
        <v>42</v>
      </c>
      <c r="G34" s="48">
        <v>8000</v>
      </c>
      <c r="H34" s="49">
        <f t="shared" si="2"/>
        <v>336000</v>
      </c>
      <c r="I34" s="12" t="s">
        <v>515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customHeight="1">
      <c r="A35" s="12" t="s">
        <v>516</v>
      </c>
      <c r="B35" s="12" t="s">
        <v>502</v>
      </c>
      <c r="C35" s="12" t="s">
        <v>517</v>
      </c>
      <c r="D35" s="12" t="s">
        <v>513</v>
      </c>
      <c r="E35" s="12" t="s">
        <v>443</v>
      </c>
      <c r="F35" s="35">
        <v>1</v>
      </c>
      <c r="G35" s="48">
        <v>120000</v>
      </c>
      <c r="H35" s="49">
        <f t="shared" si="2"/>
        <v>120000</v>
      </c>
      <c r="I35" s="12" t="s">
        <v>518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customHeight="1">
      <c r="A36" s="12" t="s">
        <v>519</v>
      </c>
      <c r="B36" s="12" t="s">
        <v>502</v>
      </c>
      <c r="C36" s="12" t="s">
        <v>520</v>
      </c>
      <c r="D36" s="12" t="s">
        <v>353</v>
      </c>
      <c r="E36" s="12" t="s">
        <v>443</v>
      </c>
      <c r="F36" s="35">
        <v>1</v>
      </c>
      <c r="G36" s="48">
        <v>35000</v>
      </c>
      <c r="H36" s="49">
        <f t="shared" si="2"/>
        <v>35000</v>
      </c>
      <c r="I36" s="12" t="s">
        <v>521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customHeight="1">
      <c r="A37" s="79" t="s">
        <v>522</v>
      </c>
      <c r="B37" s="79"/>
      <c r="C37" s="79"/>
      <c r="D37" s="79"/>
      <c r="E37" s="79"/>
      <c r="F37" s="80"/>
      <c r="G37" s="81"/>
      <c r="H37" s="51">
        <f>SUM(H31:H36)</f>
        <v>782400</v>
      </c>
      <c r="I37" s="50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customHeight="1">
      <c r="A38" s="12" t="s">
        <v>523</v>
      </c>
      <c r="B38" s="12" t="s">
        <v>524</v>
      </c>
      <c r="C38" s="12" t="s">
        <v>525</v>
      </c>
      <c r="D38" s="12" t="s">
        <v>453</v>
      </c>
      <c r="E38" s="12" t="s">
        <v>492</v>
      </c>
      <c r="F38" s="35">
        <v>420</v>
      </c>
      <c r="G38" s="48">
        <v>1100</v>
      </c>
      <c r="H38" s="49">
        <f>F38*G38</f>
        <v>462000</v>
      </c>
      <c r="I38" s="12" t="s">
        <v>526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12" t="s">
        <v>527</v>
      </c>
      <c r="B39" s="12" t="s">
        <v>524</v>
      </c>
      <c r="C39" s="12" t="s">
        <v>528</v>
      </c>
      <c r="D39" s="12" t="s">
        <v>513</v>
      </c>
      <c r="E39" s="12" t="s">
        <v>514</v>
      </c>
      <c r="F39" s="35">
        <v>42</v>
      </c>
      <c r="G39" s="48">
        <v>6000</v>
      </c>
      <c r="H39" s="49">
        <f>F39*G39</f>
        <v>252000</v>
      </c>
      <c r="I39" s="12" t="s">
        <v>529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12" t="s">
        <v>530</v>
      </c>
      <c r="B40" s="12" t="s">
        <v>524</v>
      </c>
      <c r="C40" s="12" t="s">
        <v>531</v>
      </c>
      <c r="D40" s="12" t="s">
        <v>513</v>
      </c>
      <c r="E40" s="12" t="s">
        <v>443</v>
      </c>
      <c r="F40" s="35">
        <v>1</v>
      </c>
      <c r="G40" s="48">
        <v>65000</v>
      </c>
      <c r="H40" s="49">
        <f>F40*G40</f>
        <v>65000</v>
      </c>
      <c r="I40" s="12" t="s">
        <v>532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79" t="s">
        <v>533</v>
      </c>
      <c r="B41" s="79"/>
      <c r="C41" s="79"/>
      <c r="D41" s="79"/>
      <c r="E41" s="79"/>
      <c r="F41" s="80"/>
      <c r="G41" s="81"/>
      <c r="H41" s="51">
        <f>SUM(H38:H40)</f>
        <v>779000</v>
      </c>
      <c r="I41" s="50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12" t="s">
        <v>534</v>
      </c>
      <c r="B42" s="12" t="s">
        <v>535</v>
      </c>
      <c r="C42" s="12" t="s">
        <v>536</v>
      </c>
      <c r="D42" s="12" t="s">
        <v>453</v>
      </c>
      <c r="E42" s="12" t="s">
        <v>492</v>
      </c>
      <c r="F42" s="35">
        <v>126</v>
      </c>
      <c r="G42" s="48">
        <v>1000</v>
      </c>
      <c r="H42" s="49">
        <f>F42*G42</f>
        <v>126000</v>
      </c>
      <c r="I42" s="12" t="s">
        <v>537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12" t="s">
        <v>538</v>
      </c>
      <c r="B43" s="12" t="s">
        <v>535</v>
      </c>
      <c r="C43" s="12" t="s">
        <v>539</v>
      </c>
      <c r="D43" s="12" t="s">
        <v>513</v>
      </c>
      <c r="E43" s="12" t="s">
        <v>514</v>
      </c>
      <c r="F43" s="35">
        <v>42</v>
      </c>
      <c r="G43" s="48">
        <v>1600</v>
      </c>
      <c r="H43" s="49">
        <f>F43*G43</f>
        <v>67200</v>
      </c>
      <c r="I43" s="12" t="s">
        <v>540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12" t="s">
        <v>541</v>
      </c>
      <c r="B44" s="12" t="s">
        <v>535</v>
      </c>
      <c r="C44" s="12" t="s">
        <v>542</v>
      </c>
      <c r="D44" s="12" t="s">
        <v>513</v>
      </c>
      <c r="E44" s="12" t="s">
        <v>443</v>
      </c>
      <c r="F44" s="35">
        <v>1</v>
      </c>
      <c r="G44" s="48">
        <v>20000</v>
      </c>
      <c r="H44" s="49">
        <f>F44*G44</f>
        <v>20000</v>
      </c>
      <c r="I44" s="12" t="s">
        <v>543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79" t="s">
        <v>544</v>
      </c>
      <c r="B45" s="79"/>
      <c r="C45" s="79"/>
      <c r="D45" s="79"/>
      <c r="E45" s="79"/>
      <c r="F45" s="80"/>
      <c r="G45" s="81"/>
      <c r="H45" s="51">
        <f>SUM(H42:H44)</f>
        <v>213200</v>
      </c>
      <c r="I45" s="50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12" t="s">
        <v>545</v>
      </c>
      <c r="B46" s="12" t="s">
        <v>546</v>
      </c>
      <c r="C46" s="12" t="s">
        <v>547</v>
      </c>
      <c r="D46" s="12" t="s">
        <v>453</v>
      </c>
      <c r="E46" s="12" t="s">
        <v>492</v>
      </c>
      <c r="F46" s="35">
        <v>510</v>
      </c>
      <c r="G46" s="48">
        <v>1300</v>
      </c>
      <c r="H46" s="49">
        <f>F46*G46</f>
        <v>663000</v>
      </c>
      <c r="I46" s="12" t="s">
        <v>548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12" t="s">
        <v>549</v>
      </c>
      <c r="B47" s="12" t="s">
        <v>546</v>
      </c>
      <c r="C47" s="12" t="s">
        <v>550</v>
      </c>
      <c r="D47" s="12" t="s">
        <v>453</v>
      </c>
      <c r="E47" s="12" t="s">
        <v>492</v>
      </c>
      <c r="F47" s="35">
        <v>840</v>
      </c>
      <c r="G47" s="48">
        <v>800</v>
      </c>
      <c r="H47" s="49">
        <f>F47*G47</f>
        <v>672000</v>
      </c>
      <c r="I47" s="12" t="s">
        <v>551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12" t="s">
        <v>552</v>
      </c>
      <c r="B48" s="12" t="s">
        <v>546</v>
      </c>
      <c r="C48" s="12" t="s">
        <v>553</v>
      </c>
      <c r="D48" s="12" t="s">
        <v>453</v>
      </c>
      <c r="E48" s="12" t="s">
        <v>492</v>
      </c>
      <c r="F48" s="35">
        <v>42</v>
      </c>
      <c r="G48" s="48">
        <v>1400</v>
      </c>
      <c r="H48" s="49">
        <f>F48*G48</f>
        <v>58800</v>
      </c>
      <c r="I48" s="12" t="s">
        <v>554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12" t="s">
        <v>555</v>
      </c>
      <c r="B49" s="12" t="s">
        <v>546</v>
      </c>
      <c r="C49" s="12" t="s">
        <v>556</v>
      </c>
      <c r="D49" s="12" t="s">
        <v>557</v>
      </c>
      <c r="E49" s="12" t="s">
        <v>471</v>
      </c>
      <c r="F49" s="52">
        <v>1</v>
      </c>
      <c r="G49" s="49"/>
      <c r="H49" s="10">
        <f>'Props &amp; Art'!O46</f>
        <v>1652400</v>
      </c>
      <c r="I49" s="12" t="s">
        <v>558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12" t="s">
        <v>559</v>
      </c>
      <c r="B50" s="12" t="s">
        <v>546</v>
      </c>
      <c r="C50" s="12" t="s">
        <v>560</v>
      </c>
      <c r="D50" s="12" t="s">
        <v>442</v>
      </c>
      <c r="E50" s="12" t="s">
        <v>443</v>
      </c>
      <c r="F50" s="35">
        <v>1</v>
      </c>
      <c r="G50" s="48">
        <v>90000</v>
      </c>
      <c r="H50" s="49">
        <f>F50*G50</f>
        <v>90000</v>
      </c>
      <c r="I50" s="12" t="s">
        <v>561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12" t="s">
        <v>562</v>
      </c>
      <c r="B51" s="12" t="s">
        <v>546</v>
      </c>
      <c r="C51" s="12" t="s">
        <v>563</v>
      </c>
      <c r="D51" s="12" t="s">
        <v>564</v>
      </c>
      <c r="E51" s="12" t="s">
        <v>443</v>
      </c>
      <c r="F51" s="35">
        <v>1</v>
      </c>
      <c r="G51" s="48">
        <v>650000</v>
      </c>
      <c r="H51" s="49">
        <f>F51*G51</f>
        <v>650000</v>
      </c>
      <c r="I51" s="12" t="s">
        <v>565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12" t="s">
        <v>566</v>
      </c>
      <c r="B52" s="12" t="s">
        <v>546</v>
      </c>
      <c r="C52" s="12" t="s">
        <v>567</v>
      </c>
      <c r="D52" s="12" t="s">
        <v>568</v>
      </c>
      <c r="E52" s="12" t="s">
        <v>443</v>
      </c>
      <c r="F52" s="35">
        <v>1</v>
      </c>
      <c r="G52" s="48">
        <v>180000</v>
      </c>
      <c r="H52" s="49">
        <f>F52*G52</f>
        <v>180000</v>
      </c>
      <c r="I52" s="12" t="s">
        <v>569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79" t="s">
        <v>30</v>
      </c>
      <c r="B53" s="79"/>
      <c r="C53" s="79"/>
      <c r="D53" s="79"/>
      <c r="E53" s="79"/>
      <c r="F53" s="80"/>
      <c r="G53" s="81"/>
      <c r="H53" s="51">
        <f>SUM(H46:H52)</f>
        <v>3966200</v>
      </c>
      <c r="I53" s="50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12" t="s">
        <v>570</v>
      </c>
      <c r="B54" s="12" t="s">
        <v>571</v>
      </c>
      <c r="C54" s="12" t="s">
        <v>572</v>
      </c>
      <c r="D54" s="12" t="s">
        <v>453</v>
      </c>
      <c r="E54" s="12" t="s">
        <v>492</v>
      </c>
      <c r="F54" s="35">
        <v>600</v>
      </c>
      <c r="G54" s="48">
        <v>1100</v>
      </c>
      <c r="H54" s="49">
        <f>F54*G54</f>
        <v>660000</v>
      </c>
      <c r="I54" s="12" t="s">
        <v>573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12" t="s">
        <v>574</v>
      </c>
      <c r="B55" s="12" t="s">
        <v>571</v>
      </c>
      <c r="C55" s="12" t="s">
        <v>575</v>
      </c>
      <c r="D55" s="12" t="s">
        <v>568</v>
      </c>
      <c r="E55" s="12" t="s">
        <v>443</v>
      </c>
      <c r="F55" s="35">
        <v>1</v>
      </c>
      <c r="G55" s="48">
        <v>300000</v>
      </c>
      <c r="H55" s="49">
        <f>F55*G55</f>
        <v>300000</v>
      </c>
      <c r="I55" s="12" t="s">
        <v>576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12" t="s">
        <v>577</v>
      </c>
      <c r="B56" s="12" t="s">
        <v>571</v>
      </c>
      <c r="C56" s="12" t="s">
        <v>578</v>
      </c>
      <c r="D56" s="12" t="s">
        <v>453</v>
      </c>
      <c r="E56" s="12" t="s">
        <v>492</v>
      </c>
      <c r="F56" s="35">
        <v>336</v>
      </c>
      <c r="G56" s="48">
        <v>1100</v>
      </c>
      <c r="H56" s="49">
        <f>F56*G56</f>
        <v>369600</v>
      </c>
      <c r="I56" s="12" t="s">
        <v>579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12" t="s">
        <v>580</v>
      </c>
      <c r="B57" s="12" t="s">
        <v>571</v>
      </c>
      <c r="C57" s="12" t="s">
        <v>581</v>
      </c>
      <c r="D57" s="12" t="s">
        <v>582</v>
      </c>
      <c r="E57" s="12" t="s">
        <v>443</v>
      </c>
      <c r="F57" s="35">
        <v>1</v>
      </c>
      <c r="G57" s="48">
        <v>180000</v>
      </c>
      <c r="H57" s="49">
        <f>F57*G57</f>
        <v>180000</v>
      </c>
      <c r="I57" s="12" t="s">
        <v>583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12" t="s">
        <v>584</v>
      </c>
      <c r="B58" s="12" t="s">
        <v>571</v>
      </c>
      <c r="C58" s="12" t="s">
        <v>585</v>
      </c>
      <c r="D58" s="12" t="s">
        <v>568</v>
      </c>
      <c r="E58" s="12" t="s">
        <v>443</v>
      </c>
      <c r="F58" s="35">
        <v>1</v>
      </c>
      <c r="G58" s="48">
        <v>100000</v>
      </c>
      <c r="H58" s="49">
        <f>F58*G58</f>
        <v>100000</v>
      </c>
      <c r="I58" s="12" t="s">
        <v>586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79" t="s">
        <v>587</v>
      </c>
      <c r="B59" s="79"/>
      <c r="C59" s="79"/>
      <c r="D59" s="79"/>
      <c r="E59" s="79"/>
      <c r="F59" s="80"/>
      <c r="G59" s="81"/>
      <c r="H59" s="51">
        <f>SUM(H54:H58)</f>
        <v>1609600</v>
      </c>
      <c r="I59" s="5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12" t="s">
        <v>588</v>
      </c>
      <c r="B60" s="12" t="s">
        <v>589</v>
      </c>
      <c r="C60" s="12" t="s">
        <v>590</v>
      </c>
      <c r="D60" s="12" t="s">
        <v>453</v>
      </c>
      <c r="E60" s="12" t="s">
        <v>443</v>
      </c>
      <c r="F60" s="35">
        <v>1</v>
      </c>
      <c r="G60" s="48">
        <v>120000</v>
      </c>
      <c r="H60" s="49">
        <f>F60*G60</f>
        <v>120000</v>
      </c>
      <c r="I60" s="12" t="s">
        <v>591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customHeight="1">
      <c r="A61" s="12" t="s">
        <v>592</v>
      </c>
      <c r="B61" s="12" t="s">
        <v>589</v>
      </c>
      <c r="C61" s="12" t="s">
        <v>593</v>
      </c>
      <c r="D61" s="12" t="s">
        <v>594</v>
      </c>
      <c r="E61" s="12" t="s">
        <v>443</v>
      </c>
      <c r="F61" s="35">
        <v>1</v>
      </c>
      <c r="G61" s="48">
        <v>350000</v>
      </c>
      <c r="H61" s="49">
        <f>F61*G61</f>
        <v>350000</v>
      </c>
      <c r="I61" s="12" t="s">
        <v>595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12" t="s">
        <v>596</v>
      </c>
      <c r="B62" s="12" t="s">
        <v>589</v>
      </c>
      <c r="C62" s="12" t="s">
        <v>597</v>
      </c>
      <c r="D62" s="12" t="s">
        <v>598</v>
      </c>
      <c r="E62" s="12" t="s">
        <v>443</v>
      </c>
      <c r="F62" s="35">
        <v>1</v>
      </c>
      <c r="G62" s="48">
        <v>110000</v>
      </c>
      <c r="H62" s="49">
        <f>F62*G62</f>
        <v>110000</v>
      </c>
      <c r="I62" s="12" t="s">
        <v>599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12" t="s">
        <v>600</v>
      </c>
      <c r="B63" s="12" t="s">
        <v>589</v>
      </c>
      <c r="C63" s="12" t="s">
        <v>601</v>
      </c>
      <c r="D63" s="12" t="s">
        <v>594</v>
      </c>
      <c r="E63" s="12" t="s">
        <v>443</v>
      </c>
      <c r="F63" s="35">
        <v>1</v>
      </c>
      <c r="G63" s="48">
        <v>180000</v>
      </c>
      <c r="H63" s="49">
        <f>F63*G63</f>
        <v>180000</v>
      </c>
      <c r="I63" s="12" t="s">
        <v>602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12" t="s">
        <v>603</v>
      </c>
      <c r="B64" s="12" t="s">
        <v>589</v>
      </c>
      <c r="C64" s="12" t="s">
        <v>604</v>
      </c>
      <c r="D64" s="12" t="s">
        <v>442</v>
      </c>
      <c r="E64" s="12" t="s">
        <v>443</v>
      </c>
      <c r="F64" s="35">
        <v>1</v>
      </c>
      <c r="G64" s="48">
        <v>60000</v>
      </c>
      <c r="H64" s="49">
        <f>F64*G64</f>
        <v>60000</v>
      </c>
      <c r="I64" s="12" t="s">
        <v>605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79" t="s">
        <v>606</v>
      </c>
      <c r="B65" s="79"/>
      <c r="C65" s="79"/>
      <c r="D65" s="79"/>
      <c r="E65" s="79"/>
      <c r="F65" s="80"/>
      <c r="G65" s="81"/>
      <c r="H65" s="51">
        <f>SUM(H60:H64)</f>
        <v>820000</v>
      </c>
      <c r="I65" s="50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12" t="s">
        <v>607</v>
      </c>
      <c r="B66" s="12" t="s">
        <v>608</v>
      </c>
      <c r="C66" s="12" t="s">
        <v>609</v>
      </c>
      <c r="D66" s="12" t="s">
        <v>453</v>
      </c>
      <c r="E66" s="12" t="s">
        <v>443</v>
      </c>
      <c r="F66" s="35">
        <v>1</v>
      </c>
      <c r="G66" s="48">
        <v>250000</v>
      </c>
      <c r="H66" s="49">
        <f t="shared" ref="H66:H71" si="3">F66*G66</f>
        <v>250000</v>
      </c>
      <c r="I66" s="12" t="s">
        <v>610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12" t="s">
        <v>611</v>
      </c>
      <c r="B67" s="12" t="s">
        <v>608</v>
      </c>
      <c r="C67" s="12" t="s">
        <v>612</v>
      </c>
      <c r="D67" s="12" t="s">
        <v>513</v>
      </c>
      <c r="E67" s="12" t="s">
        <v>443</v>
      </c>
      <c r="F67" s="35">
        <v>1</v>
      </c>
      <c r="G67" s="48">
        <v>250000</v>
      </c>
      <c r="H67" s="49">
        <f t="shared" si="3"/>
        <v>250000</v>
      </c>
      <c r="I67" s="12" t="s">
        <v>613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customHeight="1">
      <c r="A68" s="12" t="s">
        <v>614</v>
      </c>
      <c r="B68" s="12" t="s">
        <v>608</v>
      </c>
      <c r="C68" s="12" t="s">
        <v>615</v>
      </c>
      <c r="D68" s="12" t="s">
        <v>513</v>
      </c>
      <c r="E68" s="12" t="s">
        <v>443</v>
      </c>
      <c r="F68" s="35">
        <v>1</v>
      </c>
      <c r="G68" s="48">
        <v>300000</v>
      </c>
      <c r="H68" s="49">
        <f t="shared" si="3"/>
        <v>300000</v>
      </c>
      <c r="I68" s="12" t="s">
        <v>616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12" t="s">
        <v>617</v>
      </c>
      <c r="B69" s="12" t="s">
        <v>608</v>
      </c>
      <c r="C69" s="12" t="s">
        <v>618</v>
      </c>
      <c r="D69" s="12" t="s">
        <v>353</v>
      </c>
      <c r="E69" s="12" t="s">
        <v>443</v>
      </c>
      <c r="F69" s="35">
        <v>1</v>
      </c>
      <c r="G69" s="48">
        <v>80000</v>
      </c>
      <c r="H69" s="49">
        <f t="shared" si="3"/>
        <v>80000</v>
      </c>
      <c r="I69" s="12" t="s">
        <v>619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12" t="s">
        <v>620</v>
      </c>
      <c r="B70" s="12" t="s">
        <v>608</v>
      </c>
      <c r="C70" s="12" t="s">
        <v>621</v>
      </c>
      <c r="D70" s="12" t="s">
        <v>622</v>
      </c>
      <c r="E70" s="12" t="s">
        <v>443</v>
      </c>
      <c r="F70" s="35">
        <v>1</v>
      </c>
      <c r="G70" s="48">
        <v>450000</v>
      </c>
      <c r="H70" s="49">
        <f t="shared" si="3"/>
        <v>450000</v>
      </c>
      <c r="I70" s="12" t="s">
        <v>623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12" t="s">
        <v>624</v>
      </c>
      <c r="B71" s="12" t="s">
        <v>608</v>
      </c>
      <c r="C71" s="12" t="s">
        <v>625</v>
      </c>
      <c r="D71" s="12" t="s">
        <v>442</v>
      </c>
      <c r="E71" s="12" t="s">
        <v>443</v>
      </c>
      <c r="F71" s="35">
        <v>1</v>
      </c>
      <c r="G71" s="48">
        <v>80000</v>
      </c>
      <c r="H71" s="49">
        <f t="shared" si="3"/>
        <v>80000</v>
      </c>
      <c r="I71" s="12" t="s">
        <v>626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79" t="s">
        <v>627</v>
      </c>
      <c r="B72" s="79"/>
      <c r="C72" s="79"/>
      <c r="D72" s="79"/>
      <c r="E72" s="79"/>
      <c r="F72" s="80"/>
      <c r="G72" s="81"/>
      <c r="H72" s="51">
        <f>SUM(H66:H71)</f>
        <v>1410000</v>
      </c>
      <c r="I72" s="50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12" t="s">
        <v>628</v>
      </c>
      <c r="B73" s="12" t="s">
        <v>629</v>
      </c>
      <c r="C73" s="12" t="s">
        <v>630</v>
      </c>
      <c r="D73" s="12" t="s">
        <v>453</v>
      </c>
      <c r="E73" s="12" t="s">
        <v>458</v>
      </c>
      <c r="F73" s="35">
        <v>30</v>
      </c>
      <c r="G73" s="48">
        <v>2000</v>
      </c>
      <c r="H73" s="49">
        <f t="shared" ref="H73:H78" si="4">F73*G73</f>
        <v>60000</v>
      </c>
      <c r="I73" s="12" t="s">
        <v>631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12" t="s">
        <v>632</v>
      </c>
      <c r="B74" s="12" t="s">
        <v>629</v>
      </c>
      <c r="C74" s="12" t="s">
        <v>633</v>
      </c>
      <c r="D74" s="12" t="s">
        <v>634</v>
      </c>
      <c r="E74" s="12" t="s">
        <v>443</v>
      </c>
      <c r="F74" s="35">
        <v>1</v>
      </c>
      <c r="G74" s="48">
        <v>180000</v>
      </c>
      <c r="H74" s="49">
        <f t="shared" si="4"/>
        <v>180000</v>
      </c>
      <c r="I74" s="12" t="s">
        <v>635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12" t="s">
        <v>636</v>
      </c>
      <c r="B75" s="12" t="s">
        <v>629</v>
      </c>
      <c r="C75" s="12" t="s">
        <v>637</v>
      </c>
      <c r="D75" s="12" t="s">
        <v>638</v>
      </c>
      <c r="E75" s="12" t="s">
        <v>443</v>
      </c>
      <c r="F75" s="35">
        <v>1</v>
      </c>
      <c r="G75" s="48">
        <v>80000</v>
      </c>
      <c r="H75" s="49">
        <f t="shared" si="4"/>
        <v>80000</v>
      </c>
      <c r="I75" s="12" t="s">
        <v>639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12" t="s">
        <v>640</v>
      </c>
      <c r="B76" s="12" t="s">
        <v>629</v>
      </c>
      <c r="C76" s="12" t="s">
        <v>641</v>
      </c>
      <c r="D76" s="12" t="s">
        <v>642</v>
      </c>
      <c r="E76" s="12" t="s">
        <v>443</v>
      </c>
      <c r="F76" s="35">
        <v>1</v>
      </c>
      <c r="G76" s="48">
        <v>220000</v>
      </c>
      <c r="H76" s="49">
        <f t="shared" si="4"/>
        <v>220000</v>
      </c>
      <c r="I76" s="12" t="s">
        <v>643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12" t="s">
        <v>644</v>
      </c>
      <c r="B77" s="12" t="s">
        <v>629</v>
      </c>
      <c r="C77" s="12" t="s">
        <v>645</v>
      </c>
      <c r="D77" s="12" t="s">
        <v>582</v>
      </c>
      <c r="E77" s="12" t="s">
        <v>443</v>
      </c>
      <c r="F77" s="35">
        <v>1</v>
      </c>
      <c r="G77" s="48">
        <v>120000</v>
      </c>
      <c r="H77" s="49">
        <f t="shared" si="4"/>
        <v>120000</v>
      </c>
      <c r="I77" s="12" t="s">
        <v>646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12" t="s">
        <v>647</v>
      </c>
      <c r="B78" s="12" t="s">
        <v>629</v>
      </c>
      <c r="C78" s="12" t="s">
        <v>648</v>
      </c>
      <c r="D78" s="12" t="s">
        <v>442</v>
      </c>
      <c r="E78" s="12" t="s">
        <v>443</v>
      </c>
      <c r="F78" s="35">
        <v>1</v>
      </c>
      <c r="G78" s="48">
        <v>65000</v>
      </c>
      <c r="H78" s="49">
        <f t="shared" si="4"/>
        <v>65000</v>
      </c>
      <c r="I78" s="12" t="s">
        <v>649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79" t="s">
        <v>31</v>
      </c>
      <c r="B79" s="79"/>
      <c r="C79" s="79"/>
      <c r="D79" s="79"/>
      <c r="E79" s="79"/>
      <c r="F79" s="80"/>
      <c r="G79" s="81"/>
      <c r="H79" s="51">
        <f>SUM(H73:H78)</f>
        <v>725000</v>
      </c>
      <c r="I79" s="5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12" t="s">
        <v>650</v>
      </c>
      <c r="B80" s="12" t="s">
        <v>651</v>
      </c>
      <c r="C80" s="12" t="s">
        <v>652</v>
      </c>
      <c r="D80" s="12" t="s">
        <v>442</v>
      </c>
      <c r="E80" s="12" t="s">
        <v>443</v>
      </c>
      <c r="F80" s="35">
        <v>1</v>
      </c>
      <c r="G80" s="48">
        <v>80000</v>
      </c>
      <c r="H80" s="49">
        <f t="shared" ref="H80:H85" si="5">F80*G80</f>
        <v>80000</v>
      </c>
      <c r="I80" s="12" t="s">
        <v>653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12" t="s">
        <v>654</v>
      </c>
      <c r="B81" s="12" t="s">
        <v>651</v>
      </c>
      <c r="C81" s="12" t="s">
        <v>655</v>
      </c>
      <c r="D81" s="12" t="s">
        <v>442</v>
      </c>
      <c r="E81" s="12" t="s">
        <v>443</v>
      </c>
      <c r="F81" s="35">
        <v>1</v>
      </c>
      <c r="G81" s="48">
        <v>180000</v>
      </c>
      <c r="H81" s="49">
        <f t="shared" si="5"/>
        <v>180000</v>
      </c>
      <c r="I81" s="12" t="s">
        <v>656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12" t="s">
        <v>657</v>
      </c>
      <c r="B82" s="12" t="s">
        <v>651</v>
      </c>
      <c r="C82" s="12" t="s">
        <v>658</v>
      </c>
      <c r="D82" s="12" t="s">
        <v>442</v>
      </c>
      <c r="E82" s="12" t="s">
        <v>443</v>
      </c>
      <c r="F82" s="35">
        <v>1</v>
      </c>
      <c r="G82" s="48">
        <v>350000</v>
      </c>
      <c r="H82" s="49">
        <f t="shared" si="5"/>
        <v>350000</v>
      </c>
      <c r="I82" s="12" t="s">
        <v>659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12" t="s">
        <v>660</v>
      </c>
      <c r="B83" s="12" t="s">
        <v>651</v>
      </c>
      <c r="C83" s="12" t="s">
        <v>661</v>
      </c>
      <c r="D83" s="12" t="s">
        <v>442</v>
      </c>
      <c r="E83" s="12" t="s">
        <v>443</v>
      </c>
      <c r="F83" s="35">
        <v>1</v>
      </c>
      <c r="G83" s="48">
        <v>450000</v>
      </c>
      <c r="H83" s="49">
        <f t="shared" si="5"/>
        <v>450000</v>
      </c>
      <c r="I83" s="12" t="s">
        <v>662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12" t="s">
        <v>663</v>
      </c>
      <c r="B84" s="12" t="s">
        <v>651</v>
      </c>
      <c r="C84" s="12" t="s">
        <v>664</v>
      </c>
      <c r="D84" s="12" t="s">
        <v>442</v>
      </c>
      <c r="E84" s="12" t="s">
        <v>443</v>
      </c>
      <c r="F84" s="35">
        <v>1</v>
      </c>
      <c r="G84" s="48">
        <v>160000</v>
      </c>
      <c r="H84" s="49">
        <f t="shared" si="5"/>
        <v>160000</v>
      </c>
      <c r="I84" s="12" t="s">
        <v>665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12" t="s">
        <v>666</v>
      </c>
      <c r="B85" s="12" t="s">
        <v>651</v>
      </c>
      <c r="C85" s="12" t="s">
        <v>667</v>
      </c>
      <c r="D85" s="12" t="s">
        <v>442</v>
      </c>
      <c r="E85" s="12" t="s">
        <v>443</v>
      </c>
      <c r="F85" s="35">
        <v>1</v>
      </c>
      <c r="G85" s="48">
        <v>60000</v>
      </c>
      <c r="H85" s="49">
        <f t="shared" si="5"/>
        <v>60000</v>
      </c>
      <c r="I85" s="12" t="s">
        <v>668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79" t="s">
        <v>32</v>
      </c>
      <c r="B86" s="79"/>
      <c r="C86" s="79"/>
      <c r="D86" s="79"/>
      <c r="E86" s="79"/>
      <c r="F86" s="80"/>
      <c r="G86" s="81"/>
      <c r="H86" s="51">
        <f>SUM(H80:H85)</f>
        <v>1280000</v>
      </c>
      <c r="I86" s="5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12" t="s">
        <v>669</v>
      </c>
      <c r="B87" s="12" t="s">
        <v>670</v>
      </c>
      <c r="C87" s="12" t="s">
        <v>671</v>
      </c>
      <c r="D87" s="12" t="s">
        <v>453</v>
      </c>
      <c r="E87" s="12" t="s">
        <v>458</v>
      </c>
      <c r="F87" s="35">
        <v>180</v>
      </c>
      <c r="G87" s="48">
        <v>1400</v>
      </c>
      <c r="H87" s="49">
        <f t="shared" ref="H87:H96" si="6">F87*G87</f>
        <v>252000</v>
      </c>
      <c r="I87" s="12" t="s">
        <v>672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12" t="s">
        <v>673</v>
      </c>
      <c r="B88" s="12" t="s">
        <v>670</v>
      </c>
      <c r="C88" s="12" t="s">
        <v>674</v>
      </c>
      <c r="D88" s="12" t="s">
        <v>453</v>
      </c>
      <c r="E88" s="12" t="s">
        <v>458</v>
      </c>
      <c r="F88" s="35">
        <v>150</v>
      </c>
      <c r="G88" s="48">
        <v>750</v>
      </c>
      <c r="H88" s="49">
        <f t="shared" si="6"/>
        <v>112500</v>
      </c>
      <c r="I88" s="12" t="s">
        <v>675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12" t="s">
        <v>676</v>
      </c>
      <c r="B89" s="12" t="s">
        <v>670</v>
      </c>
      <c r="C89" s="12" t="s">
        <v>677</v>
      </c>
      <c r="D89" s="12" t="s">
        <v>678</v>
      </c>
      <c r="E89" s="12" t="s">
        <v>443</v>
      </c>
      <c r="F89" s="35">
        <v>1</v>
      </c>
      <c r="G89" s="48">
        <v>80000</v>
      </c>
      <c r="H89" s="49">
        <f t="shared" si="6"/>
        <v>80000</v>
      </c>
      <c r="I89" s="12" t="s">
        <v>679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12" t="s">
        <v>680</v>
      </c>
      <c r="B90" s="12" t="s">
        <v>670</v>
      </c>
      <c r="C90" s="12" t="s">
        <v>681</v>
      </c>
      <c r="D90" s="12" t="s">
        <v>442</v>
      </c>
      <c r="E90" s="12" t="s">
        <v>443</v>
      </c>
      <c r="F90" s="35">
        <v>1</v>
      </c>
      <c r="G90" s="48">
        <v>250000</v>
      </c>
      <c r="H90" s="49">
        <f t="shared" si="6"/>
        <v>250000</v>
      </c>
      <c r="I90" s="12" t="s">
        <v>682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12" t="s">
        <v>683</v>
      </c>
      <c r="B91" s="12" t="s">
        <v>670</v>
      </c>
      <c r="C91" s="12" t="s">
        <v>684</v>
      </c>
      <c r="D91" s="12" t="s">
        <v>442</v>
      </c>
      <c r="E91" s="12" t="s">
        <v>443</v>
      </c>
      <c r="F91" s="35">
        <v>1</v>
      </c>
      <c r="G91" s="48">
        <v>65000</v>
      </c>
      <c r="H91" s="49">
        <f t="shared" si="6"/>
        <v>65000</v>
      </c>
      <c r="I91" s="12" t="s">
        <v>685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12" t="s">
        <v>686</v>
      </c>
      <c r="B92" s="12" t="s">
        <v>670</v>
      </c>
      <c r="C92" s="12" t="s">
        <v>687</v>
      </c>
      <c r="D92" s="12" t="s">
        <v>442</v>
      </c>
      <c r="E92" s="12" t="s">
        <v>443</v>
      </c>
      <c r="F92" s="35">
        <v>1</v>
      </c>
      <c r="G92" s="48">
        <v>120000</v>
      </c>
      <c r="H92" s="49">
        <f t="shared" si="6"/>
        <v>120000</v>
      </c>
      <c r="I92" s="12" t="s">
        <v>688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12" t="s">
        <v>689</v>
      </c>
      <c r="B93" s="12" t="s">
        <v>670</v>
      </c>
      <c r="C93" s="12" t="s">
        <v>690</v>
      </c>
      <c r="D93" s="12" t="s">
        <v>442</v>
      </c>
      <c r="E93" s="12" t="s">
        <v>443</v>
      </c>
      <c r="F93" s="35">
        <v>1</v>
      </c>
      <c r="G93" s="48">
        <v>120000</v>
      </c>
      <c r="H93" s="49">
        <f t="shared" si="6"/>
        <v>120000</v>
      </c>
      <c r="I93" s="12" t="s">
        <v>691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12" t="s">
        <v>692</v>
      </c>
      <c r="B94" s="12" t="s">
        <v>670</v>
      </c>
      <c r="C94" s="12" t="s">
        <v>693</v>
      </c>
      <c r="D94" s="12" t="s">
        <v>442</v>
      </c>
      <c r="E94" s="12" t="s">
        <v>443</v>
      </c>
      <c r="F94" s="35">
        <v>1</v>
      </c>
      <c r="G94" s="48">
        <v>100000</v>
      </c>
      <c r="H94" s="49">
        <f t="shared" si="6"/>
        <v>100000</v>
      </c>
      <c r="I94" s="12" t="s">
        <v>694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12" t="s">
        <v>695</v>
      </c>
      <c r="B95" s="12" t="s">
        <v>670</v>
      </c>
      <c r="C95" s="12" t="s">
        <v>696</v>
      </c>
      <c r="D95" s="12" t="s">
        <v>442</v>
      </c>
      <c r="E95" s="12" t="s">
        <v>443</v>
      </c>
      <c r="F95" s="35">
        <v>1</v>
      </c>
      <c r="G95" s="48">
        <v>50000</v>
      </c>
      <c r="H95" s="49">
        <f t="shared" si="6"/>
        <v>50000</v>
      </c>
      <c r="I95" s="12" t="s">
        <v>697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12" t="s">
        <v>698</v>
      </c>
      <c r="B96" s="12" t="s">
        <v>670</v>
      </c>
      <c r="C96" s="12" t="s">
        <v>699</v>
      </c>
      <c r="D96" s="12" t="s">
        <v>700</v>
      </c>
      <c r="E96" s="12" t="s">
        <v>443</v>
      </c>
      <c r="F96" s="35">
        <v>1</v>
      </c>
      <c r="G96" s="48">
        <v>100000</v>
      </c>
      <c r="H96" s="49">
        <f t="shared" si="6"/>
        <v>100000</v>
      </c>
      <c r="I96" s="12" t="s">
        <v>701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79" t="s">
        <v>33</v>
      </c>
      <c r="B97" s="79"/>
      <c r="C97" s="79"/>
      <c r="D97" s="79"/>
      <c r="E97" s="79"/>
      <c r="F97" s="80"/>
      <c r="G97" s="81"/>
      <c r="H97" s="51">
        <f>SUM(H87:H96)</f>
        <v>1249500</v>
      </c>
      <c r="I97" s="50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12" t="s">
        <v>702</v>
      </c>
      <c r="B98" s="12" t="s">
        <v>126</v>
      </c>
      <c r="C98" s="12" t="s">
        <v>703</v>
      </c>
      <c r="D98" s="12" t="s">
        <v>442</v>
      </c>
      <c r="E98" s="12" t="s">
        <v>443</v>
      </c>
      <c r="F98" s="35">
        <v>1</v>
      </c>
      <c r="G98" s="48">
        <v>50000</v>
      </c>
      <c r="H98" s="49">
        <f>F98*G98</f>
        <v>50000</v>
      </c>
      <c r="I98" s="12" t="s">
        <v>704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12" t="s">
        <v>705</v>
      </c>
      <c r="B99" s="12" t="s">
        <v>126</v>
      </c>
      <c r="C99" s="12" t="s">
        <v>706</v>
      </c>
      <c r="D99" s="12" t="s">
        <v>442</v>
      </c>
      <c r="E99" s="12" t="s">
        <v>443</v>
      </c>
      <c r="F99" s="35">
        <v>1</v>
      </c>
      <c r="G99" s="48">
        <v>150000</v>
      </c>
      <c r="H99" s="49">
        <f>F99*G99</f>
        <v>150000</v>
      </c>
      <c r="I99" s="12" t="s">
        <v>707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12" t="s">
        <v>708</v>
      </c>
      <c r="B100" s="12" t="s">
        <v>126</v>
      </c>
      <c r="C100" s="12" t="s">
        <v>709</v>
      </c>
      <c r="D100" s="12" t="s">
        <v>442</v>
      </c>
      <c r="E100" s="12" t="s">
        <v>443</v>
      </c>
      <c r="F100" s="35">
        <v>1</v>
      </c>
      <c r="G100" s="48">
        <v>80000</v>
      </c>
      <c r="H100" s="49">
        <f>F100*G100</f>
        <v>80000</v>
      </c>
      <c r="I100" s="12" t="s">
        <v>710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customHeight="1">
      <c r="A101" s="12" t="s">
        <v>711</v>
      </c>
      <c r="B101" s="12" t="s">
        <v>126</v>
      </c>
      <c r="C101" s="12" t="s">
        <v>712</v>
      </c>
      <c r="D101" s="12" t="s">
        <v>700</v>
      </c>
      <c r="E101" s="12" t="s">
        <v>443</v>
      </c>
      <c r="F101" s="35">
        <v>1</v>
      </c>
      <c r="G101" s="48">
        <v>500000</v>
      </c>
      <c r="H101" s="49">
        <f>F101*G101</f>
        <v>500000</v>
      </c>
      <c r="I101" s="12" t="s">
        <v>713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12" t="s">
        <v>714</v>
      </c>
      <c r="B102" s="12" t="s">
        <v>126</v>
      </c>
      <c r="C102" s="12" t="s">
        <v>715</v>
      </c>
      <c r="D102" s="12" t="s">
        <v>442</v>
      </c>
      <c r="E102" s="12" t="s">
        <v>443</v>
      </c>
      <c r="F102" s="35">
        <v>1</v>
      </c>
      <c r="G102" s="48">
        <v>20000</v>
      </c>
      <c r="H102" s="49">
        <f>F102*G102</f>
        <v>20000</v>
      </c>
      <c r="I102" s="12" t="s">
        <v>716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79" t="s">
        <v>34</v>
      </c>
      <c r="B103" s="79"/>
      <c r="C103" s="79"/>
      <c r="D103" s="79"/>
      <c r="E103" s="79"/>
      <c r="F103" s="80"/>
      <c r="G103" s="81"/>
      <c r="H103" s="51">
        <f>SUM(H98:H102)</f>
        <v>800000</v>
      </c>
      <c r="I103" s="50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12" t="s">
        <v>717</v>
      </c>
      <c r="B104" s="12" t="s">
        <v>718</v>
      </c>
      <c r="C104" s="12" t="s">
        <v>719</v>
      </c>
      <c r="D104" s="12" t="s">
        <v>720</v>
      </c>
      <c r="E104" s="12" t="s">
        <v>443</v>
      </c>
      <c r="F104" s="35">
        <v>1</v>
      </c>
      <c r="G104" s="48">
        <v>250000</v>
      </c>
      <c r="H104" s="49">
        <f t="shared" ref="H104:H111" si="7">F104*G104</f>
        <v>250000</v>
      </c>
      <c r="I104" s="12" t="s">
        <v>721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12" t="s">
        <v>722</v>
      </c>
      <c r="B105" s="12" t="s">
        <v>718</v>
      </c>
      <c r="C105" s="12" t="s">
        <v>723</v>
      </c>
      <c r="D105" s="12" t="s">
        <v>442</v>
      </c>
      <c r="E105" s="12" t="s">
        <v>443</v>
      </c>
      <c r="F105" s="35">
        <v>1</v>
      </c>
      <c r="G105" s="48">
        <v>100000</v>
      </c>
      <c r="H105" s="49">
        <f t="shared" si="7"/>
        <v>100000</v>
      </c>
      <c r="I105" s="12" t="s">
        <v>724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12" t="s">
        <v>725</v>
      </c>
      <c r="B106" s="12" t="s">
        <v>718</v>
      </c>
      <c r="C106" s="12" t="s">
        <v>726</v>
      </c>
      <c r="D106" s="12" t="s">
        <v>442</v>
      </c>
      <c r="E106" s="12" t="s">
        <v>443</v>
      </c>
      <c r="F106" s="35">
        <v>1</v>
      </c>
      <c r="G106" s="48">
        <v>90000</v>
      </c>
      <c r="H106" s="49">
        <f t="shared" si="7"/>
        <v>90000</v>
      </c>
      <c r="I106" s="12" t="s">
        <v>727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12" t="s">
        <v>728</v>
      </c>
      <c r="B107" s="12" t="s">
        <v>718</v>
      </c>
      <c r="C107" s="12" t="s">
        <v>729</v>
      </c>
      <c r="D107" s="12" t="s">
        <v>720</v>
      </c>
      <c r="E107" s="12" t="s">
        <v>443</v>
      </c>
      <c r="F107" s="35">
        <v>1</v>
      </c>
      <c r="G107" s="48">
        <v>60000</v>
      </c>
      <c r="H107" s="49">
        <f t="shared" si="7"/>
        <v>60000</v>
      </c>
      <c r="I107" s="12" t="s">
        <v>730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12" t="s">
        <v>731</v>
      </c>
      <c r="B108" s="12" t="s">
        <v>718</v>
      </c>
      <c r="C108" s="12" t="s">
        <v>732</v>
      </c>
      <c r="D108" s="12" t="s">
        <v>733</v>
      </c>
      <c r="E108" s="12" t="s">
        <v>443</v>
      </c>
      <c r="F108" s="35">
        <v>1</v>
      </c>
      <c r="G108" s="48">
        <v>100000</v>
      </c>
      <c r="H108" s="49">
        <f t="shared" si="7"/>
        <v>100000</v>
      </c>
      <c r="I108" s="12" t="s">
        <v>734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12" t="s">
        <v>735</v>
      </c>
      <c r="B109" s="12" t="s">
        <v>718</v>
      </c>
      <c r="C109" s="12" t="s">
        <v>736</v>
      </c>
      <c r="D109" s="12" t="s">
        <v>442</v>
      </c>
      <c r="E109" s="12" t="s">
        <v>443</v>
      </c>
      <c r="F109" s="35">
        <v>1</v>
      </c>
      <c r="G109" s="48">
        <v>150000</v>
      </c>
      <c r="H109" s="49">
        <f t="shared" si="7"/>
        <v>150000</v>
      </c>
      <c r="I109" s="12" t="s">
        <v>737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12" t="s">
        <v>738</v>
      </c>
      <c r="B110" s="12" t="s">
        <v>718</v>
      </c>
      <c r="C110" s="12" t="s">
        <v>739</v>
      </c>
      <c r="D110" s="12" t="s">
        <v>442</v>
      </c>
      <c r="E110" s="12" t="s">
        <v>443</v>
      </c>
      <c r="F110" s="35">
        <v>1</v>
      </c>
      <c r="G110" s="48">
        <v>80000</v>
      </c>
      <c r="H110" s="49">
        <f t="shared" si="7"/>
        <v>80000</v>
      </c>
      <c r="I110" s="12" t="s">
        <v>740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12" t="s">
        <v>741</v>
      </c>
      <c r="B111" s="12" t="s">
        <v>718</v>
      </c>
      <c r="C111" s="12" t="s">
        <v>742</v>
      </c>
      <c r="D111" s="12" t="s">
        <v>743</v>
      </c>
      <c r="E111" s="12" t="s">
        <v>443</v>
      </c>
      <c r="F111" s="35">
        <v>1</v>
      </c>
      <c r="G111" s="48">
        <v>300000</v>
      </c>
      <c r="H111" s="49">
        <f t="shared" si="7"/>
        <v>300000</v>
      </c>
      <c r="I111" s="12" t="s">
        <v>744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82" t="s">
        <v>745</v>
      </c>
      <c r="B112" s="82"/>
      <c r="C112" s="82"/>
      <c r="D112" s="82"/>
      <c r="E112" s="82"/>
      <c r="F112" s="82"/>
      <c r="G112" s="83"/>
      <c r="H112" s="54">
        <f>SUM(H104:H111)</f>
        <v>1130000</v>
      </c>
      <c r="I112" s="53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73" t="s">
        <v>746</v>
      </c>
      <c r="B113" s="73"/>
      <c r="C113" s="73"/>
      <c r="D113" s="73"/>
      <c r="E113" s="73"/>
      <c r="F113" s="73"/>
      <c r="G113" s="74"/>
      <c r="H113" s="55">
        <f>H19+H21+H30+H37+H41+H45+H53+H59+H65+H72+H79+H86+H97+H103+H112</f>
        <v>18429618.75</v>
      </c>
      <c r="I113" s="4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73" t="s">
        <v>97</v>
      </c>
      <c r="B114" s="73"/>
      <c r="C114" s="73"/>
      <c r="D114" s="73"/>
      <c r="E114" s="73"/>
      <c r="F114" s="73"/>
      <c r="G114" s="74"/>
      <c r="H114" s="56">
        <f>SUMIF($D$12:$D$111,"Cast payroll",$H$12:$H$111)*Assumptions!G12</f>
        <v>349771.125</v>
      </c>
      <c r="I114" s="4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73" t="s">
        <v>747</v>
      </c>
      <c r="B115" s="73"/>
      <c r="C115" s="73"/>
      <c r="D115" s="73"/>
      <c r="E115" s="73"/>
      <c r="F115" s="73"/>
      <c r="G115" s="74"/>
      <c r="H115" s="56">
        <f>SUMIF($D$12:$D$111,"Crew payroll",$H$12:$H$111)*Assumptions!G13</f>
        <v>1390116</v>
      </c>
      <c r="I115" s="4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73" t="s">
        <v>103</v>
      </c>
      <c r="B116" s="73"/>
      <c r="C116" s="73"/>
      <c r="D116" s="73"/>
      <c r="E116" s="73"/>
      <c r="F116" s="73"/>
      <c r="G116" s="74"/>
      <c r="H116" s="56">
        <f>(SUMIF($D$12:$D$111,"Cast payroll",$H$12:$H$111)+SUMIF($D$12:$D$111,"Crew payroll",$H$12:$H$111))*Assumptions!G14</f>
        <v>221460.5625</v>
      </c>
      <c r="I116" s="4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73" t="s">
        <v>748</v>
      </c>
      <c r="B117" s="73"/>
      <c r="C117" s="73"/>
      <c r="D117" s="73"/>
      <c r="E117" s="73"/>
      <c r="F117" s="73"/>
      <c r="G117" s="74"/>
      <c r="H117" s="56">
        <f>SUM(H113:H116)</f>
        <v>20390966.4375</v>
      </c>
      <c r="I117" s="4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73" t="s">
        <v>110</v>
      </c>
      <c r="B118" s="73"/>
      <c r="C118" s="73"/>
      <c r="D118" s="73"/>
      <c r="E118" s="73"/>
      <c r="F118" s="73"/>
      <c r="G118" s="74"/>
      <c r="H118" s="56">
        <f>H117*Assumptions!G16</f>
        <v>509774.16093750001</v>
      </c>
      <c r="I118" s="4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75" t="s">
        <v>749</v>
      </c>
      <c r="B119" s="75"/>
      <c r="C119" s="75"/>
      <c r="D119" s="75"/>
      <c r="E119" s="75"/>
      <c r="F119" s="75"/>
      <c r="G119" s="76"/>
      <c r="H119" s="58">
        <f>(H117+H118)*Assumptions!G15</f>
        <v>2090074.05984375</v>
      </c>
      <c r="I119" s="5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77" t="s">
        <v>750</v>
      </c>
      <c r="B120" s="77"/>
      <c r="C120" s="77"/>
      <c r="D120" s="77"/>
      <c r="E120" s="77"/>
      <c r="F120" s="77"/>
      <c r="G120" s="78"/>
      <c r="H120" s="60">
        <f>H117+H118+H119</f>
        <v>22990814.658281248</v>
      </c>
      <c r="I120" s="59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</sheetData>
  <mergeCells count="25">
    <mergeCell ref="A1:I1"/>
    <mergeCell ref="A2:I2"/>
    <mergeCell ref="A19:G19"/>
    <mergeCell ref="A21:G21"/>
    <mergeCell ref="A30:G30"/>
    <mergeCell ref="A37:G37"/>
    <mergeCell ref="A41:G41"/>
    <mergeCell ref="A45:G45"/>
    <mergeCell ref="A53:G53"/>
    <mergeCell ref="A59:G59"/>
    <mergeCell ref="A65:G65"/>
    <mergeCell ref="A72:G72"/>
    <mergeCell ref="A79:G79"/>
    <mergeCell ref="A86:G86"/>
    <mergeCell ref="A97:G97"/>
    <mergeCell ref="A103:G103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</mergeCells>
  <conditionalFormatting sqref="B7">
    <cfRule type="containsText" dxfId="5" priority="1" operator="containsText" text="WITHIN"/>
    <cfRule type="containsText" dxfId="4" priority="2" operator="containsText" text="REVIEW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Assumptions</vt:lpstr>
      <vt:lpstr>Script Breakdown</vt:lpstr>
      <vt:lpstr>Cast &amp; Schedule</vt:lpstr>
      <vt:lpstr>Props &amp; Art</vt:lpstr>
      <vt:lpstr>Micro Budget</vt:lpstr>
      <vt:lpstr>Ultra-Low Budget</vt:lpstr>
      <vt:lpstr>Low Budget</vt:lpstr>
      <vt:lpstr>Production Co</vt:lpstr>
      <vt:lpstr>Sources &amp;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2026-08-16T02:10:02Z</dcterms:created>
  <dcterms:modified xsi:type="dcterms:W3CDTF">2026-08-16T04:06:47Z</dcterms:modified>
</cp:coreProperties>
</file>