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gary\Documents\Documents\$Projects\Screenplays\UncertainEyes\Resources\"/>
    </mc:Choice>
  </mc:AlternateContent>
  <xr:revisionPtr revIDLastSave="0" documentId="8_{9B47F38A-D52B-4A93-8987-ABF1ED2F51E7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ummary" sheetId="1" r:id="rId1"/>
    <sheet name="Assumptions" sheetId="2" r:id="rId2"/>
    <sheet name="Script Breakdown" sheetId="3" r:id="rId3"/>
    <sheet name="Cast &amp; Schedule" sheetId="4" r:id="rId4"/>
    <sheet name="Props &amp; Art" sheetId="5" r:id="rId5"/>
    <sheet name="Micro Budget" sheetId="6" r:id="rId6"/>
    <sheet name="Ultra-Low Budget" sheetId="7" r:id="rId7"/>
    <sheet name="Low Budget" sheetId="8" r:id="rId8"/>
    <sheet name="Production Co" sheetId="9" r:id="rId9"/>
    <sheet name="Sources &amp; Checks" sheetId="10" r:id="rId10"/>
  </sheets>
  <calcPr calcId="181029"/>
</workbook>
</file>

<file path=xl/calcChain.xml><?xml version="1.0" encoding="utf-8"?>
<calcChain xmlns="http://schemas.openxmlformats.org/spreadsheetml/2006/main">
  <c r="F29" i="10" l="1"/>
  <c r="D29" i="10"/>
  <c r="H107" i="9"/>
  <c r="H106" i="9"/>
  <c r="H105" i="9"/>
  <c r="H104" i="9"/>
  <c r="H103" i="9"/>
  <c r="H102" i="9"/>
  <c r="H108" i="9" s="1"/>
  <c r="H100" i="9"/>
  <c r="H101" i="9" s="1"/>
  <c r="E18" i="1" s="1"/>
  <c r="H99" i="9"/>
  <c r="H98" i="9"/>
  <c r="H97" i="9"/>
  <c r="H96" i="9"/>
  <c r="H94" i="9"/>
  <c r="H93" i="9"/>
  <c r="H92" i="9"/>
  <c r="H91" i="9"/>
  <c r="H90" i="9"/>
  <c r="H89" i="9"/>
  <c r="H88" i="9"/>
  <c r="H87" i="9"/>
  <c r="H86" i="9"/>
  <c r="H85" i="9"/>
  <c r="H95" i="9" s="1"/>
  <c r="E17" i="1" s="1"/>
  <c r="H83" i="9"/>
  <c r="H82" i="9"/>
  <c r="H81" i="9"/>
  <c r="H80" i="9"/>
  <c r="H84" i="9" s="1"/>
  <c r="H78" i="9"/>
  <c r="H77" i="9"/>
  <c r="H76" i="9"/>
  <c r="H75" i="9"/>
  <c r="H74" i="9"/>
  <c r="H73" i="9"/>
  <c r="H79" i="9" s="1"/>
  <c r="E16" i="1" s="1"/>
  <c r="H71" i="9"/>
  <c r="H70" i="9"/>
  <c r="H69" i="9"/>
  <c r="H68" i="9"/>
  <c r="H72" i="9" s="1"/>
  <c r="H67" i="9"/>
  <c r="H65" i="9"/>
  <c r="H64" i="9"/>
  <c r="H63" i="9"/>
  <c r="H62" i="9"/>
  <c r="H61" i="9"/>
  <c r="H66" i="9" s="1"/>
  <c r="H59" i="9"/>
  <c r="H58" i="9"/>
  <c r="H57" i="9"/>
  <c r="H56" i="9"/>
  <c r="H55" i="9"/>
  <c r="H54" i="9"/>
  <c r="H60" i="9" s="1"/>
  <c r="E15" i="1" s="1"/>
  <c r="H52" i="9"/>
  <c r="H51" i="9"/>
  <c r="H50" i="9"/>
  <c r="H48" i="9"/>
  <c r="H47" i="9"/>
  <c r="H46" i="9"/>
  <c r="H44" i="9"/>
  <c r="H43" i="9"/>
  <c r="H45" i="9" s="1"/>
  <c r="H42" i="9"/>
  <c r="H40" i="9"/>
  <c r="H39" i="9"/>
  <c r="H38" i="9"/>
  <c r="H41" i="9" s="1"/>
  <c r="H36" i="9"/>
  <c r="H37" i="9" s="1"/>
  <c r="H35" i="9"/>
  <c r="H34" i="9"/>
  <c r="H33" i="9"/>
  <c r="H32" i="9"/>
  <c r="H31" i="9"/>
  <c r="H29" i="9"/>
  <c r="H28" i="9"/>
  <c r="H27" i="9"/>
  <c r="H26" i="9"/>
  <c r="H25" i="9"/>
  <c r="H24" i="9"/>
  <c r="H23" i="9"/>
  <c r="H22" i="9"/>
  <c r="H30" i="9" s="1"/>
  <c r="H18" i="9"/>
  <c r="H17" i="9"/>
  <c r="H16" i="9"/>
  <c r="H15" i="9"/>
  <c r="H111" i="9" s="1"/>
  <c r="H14" i="9"/>
  <c r="H13" i="9"/>
  <c r="H19" i="9" s="1"/>
  <c r="H107" i="8"/>
  <c r="H106" i="8"/>
  <c r="H105" i="8"/>
  <c r="H104" i="8"/>
  <c r="H103" i="8"/>
  <c r="H102" i="8"/>
  <c r="H108" i="8" s="1"/>
  <c r="H100" i="8"/>
  <c r="H99" i="8"/>
  <c r="H98" i="8"/>
  <c r="H97" i="8"/>
  <c r="H96" i="8"/>
  <c r="H101" i="8" s="1"/>
  <c r="D18" i="1" s="1"/>
  <c r="H95" i="8"/>
  <c r="D17" i="1" s="1"/>
  <c r="H94" i="8"/>
  <c r="H93" i="8"/>
  <c r="H92" i="8"/>
  <c r="H91" i="8"/>
  <c r="H90" i="8"/>
  <c r="H89" i="8"/>
  <c r="H88" i="8"/>
  <c r="H87" i="8"/>
  <c r="H86" i="8"/>
  <c r="H85" i="8"/>
  <c r="H83" i="8"/>
  <c r="H82" i="8"/>
  <c r="H81" i="8"/>
  <c r="H80" i="8"/>
  <c r="H84" i="8" s="1"/>
  <c r="H78" i="8"/>
  <c r="H79" i="8" s="1"/>
  <c r="D16" i="1" s="1"/>
  <c r="H77" i="8"/>
  <c r="H76" i="8"/>
  <c r="H75" i="8"/>
  <c r="H74" i="8"/>
  <c r="H73" i="8"/>
  <c r="H71" i="8"/>
  <c r="H70" i="8"/>
  <c r="H69" i="8"/>
  <c r="H68" i="8"/>
  <c r="H67" i="8"/>
  <c r="H72" i="8" s="1"/>
  <c r="H65" i="8"/>
  <c r="H64" i="8"/>
  <c r="H63" i="8"/>
  <c r="H66" i="8" s="1"/>
  <c r="H62" i="8"/>
  <c r="H61" i="8"/>
  <c r="H59" i="8"/>
  <c r="H58" i="8"/>
  <c r="H57" i="8"/>
  <c r="H56" i="8"/>
  <c r="H55" i="8"/>
  <c r="H54" i="8"/>
  <c r="H60" i="8" s="1"/>
  <c r="D15" i="1" s="1"/>
  <c r="H52" i="8"/>
  <c r="H51" i="8"/>
  <c r="H50" i="8"/>
  <c r="H48" i="8"/>
  <c r="H47" i="8"/>
  <c r="H46" i="8"/>
  <c r="H44" i="8"/>
  <c r="H43" i="8"/>
  <c r="H42" i="8"/>
  <c r="H45" i="8" s="1"/>
  <c r="H40" i="8"/>
  <c r="H39" i="8"/>
  <c r="H38" i="8"/>
  <c r="H41" i="8" s="1"/>
  <c r="H36" i="8"/>
  <c r="H35" i="8"/>
  <c r="H34" i="8"/>
  <c r="H33" i="8"/>
  <c r="H32" i="8"/>
  <c r="H31" i="8"/>
  <c r="H37" i="8" s="1"/>
  <c r="H29" i="8"/>
  <c r="H28" i="8"/>
  <c r="H27" i="8"/>
  <c r="H26" i="8"/>
  <c r="H25" i="8"/>
  <c r="H24" i="8"/>
  <c r="H23" i="8"/>
  <c r="H22" i="8"/>
  <c r="H30" i="8" s="1"/>
  <c r="H18" i="8"/>
  <c r="H17" i="8"/>
  <c r="H16" i="8"/>
  <c r="H15" i="8"/>
  <c r="H111" i="8" s="1"/>
  <c r="H14" i="8"/>
  <c r="H19" i="8" s="1"/>
  <c r="H13" i="8"/>
  <c r="H107" i="7"/>
  <c r="H106" i="7"/>
  <c r="H105" i="7"/>
  <c r="H108" i="7" s="1"/>
  <c r="H104" i="7"/>
  <c r="H103" i="7"/>
  <c r="H102" i="7"/>
  <c r="H100" i="7"/>
  <c r="H99" i="7"/>
  <c r="H98" i="7"/>
  <c r="H97" i="7"/>
  <c r="H96" i="7"/>
  <c r="H101" i="7" s="1"/>
  <c r="C18" i="1" s="1"/>
  <c r="H94" i="7"/>
  <c r="H93" i="7"/>
  <c r="H92" i="7"/>
  <c r="H91" i="7"/>
  <c r="H90" i="7"/>
  <c r="H89" i="7"/>
  <c r="H88" i="7"/>
  <c r="H95" i="7" s="1"/>
  <c r="C17" i="1" s="1"/>
  <c r="H87" i="7"/>
  <c r="H86" i="7"/>
  <c r="H85" i="7"/>
  <c r="H83" i="7"/>
  <c r="H82" i="7"/>
  <c r="H81" i="7"/>
  <c r="H80" i="7"/>
  <c r="H84" i="7" s="1"/>
  <c r="H78" i="7"/>
  <c r="H77" i="7"/>
  <c r="H76" i="7"/>
  <c r="H75" i="7"/>
  <c r="H74" i="7"/>
  <c r="H73" i="7"/>
  <c r="H79" i="7" s="1"/>
  <c r="C16" i="1" s="1"/>
  <c r="H71" i="7"/>
  <c r="H70" i="7"/>
  <c r="H69" i="7"/>
  <c r="H68" i="7"/>
  <c r="H67" i="7"/>
  <c r="H72" i="7" s="1"/>
  <c r="H65" i="7"/>
  <c r="H64" i="7"/>
  <c r="H63" i="7"/>
  <c r="H66" i="7" s="1"/>
  <c r="H62" i="7"/>
  <c r="H61" i="7"/>
  <c r="H59" i="7"/>
  <c r="H58" i="7"/>
  <c r="H57" i="7"/>
  <c r="H56" i="7"/>
  <c r="H60" i="7" s="1"/>
  <c r="C15" i="1" s="1"/>
  <c r="H55" i="7"/>
  <c r="H54" i="7"/>
  <c r="H52" i="7"/>
  <c r="H51" i="7"/>
  <c r="H50" i="7"/>
  <c r="H48" i="7"/>
  <c r="H47" i="7"/>
  <c r="H46" i="7"/>
  <c r="H44" i="7"/>
  <c r="H43" i="7"/>
  <c r="H42" i="7"/>
  <c r="H45" i="7" s="1"/>
  <c r="H41" i="7"/>
  <c r="H40" i="7"/>
  <c r="H39" i="7"/>
  <c r="H38" i="7"/>
  <c r="H36" i="7"/>
  <c r="H35" i="7"/>
  <c r="H34" i="7"/>
  <c r="H33" i="7"/>
  <c r="H32" i="7"/>
  <c r="H31" i="7"/>
  <c r="H37" i="7" s="1"/>
  <c r="H29" i="7"/>
  <c r="H28" i="7"/>
  <c r="H27" i="7"/>
  <c r="H26" i="7"/>
  <c r="H25" i="7"/>
  <c r="H24" i="7"/>
  <c r="H30" i="7" s="1"/>
  <c r="H23" i="7"/>
  <c r="H22" i="7"/>
  <c r="H18" i="7"/>
  <c r="H17" i="7"/>
  <c r="H16" i="7"/>
  <c r="H15" i="7"/>
  <c r="H111" i="7" s="1"/>
  <c r="H14" i="7"/>
  <c r="H13" i="7"/>
  <c r="H19" i="7" s="1"/>
  <c r="H107" i="6"/>
  <c r="H106" i="6"/>
  <c r="H105" i="6"/>
  <c r="H104" i="6"/>
  <c r="H103" i="6"/>
  <c r="H102" i="6"/>
  <c r="H108" i="6" s="1"/>
  <c r="H100" i="6"/>
  <c r="H99" i="6"/>
  <c r="H98" i="6"/>
  <c r="H101" i="6" s="1"/>
  <c r="B18" i="1" s="1"/>
  <c r="H97" i="6"/>
  <c r="H96" i="6"/>
  <c r="H94" i="6"/>
  <c r="H93" i="6"/>
  <c r="H92" i="6"/>
  <c r="H91" i="6"/>
  <c r="H90" i="6"/>
  <c r="H89" i="6"/>
  <c r="H88" i="6"/>
  <c r="H87" i="6"/>
  <c r="H86" i="6"/>
  <c r="H85" i="6"/>
  <c r="H95" i="6" s="1"/>
  <c r="B17" i="1" s="1"/>
  <c r="H83" i="6"/>
  <c r="H84" i="6" s="1"/>
  <c r="H82" i="6"/>
  <c r="H81" i="6"/>
  <c r="H80" i="6"/>
  <c r="H78" i="6"/>
  <c r="H77" i="6"/>
  <c r="H76" i="6"/>
  <c r="H75" i="6"/>
  <c r="H74" i="6"/>
  <c r="H73" i="6"/>
  <c r="H79" i="6" s="1"/>
  <c r="B16" i="1" s="1"/>
  <c r="H71" i="6"/>
  <c r="H70" i="6"/>
  <c r="H69" i="6"/>
  <c r="H68" i="6"/>
  <c r="H67" i="6"/>
  <c r="H72" i="6" s="1"/>
  <c r="H66" i="6"/>
  <c r="H65" i="6"/>
  <c r="H64" i="6"/>
  <c r="H63" i="6"/>
  <c r="H62" i="6"/>
  <c r="H61" i="6"/>
  <c r="H59" i="6"/>
  <c r="H58" i="6"/>
  <c r="H57" i="6"/>
  <c r="H56" i="6"/>
  <c r="H55" i="6"/>
  <c r="H54" i="6"/>
  <c r="H60" i="6" s="1"/>
  <c r="B15" i="1" s="1"/>
  <c r="H52" i="6"/>
  <c r="H51" i="6"/>
  <c r="H50" i="6"/>
  <c r="H48" i="6"/>
  <c r="H47" i="6"/>
  <c r="H46" i="6"/>
  <c r="H44" i="6"/>
  <c r="H43" i="6"/>
  <c r="H42" i="6"/>
  <c r="H45" i="6" s="1"/>
  <c r="H41" i="6"/>
  <c r="H40" i="6"/>
  <c r="H39" i="6"/>
  <c r="H38" i="6"/>
  <c r="H36" i="6"/>
  <c r="H35" i="6"/>
  <c r="H34" i="6"/>
  <c r="H37" i="6" s="1"/>
  <c r="H33" i="6"/>
  <c r="H32" i="6"/>
  <c r="H31" i="6"/>
  <c r="H29" i="6"/>
  <c r="H28" i="6"/>
  <c r="H27" i="6"/>
  <c r="H26" i="6"/>
  <c r="H25" i="6"/>
  <c r="H24" i="6"/>
  <c r="H23" i="6"/>
  <c r="H22" i="6"/>
  <c r="H30" i="6" s="1"/>
  <c r="H19" i="6"/>
  <c r="H18" i="6"/>
  <c r="H17" i="6"/>
  <c r="H16" i="6"/>
  <c r="H15" i="6"/>
  <c r="H111" i="6" s="1"/>
  <c r="H14" i="6"/>
  <c r="H13" i="6"/>
  <c r="O26" i="5"/>
  <c r="L26" i="5"/>
  <c r="I26" i="5"/>
  <c r="F26" i="5"/>
  <c r="O25" i="5"/>
  <c r="L25" i="5"/>
  <c r="I25" i="5"/>
  <c r="F25" i="5"/>
  <c r="O24" i="5"/>
  <c r="L24" i="5"/>
  <c r="I24" i="5"/>
  <c r="F24" i="5"/>
  <c r="O23" i="5"/>
  <c r="L23" i="5"/>
  <c r="I23" i="5"/>
  <c r="F23" i="5"/>
  <c r="O22" i="5"/>
  <c r="L22" i="5"/>
  <c r="I22" i="5"/>
  <c r="F22" i="5"/>
  <c r="O21" i="5"/>
  <c r="L21" i="5"/>
  <c r="I21" i="5"/>
  <c r="F21" i="5"/>
  <c r="O20" i="5"/>
  <c r="L20" i="5"/>
  <c r="I20" i="5"/>
  <c r="F20" i="5"/>
  <c r="O19" i="5"/>
  <c r="L19" i="5"/>
  <c r="I19" i="5"/>
  <c r="F19" i="5"/>
  <c r="O18" i="5"/>
  <c r="L18" i="5"/>
  <c r="I18" i="5"/>
  <c r="F18" i="5"/>
  <c r="O17" i="5"/>
  <c r="L17" i="5"/>
  <c r="I17" i="5"/>
  <c r="F17" i="5"/>
  <c r="O16" i="5"/>
  <c r="L16" i="5"/>
  <c r="I16" i="5"/>
  <c r="F16" i="5"/>
  <c r="O15" i="5"/>
  <c r="L15" i="5"/>
  <c r="I15" i="5"/>
  <c r="F15" i="5"/>
  <c r="O14" i="5"/>
  <c r="L14" i="5"/>
  <c r="I14" i="5"/>
  <c r="F14" i="5"/>
  <c r="O13" i="5"/>
  <c r="L13" i="5"/>
  <c r="I13" i="5"/>
  <c r="F13" i="5"/>
  <c r="O12" i="5"/>
  <c r="L12" i="5"/>
  <c r="I12" i="5"/>
  <c r="F12" i="5"/>
  <c r="O11" i="5"/>
  <c r="L11" i="5"/>
  <c r="I11" i="5"/>
  <c r="F11" i="5"/>
  <c r="O10" i="5"/>
  <c r="L10" i="5"/>
  <c r="I10" i="5"/>
  <c r="F10" i="5"/>
  <c r="O9" i="5"/>
  <c r="L9" i="5"/>
  <c r="I9" i="5"/>
  <c r="F9" i="5"/>
  <c r="O8" i="5"/>
  <c r="L8" i="5"/>
  <c r="I8" i="5"/>
  <c r="F8" i="5"/>
  <c r="O7" i="5"/>
  <c r="L7" i="5"/>
  <c r="I7" i="5"/>
  <c r="F7" i="5"/>
  <c r="O6" i="5"/>
  <c r="O27" i="5" s="1"/>
  <c r="L6" i="5"/>
  <c r="L27" i="5" s="1"/>
  <c r="I6" i="5"/>
  <c r="I27" i="5" s="1"/>
  <c r="F6" i="5"/>
  <c r="F27" i="5" s="1"/>
  <c r="O5" i="5"/>
  <c r="L5" i="5"/>
  <c r="I5" i="5"/>
  <c r="F5" i="5"/>
  <c r="R22" i="4"/>
  <c r="N22" i="4"/>
  <c r="J22" i="4"/>
  <c r="F22" i="4"/>
  <c r="R21" i="4"/>
  <c r="N21" i="4"/>
  <c r="J21" i="4"/>
  <c r="F21" i="4"/>
  <c r="R20" i="4"/>
  <c r="N20" i="4"/>
  <c r="J20" i="4"/>
  <c r="F20" i="4"/>
  <c r="R19" i="4"/>
  <c r="N19" i="4"/>
  <c r="J19" i="4"/>
  <c r="F19" i="4"/>
  <c r="R18" i="4"/>
  <c r="N18" i="4"/>
  <c r="J18" i="4"/>
  <c r="F18" i="4"/>
  <c r="R17" i="4"/>
  <c r="N17" i="4"/>
  <c r="J17" i="4"/>
  <c r="F17" i="4"/>
  <c r="R16" i="4"/>
  <c r="N16" i="4"/>
  <c r="J16" i="4"/>
  <c r="F16" i="4"/>
  <c r="R15" i="4"/>
  <c r="N15" i="4"/>
  <c r="J15" i="4"/>
  <c r="F15" i="4"/>
  <c r="R14" i="4"/>
  <c r="N14" i="4"/>
  <c r="J14" i="4"/>
  <c r="F14" i="4"/>
  <c r="R13" i="4"/>
  <c r="N13" i="4"/>
  <c r="J13" i="4"/>
  <c r="F13" i="4"/>
  <c r="R12" i="4"/>
  <c r="N12" i="4"/>
  <c r="J12" i="4"/>
  <c r="F12" i="4"/>
  <c r="R11" i="4"/>
  <c r="N11" i="4"/>
  <c r="J11" i="4"/>
  <c r="F11" i="4"/>
  <c r="R10" i="4"/>
  <c r="N10" i="4"/>
  <c r="J10" i="4"/>
  <c r="F10" i="4"/>
  <c r="R9" i="4"/>
  <c r="N9" i="4"/>
  <c r="J9" i="4"/>
  <c r="F9" i="4"/>
  <c r="R8" i="4"/>
  <c r="N8" i="4"/>
  <c r="J8" i="4"/>
  <c r="F8" i="4"/>
  <c r="R7" i="4"/>
  <c r="N7" i="4"/>
  <c r="J7" i="4"/>
  <c r="F7" i="4"/>
  <c r="R6" i="4"/>
  <c r="N6" i="4"/>
  <c r="J6" i="4"/>
  <c r="F6" i="4"/>
  <c r="R5" i="4"/>
  <c r="R23" i="4" s="1"/>
  <c r="N5" i="4"/>
  <c r="N23" i="4" s="1"/>
  <c r="J5" i="4"/>
  <c r="J23" i="4" s="1"/>
  <c r="F5" i="4"/>
  <c r="F23" i="4" s="1"/>
  <c r="H28" i="3"/>
  <c r="G28" i="3"/>
  <c r="F28" i="3"/>
  <c r="E28" i="3"/>
  <c r="C8" i="1"/>
  <c r="C7" i="1"/>
  <c r="C6" i="1"/>
  <c r="C5" i="1"/>
  <c r="H20" i="8" l="1"/>
  <c r="D12" i="1"/>
  <c r="H20" i="9"/>
  <c r="E12" i="1"/>
  <c r="D13" i="1"/>
  <c r="H49" i="8"/>
  <c r="H49" i="6"/>
  <c r="H53" i="6" s="1"/>
  <c r="B14" i="1" s="1"/>
  <c r="B13" i="1"/>
  <c r="B23" i="10"/>
  <c r="C13" i="1"/>
  <c r="H49" i="7"/>
  <c r="H53" i="7" s="1"/>
  <c r="C14" i="1" s="1"/>
  <c r="E13" i="1"/>
  <c r="H49" i="9"/>
  <c r="H53" i="9" s="1"/>
  <c r="E14" i="1" s="1"/>
  <c r="H53" i="8"/>
  <c r="D14" i="1" s="1"/>
  <c r="B12" i="1"/>
  <c r="H20" i="6"/>
  <c r="C12" i="1"/>
  <c r="H20" i="7"/>
  <c r="H21" i="7" l="1"/>
  <c r="H112" i="7"/>
  <c r="H110" i="7"/>
  <c r="H112" i="6"/>
  <c r="H110" i="6"/>
  <c r="H21" i="6"/>
  <c r="F23" i="10"/>
  <c r="D23" i="10"/>
  <c r="H21" i="9"/>
  <c r="H112" i="9"/>
  <c r="H110" i="9"/>
  <c r="H110" i="8"/>
  <c r="H21" i="8"/>
  <c r="H112" i="8"/>
  <c r="C26" i="10" l="1"/>
  <c r="H109" i="8"/>
  <c r="H109" i="9"/>
  <c r="C27" i="10"/>
  <c r="H109" i="6"/>
  <c r="C24" i="10"/>
  <c r="C25" i="10"/>
  <c r="H109" i="7"/>
  <c r="B25" i="10" l="1"/>
  <c r="D25" i="10" s="1"/>
  <c r="F25" i="10" s="1"/>
  <c r="H113" i="7"/>
  <c r="H113" i="6"/>
  <c r="B24" i="10"/>
  <c r="D24" i="10" s="1"/>
  <c r="F24" i="10" s="1"/>
  <c r="H113" i="9"/>
  <c r="B27" i="10"/>
  <c r="D27" i="10" s="1"/>
  <c r="F27" i="10" s="1"/>
  <c r="H113" i="8"/>
  <c r="B26" i="10"/>
  <c r="D26" i="10" s="1"/>
  <c r="F26" i="10" s="1"/>
  <c r="H114" i="8" l="1"/>
  <c r="H114" i="9"/>
  <c r="H114" i="6"/>
  <c r="H115" i="6"/>
  <c r="H116" i="6" s="1"/>
  <c r="H114" i="7"/>
  <c r="B9" i="6" l="1"/>
  <c r="B8" i="6" s="1"/>
  <c r="B5" i="1"/>
  <c r="B21" i="10"/>
  <c r="D21" i="10" s="1"/>
  <c r="F21" i="10" s="1"/>
  <c r="H115" i="7"/>
  <c r="H116" i="7" s="1"/>
  <c r="H115" i="9"/>
  <c r="H116" i="9" s="1"/>
  <c r="H115" i="8"/>
  <c r="H116" i="8" s="1"/>
  <c r="B9" i="8" l="1"/>
  <c r="B8" i="8" s="1"/>
  <c r="B7" i="1"/>
  <c r="B6" i="1"/>
  <c r="B22" i="10"/>
  <c r="D22" i="10" s="1"/>
  <c r="F22" i="10" s="1"/>
  <c r="B9" i="7"/>
  <c r="B8" i="7" s="1"/>
  <c r="C28" i="10"/>
  <c r="B9" i="9"/>
  <c r="B8" i="9" s="1"/>
  <c r="B8" i="1"/>
  <c r="B28" i="10"/>
  <c r="D28" i="10" s="1"/>
  <c r="F28" i="10" s="1"/>
  <c r="F31" i="10" s="1"/>
  <c r="J5" i="1"/>
  <c r="D5" i="1"/>
  <c r="J8" i="1" l="1"/>
  <c r="D8" i="1"/>
  <c r="J6" i="1"/>
  <c r="D6" i="1"/>
  <c r="J7" i="1"/>
  <c r="D7" i="1"/>
</calcChain>
</file>

<file path=xl/sharedStrings.xml><?xml version="1.0" encoding="utf-8"?>
<sst xmlns="http://schemas.openxmlformats.org/spreadsheetml/2006/main" count="2666" uniqueCount="805">
  <si>
    <t>Uncertain Eyes — Four One-Hour TV Budget Options</t>
  </si>
  <si>
    <t>Script-specific, formula-driven planning budgets. Every tier pays cast, crew, props, rentals, safety, post, insurance and contingency. Lower tiers require the stated production compromises.</t>
  </si>
  <si>
    <t>Scenario</t>
  </si>
  <si>
    <t>Total budget</t>
  </si>
  <si>
    <t>Shoot days</t>
  </si>
  <si>
    <t>Budget / shoot day</t>
  </si>
  <si>
    <t>Core approach</t>
  </si>
  <si>
    <t>Performer framework</t>
  </si>
  <si>
    <t>Planning note</t>
  </si>
  <si>
    <t>Micro Budget</t>
  </si>
  <si>
    <t>Nine-day regional shoot; 18+ actors play teens; hospital is one redressable practical; one school campus; crash is insert-led with stunt supervision; scripted premium songs are replaced.</t>
  </si>
  <si>
    <t>SAG-AFTRA Special New Media Category A only if episodic/new-media eligible and total remains under $300,000</t>
  </si>
  <si>
    <t>The SAG-AFTRA Micro-Budget Project Agreement cap is $20,000 and is not viable for this script; this label is colloquial, and Category A eligibility is conditional.</t>
  </si>
  <si>
    <t>Ultra-Low Budget</t>
  </si>
  <si>
    <t>Twelve-day independent shoot; controlled bicycle stunt day; fuller hospital coverage; limited period background; combined departments; library/original music with a small source allowance.</t>
  </si>
  <si>
    <t>SAG-AFTRA Special New Media Category B only if episodic/new-media eligible and total remains under $700,000</t>
  </si>
  <si>
    <t>If the live total reaches $700,000, Category B no longer fits; rebudget under Category C or full television terms.</t>
  </si>
  <si>
    <t>Low Budget</t>
  </si>
  <si>
    <t>Fifteen-day low-budget television execution; union-scale cast; dedicated art, wardrobe and prosthetics; more period vehicles/background; original score and quoted selective source music.</t>
  </si>
  <si>
    <t>Full 2026 SAG-AFTRA Television rates assumed because this case is expected to exceed the $1,000,000 Special New Media ceiling</t>
  </si>
  <si>
    <t>This tier intentionally assumes full television performer rates rather than trying to force the production below the $1,000,000 Category C ceiling.</t>
  </si>
  <si>
    <t>Production Company</t>
  </si>
  <si>
    <t>Twenty-day production-company plan; full department staffing; stronger period build and crowd scope; separate stunt/medical-effects work; age-authentic minors possible; full broadcast/streaming delivery package.</t>
  </si>
  <si>
    <t>SAG-AFTRA Television plus DGA/IATSE/Teamsters terms as applicable; lead and key creative fees include negotiated overscale placeholders</t>
  </si>
  <si>
    <t>A likely independent production-company negative-cost plan; network/studio overhead, financing interest and marketing remain excluded.</t>
  </si>
  <si>
    <t>Key cost driver</t>
  </si>
  <si>
    <t>Micro</t>
  </si>
  <si>
    <t>Ultra-low</t>
  </si>
  <si>
    <t>Low</t>
  </si>
  <si>
    <t>Production co.</t>
  </si>
  <si>
    <t>Paid cast payroll</t>
  </si>
  <si>
    <t>Paid screenplay props</t>
  </si>
  <si>
    <t>Art Department &amp; Props subtotal</t>
  </si>
  <si>
    <t>Wardrobe, Hair &amp; Makeup subtotal</t>
  </si>
  <si>
    <t>Stunts, Medical Effects &amp; Safety subtotal</t>
  </si>
  <si>
    <t>Post-Production subtotal</t>
  </si>
  <si>
    <t>Music subtotal</t>
  </si>
  <si>
    <t>Included, excluded and decision points</t>
  </si>
  <si>
    <t>Included</t>
  </si>
  <si>
    <t>Paid props and duplicates</t>
  </si>
  <si>
    <t>Paid cast/crew and payroll loads</t>
  </si>
  <si>
    <t>Locations and picture vehicles</t>
  </si>
  <si>
    <t>Stunts, medical effects and safety</t>
  </si>
  <si>
    <t>Post, music and delivery</t>
  </si>
  <si>
    <t>Insurance and contingency</t>
  </si>
  <si>
    <t>Excluded</t>
  </si>
  <si>
    <t>Distributor marketing / P&amp;A</t>
  </si>
  <si>
    <t>Financing interest and lender fees</t>
  </si>
  <si>
    <t>Backend participations and future residuals</t>
  </si>
  <si>
    <t>Premium star quotes</t>
  </si>
  <si>
    <t>Tax incentive bridge costs</t>
  </si>
  <si>
    <t>Network/studio corporate overhead beyond shown allowance</t>
  </si>
  <si>
    <t>Rights caveat</t>
  </si>
  <si>
    <t>Life-story / participant releases</t>
  </si>
  <si>
    <t>Trademark and archival review</t>
  </si>
  <si>
    <t>Music master and publishing</t>
  </si>
  <si>
    <t>Location and artwork releases</t>
  </si>
  <si>
    <t>Minor releases and work permits</t>
  </si>
  <si>
    <t>All require executed documentation</t>
  </si>
  <si>
    <t>Micro reality</t>
  </si>
  <si>
    <t>Rewrite and combine sets</t>
  </si>
  <si>
    <t>18+ cast for teens</t>
  </si>
  <si>
    <t>Very small background groups</t>
  </si>
  <si>
    <t>Replace all premium songs</t>
  </si>
  <si>
    <t>Stock/VFX wildlife</t>
  </si>
  <si>
    <t>High schedule pressure</t>
  </si>
  <si>
    <t>Low-budget reality</t>
  </si>
  <si>
    <t>Full performer rates assumed</t>
  </si>
  <si>
    <t>Dedicated prosthetic and art prep</t>
  </si>
  <si>
    <t>Still one regional production base</t>
  </si>
  <si>
    <t>Selective source music only</t>
  </si>
  <si>
    <t>No studio marketing spend</t>
  </si>
  <si>
    <t>Final union review required</t>
  </si>
  <si>
    <t>Production-company reality</t>
  </si>
  <si>
    <t>Preserves all story blocks</t>
  </si>
  <si>
    <t>Can use age-authentic minors</t>
  </si>
  <si>
    <t>Fuller 1970s crowds and vehicles</t>
  </si>
  <si>
    <t>Larger music allowance</t>
  </si>
  <si>
    <t>Broadcast/streaming delivery</t>
  </si>
  <si>
    <t>Still a planning model, not bids</t>
  </si>
  <si>
    <t>Uncertain Eyes — One-Hour TV Budget Assumptions</t>
  </si>
  <si>
    <t>USD planning model dated 2026-08-15. Blue text/yellow fill marks editable assumptions; green text marks workbook links. Final guild agreement depends on first exhibition, signatory status and approved budget.</t>
  </si>
  <si>
    <t>Section</t>
  </si>
  <si>
    <t>Driver</t>
  </si>
  <si>
    <t>Units</t>
  </si>
  <si>
    <t>Basis / caution</t>
  </si>
  <si>
    <t>Schedule</t>
  </si>
  <si>
    <t>Principal photography</t>
  </si>
  <si>
    <t>days</t>
  </si>
  <si>
    <t>Company moves are minimized through redresses and block shooting</t>
  </si>
  <si>
    <t>Prep</t>
  </si>
  <si>
    <t>weeks</t>
  </si>
  <si>
    <t>Includes safety, prosthetic and picture-vehicle prep</t>
  </si>
  <si>
    <t>Post-production</t>
  </si>
  <si>
    <t>Editorial may overlap production</t>
  </si>
  <si>
    <t>Labor</t>
  </si>
  <si>
    <t>Illustrative performer framework</t>
  </si>
  <si>
    <t>text</t>
  </si>
  <si>
    <t>Confirm directly with SAG-AFTRA before offers</t>
  </si>
  <si>
    <t>Principal performer reference</t>
  </si>
  <si>
    <t>$/day</t>
  </si>
  <si>
    <t>2026–27 current minimum reference; negotiated overscale appears in Cast &amp; Schedule</t>
  </si>
  <si>
    <t>Principal weekly reference</t>
  </si>
  <si>
    <t>$/week</t>
  </si>
  <si>
    <t>Category A is day-rate only; full TV weekly reference derived from current scale</t>
  </si>
  <si>
    <t>Background reference</t>
  </si>
  <si>
    <t>Coverage and zone rules vary</t>
  </si>
  <si>
    <t>Cast pension &amp; health</t>
  </si>
  <si>
    <t>% cast payroll</t>
  </si>
  <si>
    <t>21.5% planning rate from current Special New Media sheets; confirm ceilings and allocation</t>
  </si>
  <si>
    <t>Crew payroll burden</t>
  </si>
  <si>
    <t>% crew payroll</t>
  </si>
  <si>
    <t>Planning load for payroll taxes, workers compensation and applicable benefits</t>
  </si>
  <si>
    <t>Payroll company fee</t>
  </si>
  <si>
    <t>% cast + crew payroll</t>
  </si>
  <si>
    <t>Editable estimate</t>
  </si>
  <si>
    <t>Risk</t>
  </si>
  <si>
    <t>Contingency</t>
  </si>
  <si>
    <t>% pre-contingency</t>
  </si>
  <si>
    <t>Period exteriors, stunts, medical effects and weather drive risk</t>
  </si>
  <si>
    <t>Completion bond</t>
  </si>
  <si>
    <t>% pre-bond subtotal</t>
  </si>
  <si>
    <t>Included only in the production-company case</t>
  </si>
  <si>
    <t>Casting</t>
  </si>
  <si>
    <t>Teen strategy</t>
  </si>
  <si>
    <t>approach</t>
  </si>
  <si>
    <t>18+ to play younger</t>
  </si>
  <si>
    <t>Primarily 18+; limited minors</t>
  </si>
  <si>
    <t>Age-authentic minors permitted</t>
  </si>
  <si>
    <t>Minor rules, school time and welfare staffing can affect the schedule</t>
  </si>
  <si>
    <t>Music</t>
  </si>
  <si>
    <t>The Archies / Pink Floyd / Led Zeppelin</t>
  </si>
  <si>
    <t>Replace</t>
  </si>
  <si>
    <t>Replace / quote one</t>
  </si>
  <si>
    <t>Selective quotes</t>
  </si>
  <si>
    <t>Clearance allowance</t>
  </si>
  <si>
    <t>No scripted commercial song is assumed cleared until master and publishing licenses are signed</t>
  </si>
  <si>
    <t>Incentives</t>
  </si>
  <si>
    <t>Tax credits / grants</t>
  </si>
  <si>
    <t>netted?</t>
  </si>
  <si>
    <t>No</t>
  </si>
  <si>
    <t>All totals are gross negative cost before incentives</t>
  </si>
  <si>
    <t>Color legend</t>
  </si>
  <si>
    <t>Blue text / yellow fill</t>
  </si>
  <si>
    <t>Editable input</t>
  </si>
  <si>
    <t>Changeable planning assumption</t>
  </si>
  <si>
    <t>Green text</t>
  </si>
  <si>
    <t>Internal link</t>
  </si>
  <si>
    <t>Formula references another worksheet</t>
  </si>
  <si>
    <t>Black text</t>
  </si>
  <si>
    <t>Calculation / label</t>
  </si>
  <si>
    <t>Model output or fixed description</t>
  </si>
  <si>
    <t>One-Hour Screenplay Production Breakdown</t>
  </si>
  <si>
    <t>Derived from the attached 11,266-word screenplay text. The paste contains 54 slug lines; pagination and locked scene numbers were not preserved, so a final Movie Magic stripboard is still required.</t>
  </si>
  <si>
    <t>Metric</t>
  </si>
  <si>
    <t>Observed / estimated</t>
  </si>
  <si>
    <t>Budget implication</t>
  </si>
  <si>
    <t>Planning treatment</t>
  </si>
  <si>
    <t>Format</t>
  </si>
  <si>
    <t>One-hour period television drama</t>
  </si>
  <si>
    <t>Dense one-hour schedule with substantial company moves</t>
  </si>
  <si>
    <t>Budgeted as one standalone episode/pilot</t>
  </si>
  <si>
    <t>Text length</t>
  </si>
  <si>
    <t>11,266 words</t>
  </si>
  <si>
    <t>Approximately 55–65 formatted screenplay pages</t>
  </si>
  <si>
    <t>Re-page after final script lock</t>
  </si>
  <si>
    <t>Slug lines</t>
  </si>
  <si>
    <t>Numerous camera-angle slugs and repeated sets</t>
  </si>
  <si>
    <t>Grouped into 23 practical environment families</t>
  </si>
  <si>
    <t>Timeline</t>
  </si>
  <si>
    <t>1975–1978</t>
  </si>
  <si>
    <t>Wardrobe, vehicles, signage, music and set dressing must remain period-correct</t>
  </si>
  <si>
    <t>Tiered period depth; no contemporary substitutions in hero frame</t>
  </si>
  <si>
    <t>Speaking roles</t>
  </si>
  <si>
    <t>29 named / featured cues</t>
  </si>
  <si>
    <t>High day-player casting and fitting load</t>
  </si>
  <si>
    <t>Role doubling below low tier where story-safe</t>
  </si>
  <si>
    <t>Central performer</t>
  </si>
  <si>
    <t>Gary appears in nearly every sequence</t>
  </si>
  <si>
    <t>Lead fatigue, continuity, prosthetic and school-age casting constraints</t>
  </si>
  <si>
    <t>18+ performer below production-company tier</t>
  </si>
  <si>
    <t>Hospital work</t>
  </si>
  <si>
    <t>ER, OR, tunnel, recovery, ward, nurses' station, doctors' office</t>
  </si>
  <si>
    <t>Medical adviser, specialty props, controlled modesty and prosthetics</t>
  </si>
  <si>
    <t>One redressable medical base below full tier</t>
  </si>
  <si>
    <t>School work</t>
  </si>
  <si>
    <t>Exterior, cafeteria, shacks, classrooms, science lab, parking lot</t>
  </si>
  <si>
    <t>Young-looking cast, period background, controlled public locations</t>
  </si>
  <si>
    <t>One school / civic-campus base with redresses</t>
  </si>
  <si>
    <t>Action / safety</t>
  </si>
  <si>
    <t>Bike jump and crash, embedded axle, seizures, knife chase, fire and wilderness</t>
  </si>
  <si>
    <t>Stunt coordinator, medic, rigs, mats, fire oversight and insurance</t>
  </si>
  <si>
    <t>No safety line is removed at any tier</t>
  </si>
  <si>
    <t>Sensitive material</t>
  </si>
  <si>
    <t>Teen medical exposure and Sharon/stepfather scene</t>
  </si>
  <si>
    <t>Closed set, modesty garments, safeguarding and possible intimacy coordinator</t>
  </si>
  <si>
    <t>Budgeted explicitly; do not rely on camera blocking alone</t>
  </si>
  <si>
    <t>Wildlife / nature</t>
  </si>
  <si>
    <t>Deer, fawn, armadillo and birds</t>
  </si>
  <si>
    <t>Animal handling is costly and schedule-sensitive</t>
  </si>
  <si>
    <t>Stock/VFX plates below full tier; supervised unit only if approved</t>
  </si>
  <si>
    <t>The Archies, Pink Floyd and Led Zeppelin cues</t>
  </si>
  <si>
    <t>Master + publishing can exceed lower-tier means</t>
  </si>
  <si>
    <t>Replacements below full tier; quote-backed allowance only</t>
  </si>
  <si>
    <t>Production block</t>
  </si>
  <si>
    <t>Environments</t>
  </si>
  <si>
    <t>Key cast</t>
  </si>
  <si>
    <t>Special requirements</t>
  </si>
  <si>
    <t>Micro days</t>
  </si>
  <si>
    <t>Ultra-low days</t>
  </si>
  <si>
    <t>Low days</t>
  </si>
  <si>
    <t>Prod. co. days</t>
  </si>
  <si>
    <t>Lower-tier treatment</t>
  </si>
  <si>
    <t>Production-company treatment</t>
  </si>
  <si>
    <t>Bike accident</t>
  </si>
  <si>
    <t>Dirt track, parking lot, payphone, kitchen</t>
  </si>
  <si>
    <t>Gary, Will, Mom, kids</t>
  </si>
  <si>
    <t>Hero/stunt bikes, breakaway wheel, head rig, blood</t>
  </si>
  <si>
    <t>Single controlled exterior cluster; impact sold with inserts</t>
  </si>
  <si>
    <t>Dedicated rehearsal and insert unit; duplicate rigs</t>
  </si>
  <si>
    <t>Emergency / first surgery</t>
  </si>
  <si>
    <t>ER, airport, tunnel, OR</t>
  </si>
  <si>
    <t>Gary, Mom, doctors, nurses</t>
  </si>
  <si>
    <t>Open-head prosthetics, medical playback, period hospital</t>
  </si>
  <si>
    <t>One medical location repeatedly redressed</t>
  </si>
  <si>
    <t>Separate OR insert work and fuller hospital dressing</t>
  </si>
  <si>
    <t>Recovery / prognosis</t>
  </si>
  <si>
    <t>Recovery, ward, nurses' station</t>
  </si>
  <si>
    <t>Gary, Mom, Nogan, hospital ensemble</t>
  </si>
  <si>
    <t>Seizures, catheter/modesty work, wheelchair, jukebox</t>
  </si>
  <si>
    <t>Closed-set inserts and compact ensemble schedule</t>
  </si>
  <si>
    <t>Safeguarding, specialty inserts and larger medical team</t>
  </si>
  <si>
    <t>Return to school</t>
  </si>
  <si>
    <t>K-Mart, school exterior, cafeteria, shacks</t>
  </si>
  <si>
    <t>Gary, Mom, students, teachers</t>
  </si>
  <si>
    <t>Orange helmet, period crowds, Pontiac</t>
  </si>
  <si>
    <t>One school campus; reduced background</t>
  </si>
  <si>
    <t>Expanded 1970s crowd and vehicle dressing</t>
  </si>
  <si>
    <t>Bullying / academics</t>
  </si>
  <si>
    <t>Parking lot, classrooms, science lab</t>
  </si>
  <si>
    <t>Gary, Banger, teachers, peers</t>
  </si>
  <si>
    <t>Retractable knife, run, fall protection, lab props</t>
  </si>
  <si>
    <t>Chase coverage compressed to one block</t>
  </si>
  <si>
    <t>More geography and background reactions</t>
  </si>
  <si>
    <t>Friendship / Sharon</t>
  </si>
  <si>
    <t>Fountain, BBQ, living room</t>
  </si>
  <si>
    <t>Gary, Sharon, Mike, peers, stepfather</t>
  </si>
  <si>
    <t>Food, sensitive bedroom/living-room material</t>
  </si>
  <si>
    <t>Controlled modesty and closed set</t>
  </si>
  <si>
    <t>Intimacy coordinator / safeguarding lead</t>
  </si>
  <si>
    <t>Withdrawal / future</t>
  </si>
  <si>
    <t>Park, recruiting offices, wilderness, river</t>
  </si>
  <si>
    <t>Gary, Mike, recruiters</t>
  </si>
  <si>
    <t>Campfire, rain, wildlife plates, river safety</t>
  </si>
  <si>
    <t>Accessible park doubles and stock wildlife</t>
  </si>
  <si>
    <t>Dedicated nature unit if conditions warrant</t>
  </si>
  <si>
    <t>GED ending</t>
  </si>
  <si>
    <t>Public library</t>
  </si>
  <si>
    <t>Gary, librarian, test takers</t>
  </si>
  <si>
    <t>Period library dress, carts, test packets</t>
  </si>
  <si>
    <t>Civic interior redress</t>
  </si>
  <si>
    <t>Larger practical and background</t>
  </si>
  <si>
    <t>Sequence-day total (ties to scenario shoot-day assumptions)</t>
  </si>
  <si>
    <t>Paid Cast &amp; Performer Schedule</t>
  </si>
  <si>
    <t>Every performer group is paid. Gross wages shown before P&amp;H, payroll fees, overtime, fittings and penalties. Lower tiers cast 18+ performers for teen roles.</t>
  </si>
  <si>
    <t>Role / group</t>
  </si>
  <si>
    <t>Script function / tier treatment</t>
  </si>
  <si>
    <t>Micro count</t>
  </si>
  <si>
    <t>Days each</t>
  </si>
  <si>
    <t>Rate/day</t>
  </si>
  <si>
    <t>Gross</t>
  </si>
  <si>
    <t>Ultra count</t>
  </si>
  <si>
    <t>Low count</t>
  </si>
  <si>
    <t>Prod count</t>
  </si>
  <si>
    <t>Gary</t>
  </si>
  <si>
    <t>Lead, age 15–18; 18+ to play younger below production-company tier</t>
  </si>
  <si>
    <t>Mom</t>
  </si>
  <si>
    <t>Major supporting role from injury through return to school</t>
  </si>
  <si>
    <t>Dr. Nogan</t>
  </si>
  <si>
    <t>Recurring physician / prognosis</t>
  </si>
  <si>
    <t>Dr. Wheeler</t>
  </si>
  <si>
    <t>Neurosurgeon and operation scenes</t>
  </si>
  <si>
    <t>Sharon</t>
  </si>
  <si>
    <t>Friendship and emotional subplot</t>
  </si>
  <si>
    <t>Mike</t>
  </si>
  <si>
    <t>Friend across school / park sequences</t>
  </si>
  <si>
    <t>Will</t>
  </si>
  <si>
    <t>Bike friend and accident witness</t>
  </si>
  <si>
    <t>Hospital featured ensemble</t>
  </si>
  <si>
    <t>Kalus, male nurse, Kim, Kelly, Shawn, aide, orderly, surgical assistant</t>
  </si>
  <si>
    <t>School faculty ensemble</t>
  </si>
  <si>
    <t>Rogers, Sharp, Roche, Richards, Chip and bitter teacher</t>
  </si>
  <si>
    <t>Teen peers / bullies</t>
  </si>
  <si>
    <t>Tina, Jeff, Donny, Banger, overweight girl, cafeteria bully and friends</t>
  </si>
  <si>
    <t>Recruiters / librarians</t>
  </si>
  <si>
    <t>Air Force, Navy and two librarian functions; role doubling below low tier</t>
  </si>
  <si>
    <t>Sharon's stepfather</t>
  </si>
  <si>
    <t>Sensitive one-scene supporting role</t>
  </si>
  <si>
    <t>Additional day players</t>
  </si>
  <si>
    <t>Nurses, relatives, students, test takers and clerks</t>
  </si>
  <si>
    <t>Stunt performers / doubles</t>
  </si>
  <si>
    <t>Bicycle jump, crash and chase work</t>
  </si>
  <si>
    <t>Background performer-days</t>
  </si>
  <si>
    <t>School, hospital, airport, cafeteria, K-Mart and library</t>
  </si>
  <si>
    <t>Stand-ins / photo doubles</t>
  </si>
  <si>
    <t>Lead and stunt continuity</t>
  </si>
  <si>
    <t>Loop group / ADR voices</t>
  </si>
  <si>
    <t>School, hospital, airport and public spaces</t>
  </si>
  <si>
    <t>Intimacy / modesty rehearsal performer time</t>
  </si>
  <si>
    <t>Closed-set rehearsal and choreography allowance</t>
  </si>
  <si>
    <t>TOTAL GROSS CAST PAYROLL (before P&amp;H)</t>
  </si>
  <si>
    <t>Paid Script-Specific Props &amp; Art</t>
  </si>
  <si>
    <t>Every item is budgeted as a purchase, rental, fabrication, license or consumable. No donated props or free picture vehicles are assumed. General set dressing is separate in each detailed budget.</t>
  </si>
  <si>
    <t>Prop / art element</t>
  </si>
  <si>
    <t>Script use</t>
  </si>
  <si>
    <t>Acquisition</t>
  </si>
  <si>
    <t>Micro qty</t>
  </si>
  <si>
    <t>Rate</t>
  </si>
  <si>
    <t>Total</t>
  </si>
  <si>
    <t>Ultra qty</t>
  </si>
  <si>
    <t>Low qty</t>
  </si>
  <si>
    <t>Prod qty</t>
  </si>
  <si>
    <t>1970s bicycles — hero and stunt duplicates</t>
  </si>
  <si>
    <t>Dirt-track jump, commute and crash</t>
  </si>
  <si>
    <t>Rent / purchase / modify</t>
  </si>
  <si>
    <t>Breakaway front wheel, axle and protected head rig</t>
  </si>
  <si>
    <t>Wheel failure and embedded-axle inserts</t>
  </si>
  <si>
    <t>Fabricate</t>
  </si>
  <si>
    <t>Dirt ramp, stacked tires and landing dress</t>
  </si>
  <si>
    <t>Record jump and bike track</t>
  </si>
  <si>
    <t>Purchase / fabricate</t>
  </si>
  <si>
    <t>Blood, brain-tissue and wound hand props</t>
  </si>
  <si>
    <t>Parking lot, ER, surgery and recovery continuity</t>
  </si>
  <si>
    <t>Fabricate / consumables</t>
  </si>
  <si>
    <t>1970s payphone practical</t>
  </si>
  <si>
    <t>Collect call to Mom</t>
  </si>
  <si>
    <t>Rent / fabricate</t>
  </si>
  <si>
    <t>Period hospital smalls package</t>
  </si>
  <si>
    <t>Bandages, razors, urinal, catheter bag, tongue depressors, penlights</t>
  </si>
  <si>
    <t>Rent / purchase</t>
  </si>
  <si>
    <t>Operating-room surgical insert package</t>
  </si>
  <si>
    <t>Open-head surgery and awakening</t>
  </si>
  <si>
    <t>Orange motorcycle helmet and continuity doubles</t>
  </si>
  <si>
    <t>K-Mart purchase and school protection</t>
  </si>
  <si>
    <t>Purchase / age</t>
  </si>
  <si>
    <t>School books, tests, lunch trays and bags</t>
  </si>
  <si>
    <t>Cafeteria, shacks and classrooms</t>
  </si>
  <si>
    <t>Purchase / rent</t>
  </si>
  <si>
    <t>Retractable and rubber switchblade set</t>
  </si>
  <si>
    <t>Banger chase</t>
  </si>
  <si>
    <t>Purchase</t>
  </si>
  <si>
    <t>1970s science-lab and overhead-projector package</t>
  </si>
  <si>
    <t>Atoms and solar-system lessons</t>
  </si>
  <si>
    <t>Jukebox / 45 playback practical</t>
  </si>
  <si>
    <t>Hospital recreation area</t>
  </si>
  <si>
    <t>Rent</t>
  </si>
  <si>
    <t>K-Mart-style retail dress and fictional signage</t>
  </si>
  <si>
    <t>Helmet purchase</t>
  </si>
  <si>
    <t>Fabricate / rent</t>
  </si>
  <si>
    <t>Portable 8-track player and cleared-label tape props</t>
  </si>
  <si>
    <t>Park and wilderness scenes</t>
  </si>
  <si>
    <t>Camping kit, sleeping bag and controlled fire dress</t>
  </si>
  <si>
    <t>Brazos River camping</t>
  </si>
  <si>
    <t>Purchase / consumables</t>
  </si>
  <si>
    <t>Recruiting-office insignia, forms and desk props</t>
  </si>
  <si>
    <t>Air Force / Navy / Marine offices</t>
  </si>
  <si>
    <t>GED packets, timer, envelopes and library carts</t>
  </si>
  <si>
    <t>Fort Worth Public Library ending</t>
  </si>
  <si>
    <t>1970s Pontiac hero vehicle dressing kit</t>
  </si>
  <si>
    <t>Arrival at Paschal High School</t>
  </si>
  <si>
    <t>Rent / picture prep</t>
  </si>
  <si>
    <t>Medical X-rays / PMMA teaching graphics</t>
  </si>
  <si>
    <t>Skull-plate explanation and doctors' office</t>
  </si>
  <si>
    <t>Fabricate / license</t>
  </si>
  <si>
    <t>Airport gate, school and hospital period graphics</t>
  </si>
  <si>
    <t>T.F. Green, Paschal and medical locations</t>
  </si>
  <si>
    <t>Print / fabricate</t>
  </si>
  <si>
    <t>Food, orange juice and practical consumables</t>
  </si>
  <si>
    <t>Kitchen, cafeteria, BBQ and hospital</t>
  </si>
  <si>
    <t>Purchase / continuity multiples</t>
  </si>
  <si>
    <t>Hero prop duplicates, repairs and wear reserve</t>
  </si>
  <si>
    <t>Continuity across action and period scenes</t>
  </si>
  <si>
    <t>Allowance</t>
  </si>
  <si>
    <t>TOTAL PAID SCRIPT-SPECIFIC PROPS &amp; ART</t>
  </si>
  <si>
    <t>Micro Budget — Detailed One-Hour TV Budget</t>
  </si>
  <si>
    <t>Nine-day regional shoot; 18+ actors play teens; hospital is one redressable practical; one school campus; crash is insert-led with stunt supervision; scripted premium songs are replaced. All amounts in USD; planning estimate, not a vendor bid.</t>
  </si>
  <si>
    <t>Performer / labor framework</t>
  </si>
  <si>
    <t>Framework ceiling / planning range</t>
  </si>
  <si>
    <t>Budget status</t>
  </si>
  <si>
    <t>Grand total</t>
  </si>
  <si>
    <t>Account</t>
  </si>
  <si>
    <t>Category</t>
  </si>
  <si>
    <t>Line item</t>
  </si>
  <si>
    <t>Cost type</t>
  </si>
  <si>
    <t>Unit</t>
  </si>
  <si>
    <t>Qty</t>
  </si>
  <si>
    <t>Amount</t>
  </si>
  <si>
    <t>Basis / note</t>
  </si>
  <si>
    <t>1001</t>
  </si>
  <si>
    <t>Development &amp; Above the Line</t>
  </si>
  <si>
    <t>Life-story rights, releases and chain-of-title reserve</t>
  </si>
  <si>
    <t>Service</t>
  </si>
  <si>
    <t>allowance</t>
  </si>
  <si>
    <t>Final rights strategy and participant releases require counsel</t>
  </si>
  <si>
    <t>1002</t>
  </si>
  <si>
    <t>Production rewrite / one-hour polish</t>
  </si>
  <si>
    <t>Lower tiers need location and speaking-role consolidation</t>
  </si>
  <si>
    <t>1003</t>
  </si>
  <si>
    <t>Producer fees</t>
  </si>
  <si>
    <t>Crew payroll</t>
  </si>
  <si>
    <t>flat</t>
  </si>
  <si>
    <t>Financing fees and backend participations excluded</t>
  </si>
  <si>
    <t>1004</t>
  </si>
  <si>
    <t>Director</t>
  </si>
  <si>
    <t>Full case is an overscale placeholder subject to DGA/signatory terms</t>
  </si>
  <si>
    <t>1005</t>
  </si>
  <si>
    <t>Casting director and sessions</t>
  </si>
  <si>
    <t>Includes day-player and young-looking performer search</t>
  </si>
  <si>
    <t>1006</t>
  </si>
  <si>
    <t>Production executive / network delivery supervision</t>
  </si>
  <si>
    <t>Company infrastructure allocation</t>
  </si>
  <si>
    <t>Development &amp; Above the Line subtotal</t>
  </si>
  <si>
    <t>2001</t>
  </si>
  <si>
    <t>Cast</t>
  </si>
  <si>
    <t>Paid performers per Cast &amp; Schedule</t>
  </si>
  <si>
    <t>Cast payroll</t>
  </si>
  <si>
    <t>linked total</t>
  </si>
  <si>
    <t>Gross wages; no deferrals or volunteer acting</t>
  </si>
  <si>
    <t>Cast subtotal</t>
  </si>
  <si>
    <t>3001</t>
  </si>
  <si>
    <t>Production Management</t>
  </si>
  <si>
    <t>Line producer / UPM</t>
  </si>
  <si>
    <t>day</t>
  </si>
  <si>
    <t>Prep through wrap; micro combines functions</t>
  </si>
  <si>
    <t>3002</t>
  </si>
  <si>
    <t>Production coordinator</t>
  </si>
  <si>
    <t>Paid office coordination</t>
  </si>
  <si>
    <t>3003</t>
  </si>
  <si>
    <t>1st assistant director</t>
  </si>
  <si>
    <t>Prep, shoot and wrap coverage</t>
  </si>
  <si>
    <t>3004</t>
  </si>
  <si>
    <t>2nd AD / background and minor coordination</t>
  </si>
  <si>
    <t>Added as crowds and minor work expand</t>
  </si>
  <si>
    <t>3005</t>
  </si>
  <si>
    <t>Script supervisor</t>
  </si>
  <si>
    <t>Trauma, wardrobe and time-jump continuity</t>
  </si>
  <si>
    <t>3006</t>
  </si>
  <si>
    <t>Production assistants</t>
  </si>
  <si>
    <t>crew-day</t>
  </si>
  <si>
    <t>All PAs paid</t>
  </si>
  <si>
    <t>3007</t>
  </si>
  <si>
    <t>Office, printing, radios and communications</t>
  </si>
  <si>
    <t>Purchase / rental</t>
  </si>
  <si>
    <t>Production office and set communications</t>
  </si>
  <si>
    <t>3008</t>
  </si>
  <si>
    <t>Set medic / first aid</t>
  </si>
  <si>
    <t>Present on principal days; dedicated stunt safety below</t>
  </si>
  <si>
    <t>Production Management subtotal</t>
  </si>
  <si>
    <t>4001</t>
  </si>
  <si>
    <t>Camera</t>
  </si>
  <si>
    <t>Director of photography</t>
  </si>
  <si>
    <t>Includes tests and limited prep</t>
  </si>
  <si>
    <t>4002</t>
  </si>
  <si>
    <t>1st assistant camera</t>
  </si>
  <si>
    <t>Camera focus and builds</t>
  </si>
  <si>
    <t>4003</t>
  </si>
  <si>
    <t>2nd AC / DIT / camera utility</t>
  </si>
  <si>
    <t>Combined roles below low tier</t>
  </si>
  <si>
    <t>4004</t>
  </si>
  <si>
    <t>Camera, lenses and support package</t>
  </si>
  <si>
    <t>Rental</t>
  </si>
  <si>
    <t>shoot day</t>
  </si>
  <si>
    <t>Full case includes two bodies and specialty lens support</t>
  </si>
  <si>
    <t>4005</t>
  </si>
  <si>
    <t>Media, readers, checksum drives and backups</t>
  </si>
  <si>
    <t>At least two verified copies</t>
  </si>
  <si>
    <t>4006</t>
  </si>
  <si>
    <t>Gimbal, jib, vehicle rig and specialty inserts</t>
  </si>
  <si>
    <t>Bicycle, tunnel and wilderness moves</t>
  </si>
  <si>
    <t>Camera subtotal</t>
  </si>
  <si>
    <t>5001</t>
  </si>
  <si>
    <t>Grip &amp; Electric</t>
  </si>
  <si>
    <t>Grip and electric crew</t>
  </si>
  <si>
    <t>Combined department in lower tiers</t>
  </si>
  <si>
    <t>5002</t>
  </si>
  <si>
    <t>Lighting and grip package</t>
  </si>
  <si>
    <t>Hospital, night and period-location needs</t>
  </si>
  <si>
    <t>5003</t>
  </si>
  <si>
    <t>Generator, distro, fuel and practical power</t>
  </si>
  <si>
    <t>Rental / purchase</t>
  </si>
  <si>
    <t>Remote park and wilderness coverage</t>
  </si>
  <si>
    <t>Grip &amp; Electric subtotal</t>
  </si>
  <si>
    <t>6001</t>
  </si>
  <si>
    <t>Production Sound</t>
  </si>
  <si>
    <t>Mixer, boom and sound utility</t>
  </si>
  <si>
    <t>One-person micro; three-person full team</t>
  </si>
  <si>
    <t>6002</t>
  </si>
  <si>
    <t>Recorder, wireless, timecode and boom package</t>
  </si>
  <si>
    <t>Hospital gowns and outdoor coverage require wireless planning</t>
  </si>
  <si>
    <t>6003</t>
  </si>
  <si>
    <t>Playback, earwigs and specialty capture</t>
  </si>
  <si>
    <t>Playback equipment only; music licenses separate</t>
  </si>
  <si>
    <t>Production Sound subtotal</t>
  </si>
  <si>
    <t>7001</t>
  </si>
  <si>
    <t>Art Department &amp; Props</t>
  </si>
  <si>
    <t>Production designer / art director team</t>
  </si>
  <si>
    <t>Design and prep scale with period depth</t>
  </si>
  <si>
    <t>7002</t>
  </si>
  <si>
    <t>Set decoration, buyer and dress crew</t>
  </si>
  <si>
    <t>Paid construction/dress labor</t>
  </si>
  <si>
    <t>7003</t>
  </si>
  <si>
    <t>Prop master and assistants</t>
  </si>
  <si>
    <t>Hero prop continuity and stunt-safe duplicates</t>
  </si>
  <si>
    <t>7004</t>
  </si>
  <si>
    <t>Paid screenplay props and hero art elements</t>
  </si>
  <si>
    <t>Linked purchase / rental</t>
  </si>
  <si>
    <t>Detailed on Props &amp; Art; included exactly once</t>
  </si>
  <si>
    <t>7005</t>
  </si>
  <si>
    <t>General period set dressing and expendables</t>
  </si>
  <si>
    <t>Hospital, school, retail, home and office layers</t>
  </si>
  <si>
    <t>7006</t>
  </si>
  <si>
    <t>Period graphics, signage and trademark review</t>
  </si>
  <si>
    <t>Fictionalize brands where clearance is unavailable</t>
  </si>
  <si>
    <t>7007</t>
  </si>
  <si>
    <t>Hospital / school redresses, flats and construction</t>
  </si>
  <si>
    <t>Fabrication</t>
  </si>
  <si>
    <t>Multiple scripted hospital and school environments</t>
  </si>
  <si>
    <t>8001</t>
  </si>
  <si>
    <t>Wardrobe, Hair &amp; Makeup</t>
  </si>
  <si>
    <t>Costume design, prep and set wardrobe</t>
  </si>
  <si>
    <t>1975–78 continuity and multiples</t>
  </si>
  <si>
    <t>8002</t>
  </si>
  <si>
    <t>Period wardrobe rentals, purchases and cleaning</t>
  </si>
  <si>
    <t>Hero, day-player and background wardrobes</t>
  </si>
  <si>
    <t>8003</t>
  </si>
  <si>
    <t>Hair and makeup crew</t>
  </si>
  <si>
    <t>Shaved-head continuity and trauma looks</t>
  </si>
  <si>
    <t>8004</t>
  </si>
  <si>
    <t>Head wound, surgery and seizure prosthetics</t>
  </si>
  <si>
    <t>Fabrication / consumable</t>
  </si>
  <si>
    <t>Tests, appliances, blood and duplicates</t>
  </si>
  <si>
    <t>8005</t>
  </si>
  <si>
    <t>Wigs, bald cap / shaved-hair effects and materials</t>
  </si>
  <si>
    <t>Avoid repeated real shaving when continuity demands doubles</t>
  </si>
  <si>
    <t>8006</t>
  </si>
  <si>
    <t>Intimacy coordinator / modesty garments / closed-set support</t>
  </si>
  <si>
    <t>Crew payroll / purchase</t>
  </si>
  <si>
    <t>For medical exposure and Sharon/stepfather material</t>
  </si>
  <si>
    <t>9001</t>
  </si>
  <si>
    <t>Locations</t>
  </si>
  <si>
    <t>Location manager, scouts and assistants</t>
  </si>
  <si>
    <t>Scout and contract practical hospital/school alternatives</t>
  </si>
  <si>
    <t>9002</t>
  </si>
  <si>
    <t>Location fees — hospital, school, retail, home and library</t>
  </si>
  <si>
    <t>Location</t>
  </si>
  <si>
    <t>No donated facilities assumed</t>
  </si>
  <si>
    <t>9003</t>
  </si>
  <si>
    <t>Permits, parking, police, fire and public-safety support</t>
  </si>
  <si>
    <t>Permit / service</t>
  </si>
  <si>
    <t>Bike work, payphone/store, park and controlled fire</t>
  </si>
  <si>
    <t>9004</t>
  </si>
  <si>
    <t>Cleanup, restoration, security and site protection</t>
  </si>
  <si>
    <t>Schools, hospitals and public interiors</t>
  </si>
  <si>
    <t>9005</t>
  </si>
  <si>
    <t>Wilderness / river access and fire oversight</t>
  </si>
  <si>
    <t>Location / service</t>
  </si>
  <si>
    <t>Wildlife work remains contingent on approved plan</t>
  </si>
  <si>
    <t>Locations subtotal</t>
  </si>
  <si>
    <t>10001</t>
  </si>
  <si>
    <t>Transportation &amp; Travel</t>
  </si>
  <si>
    <t>Transportation coordinator, captain and drivers</t>
  </si>
  <si>
    <t>Paid drivers and coordination</t>
  </si>
  <si>
    <t>10002</t>
  </si>
  <si>
    <t>Production vans, box truck and passenger vehicles</t>
  </si>
  <si>
    <t>Scaled vehicle package</t>
  </si>
  <si>
    <t>10003</t>
  </si>
  <si>
    <t>Picture vehicles — Pontiac and period traffic</t>
  </si>
  <si>
    <t>Hero vehicle prep is detailed in Props &amp; Art; this covers operating rentals/traffic</t>
  </si>
  <si>
    <t>10004</t>
  </si>
  <si>
    <t>Fuel, mileage, tolls and parking</t>
  </si>
  <si>
    <t>Texas regional base</t>
  </si>
  <si>
    <t>10005</t>
  </si>
  <si>
    <t>Cast/crew lodging, airfare and per diem</t>
  </si>
  <si>
    <t>Travel</t>
  </si>
  <si>
    <t>Lower tiers rely on local hires; no unpaid lodging assumed</t>
  </si>
  <si>
    <t>Transportation &amp; Travel subtotal</t>
  </si>
  <si>
    <t>11001</t>
  </si>
  <si>
    <t>Stunts, Medical Effects &amp; Safety</t>
  </si>
  <si>
    <t>Stunt coordinator</t>
  </si>
  <si>
    <t>Current full coordinator reference retained even in reduced performer tiers</t>
  </si>
  <si>
    <t>11002</t>
  </si>
  <si>
    <t>Bicycle rigs, mats, rehearsal space and safety equipment</t>
  </si>
  <si>
    <t>Rental / fabrication</t>
  </si>
  <si>
    <t>Protected jump, wheel failure and crash design</t>
  </si>
  <si>
    <t>11003</t>
  </si>
  <si>
    <t>Knife choreography and stunt-safe weapon handling</t>
  </si>
  <si>
    <t>No sharp weapon used for contact work</t>
  </si>
  <si>
    <t>11004</t>
  </si>
  <si>
    <t>Fire safety, rain / wet-weather and wilderness safety</t>
  </si>
  <si>
    <t>Campfire and exterior unit</t>
  </si>
  <si>
    <t>11005</t>
  </si>
  <si>
    <t>Medical adviser and procedure review</t>
  </si>
  <si>
    <t>ER, surgery, seizure and recovery detail</t>
  </si>
  <si>
    <t>11006</t>
  </si>
  <si>
    <t>Studio teacher / welfare worker / child labor coordinator</t>
  </si>
  <si>
    <t>Required scope depends on age-authentic minor casting and jurisdiction</t>
  </si>
  <si>
    <t>12001</t>
  </si>
  <si>
    <t>Visual Effects</t>
  </si>
  <si>
    <t>VFX supervision, tests and turnover</t>
  </si>
  <si>
    <t>Plan crash and medical shots before photography</t>
  </si>
  <si>
    <t>12002</t>
  </si>
  <si>
    <t>Head injury, surgery and blood cleanup / enhancement</t>
  </si>
  <si>
    <t>Complements practical prosthetics</t>
  </si>
  <si>
    <t>12003</t>
  </si>
  <si>
    <t>Double vision, period cleanup and environment fixes</t>
  </si>
  <si>
    <t>POV work and removal of modern intrusions</t>
  </si>
  <si>
    <t>12004</t>
  </si>
  <si>
    <t>Wildlife / nature plates and comps</t>
  </si>
  <si>
    <t>Service / license</t>
  </si>
  <si>
    <t>Avoids unsupervised wildlife staging</t>
  </si>
  <si>
    <t>Visual Effects subtotal</t>
  </si>
  <si>
    <t>13001</t>
  </si>
  <si>
    <t>Post-Production</t>
  </si>
  <si>
    <t>Picture editor</t>
  </si>
  <si>
    <t>One-hour narrative editorial</t>
  </si>
  <si>
    <t>13002</t>
  </si>
  <si>
    <t>Assistant editor / post coordinator</t>
  </si>
  <si>
    <t>Combined with editor in micro case</t>
  </si>
  <si>
    <t>13003</t>
  </si>
  <si>
    <t>Edit systems, storage, review and archive</t>
  </si>
  <si>
    <t>Separate from camera originals</t>
  </si>
  <si>
    <t>13004</t>
  </si>
  <si>
    <t>Sound editorial, Foley and design</t>
  </si>
  <si>
    <t>Brain-squish POV, hospital, bikes, wilderness and crowds</t>
  </si>
  <si>
    <t>13005</t>
  </si>
  <si>
    <t>ADR, loop group and voice processing</t>
  </si>
  <si>
    <t>Gibberish/POV and public-space repairs</t>
  </si>
  <si>
    <t>13006</t>
  </si>
  <si>
    <t>Final mix and M&amp;E</t>
  </si>
  <si>
    <t>M&amp;E for international delivery</t>
  </si>
  <si>
    <t>13007</t>
  </si>
  <si>
    <t>Color grade and finishing</t>
  </si>
  <si>
    <t>Period look and medical continuity</t>
  </si>
  <si>
    <t>13008</t>
  </si>
  <si>
    <t>Online, conform and mastering</t>
  </si>
  <si>
    <t>Broadcast/streaming masters</t>
  </si>
  <si>
    <t>13009</t>
  </si>
  <si>
    <t>QC, captions, audio description and deliverables</t>
  </si>
  <si>
    <t>Accessibility and distributor deliverables</t>
  </si>
  <si>
    <t>13010</t>
  </si>
  <si>
    <t>Archival / stock footage and wildlife licenses</t>
  </si>
  <si>
    <t>License</t>
  </si>
  <si>
    <t>Quote required; no unlicensed use</t>
  </si>
  <si>
    <t>14001</t>
  </si>
  <si>
    <t>Music supervisor / clearance administration</t>
  </si>
  <si>
    <t>Begin before scripted playback</t>
  </si>
  <si>
    <t>14002</t>
  </si>
  <si>
    <t>Composer fee</t>
  </si>
  <si>
    <t>Original score</t>
  </si>
  <si>
    <t>14003</t>
  </si>
  <si>
    <t>Score recording, musicians, studio and mix</t>
  </si>
  <si>
    <t>Mostly in-the-box below full tier</t>
  </si>
  <si>
    <t>14004</t>
  </si>
  <si>
    <t>Source-song master and publishing licenses</t>
  </si>
  <si>
    <t>Premium catalog cues require separate master and publishing quotes; zero means replacement</t>
  </si>
  <si>
    <t>14005</t>
  </si>
  <si>
    <t>Cue sheets, music legal and license delivery</t>
  </si>
  <si>
    <t>Required delivery paperwork</t>
  </si>
  <si>
    <t>15001</t>
  </si>
  <si>
    <t>Insurance, Legal, Admin &amp; Delivery</t>
  </si>
  <si>
    <t>Production package insurance</t>
  </si>
  <si>
    <t>Insurance</t>
  </si>
  <si>
    <t>GL, equipment, auto and specialty-risk allowances</t>
  </si>
  <si>
    <t>15002</t>
  </si>
  <si>
    <t>Production legal, contracts and clearances</t>
  </si>
  <si>
    <t>Rights, brands, sensitive material and releases</t>
  </si>
  <si>
    <t>15003</t>
  </si>
  <si>
    <t>Production accounting and cost reporting</t>
  </si>
  <si>
    <t>Cost reports and tax filings</t>
  </si>
  <si>
    <t>15004</t>
  </si>
  <si>
    <t>Errors &amp; omissions insurance</t>
  </si>
  <si>
    <t>Common distributor requirement</t>
  </si>
  <si>
    <t>15005</t>
  </si>
  <si>
    <t>Publicity stills, EPK and delivery incidentals</t>
  </si>
  <si>
    <t>Distribution marketing spend excluded</t>
  </si>
  <si>
    <t>15006</t>
  </si>
  <si>
    <t>Production-company overhead</t>
  </si>
  <si>
    <t>Overhead</t>
  </si>
  <si>
    <t>Corporate infrastructure allocation; financing costs excluded</t>
  </si>
  <si>
    <t>Insurance, Legal, Admin &amp; Delivery subtotal</t>
  </si>
  <si>
    <t>Subtotal before payroll burdens and contingency</t>
  </si>
  <si>
    <t>Crew payroll taxes / workers compensation / benefits burden</t>
  </si>
  <si>
    <t>Subtotal before completion bond and contingency</t>
  </si>
  <si>
    <t>Contingency reserve</t>
  </si>
  <si>
    <t>GRAND TOTAL</t>
  </si>
  <si>
    <t>Ultra-Low Budget — Detailed One-Hour TV Budget</t>
  </si>
  <si>
    <t>Twelve-day independent shoot; controlled bicycle stunt day; fuller hospital coverage; limited period background; combined departments; library/original music with a small source allowance. All amounts in USD; planning estimate, not a vendor bid.</t>
  </si>
  <si>
    <t>Low Budget — Detailed One-Hour TV Budget</t>
  </si>
  <si>
    <t>Fifteen-day low-budget television execution; union-scale cast; dedicated art, wardrobe and prosthetics; more period vehicles/background; original score and quoted selective source music. All amounts in USD; planning estimate, not a vendor bid.</t>
  </si>
  <si>
    <t>Production Company — Detailed One-Hour TV Budget</t>
  </si>
  <si>
    <t>Twenty-day production-company plan; full department staffing; stronger period build and crowd scope; separate stunt/medical-effects work; age-authentic minors possible; full broadcast/streaming delivery package. All amounts in USD; planning estimate, not a vendor bid.</t>
  </si>
  <si>
    <t>Sources, Controls &amp; Audit Checks</t>
  </si>
  <si>
    <t>Rates and thresholds are planning references. Final agreement, overtime, zone, residual, benefit-ceiling and minor rules must be confirmed with the applicable guilds and payroll company before hiring.</t>
  </si>
  <si>
    <t>Item</t>
  </si>
  <si>
    <t>Value / rate</t>
  </si>
  <si>
    <t>As of</t>
  </si>
  <si>
    <t>Source</t>
  </si>
  <si>
    <t>URL / reference</t>
  </si>
  <si>
    <t>Use in model</t>
  </si>
  <si>
    <t>Attached screenplay</t>
  </si>
  <si>
    <t>11,266 words / 54 slug lines</t>
  </si>
  <si>
    <t>2026-08-15</t>
  </si>
  <si>
    <t>User-provided screenplay</t>
  </si>
  <si>
    <t>Pasted text(20260816-021427).txt</t>
  </si>
  <si>
    <t>Primary basis for cast, props, locations, action and schedule</t>
  </si>
  <si>
    <t>SAG-AFTRA Micro-Budget Project Agreement</t>
  </si>
  <si>
    <t>$20,000 maximum per episode</t>
  </si>
  <si>
    <t>total budget</t>
  </si>
  <si>
    <t>SAG-AFTRA</t>
  </si>
  <si>
    <t>https://www.sagaftra.org/production-center/contract/884/getting-started</t>
  </si>
  <si>
    <t>Not viable for this full script; Micro is a colloquial label in this workbook</t>
  </si>
  <si>
    <t>Special New Media budget tiers</t>
  </si>
  <si>
    <t>A: $50k–&lt;$300k; B: $300k–&lt;$700k; C: $700k–&lt;$1m; D: $1m+</t>
  </si>
  <si>
    <t>per episode</t>
  </si>
  <si>
    <t>https://www.sagaftra.org/sites/default/files/2023%20Special%20Agreement%20for%20Independent%20Producers%20of%20Dramatic%20New%20Media%20Programs%20Rate%20Sheet.pdf</t>
  </si>
  <si>
    <t>Eligibility depends on episodic/new-media status and current agreement</t>
  </si>
  <si>
    <t>Category A performer / background</t>
  </si>
  <si>
    <t>$257 / $173</t>
  </si>
  <si>
    <t>per day</t>
  </si>
  <si>
    <t>2026-07-01</t>
  </si>
  <si>
    <t>SAG-AFTRA 2026 Category A rate sheet</t>
  </si>
  <si>
    <t>https://www.sagaftra.org/sites/default/files/2026-07/CURRENT%20Special%20New%20Media%20Rate%20Sheet%20-%20Category%20A.pdf</t>
  </si>
  <si>
    <t>Reference floors for Micro; lead is budgeted overscale</t>
  </si>
  <si>
    <t>Category B performer / weekly / background</t>
  </si>
  <si>
    <t>$449 / $1,560 / $231</t>
  </si>
  <si>
    <t>minimum</t>
  </si>
  <si>
    <t>SAG-AFTRA 2026 Category B rate sheet</t>
  </si>
  <si>
    <t>https://www.sagaftra.org/sites/default/files/2026-07/CURRENT%20Special%20New%20Media%20Rate%20Sheet%20-%20Category%20B_0.pdf</t>
  </si>
  <si>
    <t>Reference floors for Ultra-Low</t>
  </si>
  <si>
    <t>Category C performer / weekly / background</t>
  </si>
  <si>
    <t>$834 / $2,896 / $231</t>
  </si>
  <si>
    <t>SAG-AFTRA 2026 Category C rate sheet</t>
  </si>
  <si>
    <t>https://www.sagaftra.org/sites/default/files/2026-07/CURRENT%20Special%20New%20Media%20Rate%20Sheet%20-%20Category%20C.pdf</t>
  </si>
  <si>
    <t>Shown for comparison; Low tier instead assumes full television rates</t>
  </si>
  <si>
    <t>Full television day / weekly reference</t>
  </si>
  <si>
    <t>$1,283 / $4,455</t>
  </si>
  <si>
    <t>Implied by current 20% / 35% / 65% Special New Media sheets</t>
  </si>
  <si>
    <t>https://www.sagaftra.org/production-center/contract/810/rate-sheet/document</t>
  </si>
  <si>
    <t>Reference floors for Low and Production Company</t>
  </si>
  <si>
    <t>One-hour major role formula</t>
  </si>
  <si>
    <t>130% × day performer scale × 8 days</t>
  </si>
  <si>
    <t>episode minimum</t>
  </si>
  <si>
    <t>SAG-AFTRA 2026 TV/Theatrical contract explainer</t>
  </si>
  <si>
    <t>https://www.sagaftra.org/contracts-industry-resources/contracts/2026-tvtheatrical-contracts</t>
  </si>
  <si>
    <t>Production-company lead placeholder exceeds this minimum</t>
  </si>
  <si>
    <t>Cast P&amp;H planning rate</t>
  </si>
  <si>
    <t>21.5%</t>
  </si>
  <si>
    <t>% gross</t>
  </si>
  <si>
    <t>2026-09-06</t>
  </si>
  <si>
    <t>SAG-AFTRA 2026 Special New Media rate sheets</t>
  </si>
  <si>
    <t>Applied to total gross cast payroll; confirm ceilings and allocation</t>
  </si>
  <si>
    <t>DGA rate cards</t>
  </si>
  <si>
    <t>Current 2026–27 schedules</t>
  </si>
  <si>
    <t>reference</t>
  </si>
  <si>
    <t>2026-07-22</t>
  </si>
  <si>
    <t>Directors Guild of America</t>
  </si>
  <si>
    <t>https://www.dga.org/Contracts/Rates-2026-to-2027</t>
  </si>
  <si>
    <t>Production-company creative/AD assumptions require final DGA review</t>
  </si>
  <si>
    <t>Music clearances</t>
  </si>
  <si>
    <t>Written quote required</t>
  </si>
  <si>
    <t>master + publishing</t>
  </si>
  <si>
    <t>Production assumption</t>
  </si>
  <si>
    <t>N/A</t>
  </si>
  <si>
    <t>The Archies, Pink Floyd and Led Zeppelin are not cleared by this estimate</t>
  </si>
  <si>
    <t>Tax incentives</t>
  </si>
  <si>
    <t>Not netted</t>
  </si>
  <si>
    <t>treatment</t>
  </si>
  <si>
    <t>Conservative budgeting policy</t>
  </si>
  <si>
    <t>All options show gross cost before rebates, grants or credits</t>
  </si>
  <si>
    <t>Check</t>
  </si>
  <si>
    <t>Actual</t>
  </si>
  <si>
    <t>Expected / limit</t>
  </si>
  <si>
    <t>Difference</t>
  </si>
  <si>
    <t>Tolerance</t>
  </si>
  <si>
    <t>Status</t>
  </si>
  <si>
    <t>Where to fix / note</t>
  </si>
  <si>
    <t>Micro total below Category A ceiling</t>
  </si>
  <si>
    <t>Micro Budget / Assumptions</t>
  </si>
  <si>
    <t>Ultra-Low total below Category B ceiling</t>
  </si>
  <si>
    <t>Ultra-Low Budget / Assumptions</t>
  </si>
  <si>
    <t>All four paid prop totals are positive</t>
  </si>
  <si>
    <t>Props &amp; Art</t>
  </si>
  <si>
    <t>Micro Budget category subtotal tie-out</t>
  </si>
  <si>
    <t>Micro Budget category subtotals</t>
  </si>
  <si>
    <t>Ultra-Low Budget category subtotal tie-out</t>
  </si>
  <si>
    <t>Ultra-Low Budget category subtotals</t>
  </si>
  <si>
    <t>Low Budget category subtotal tie-out</t>
  </si>
  <si>
    <t>Low Budget category subtotals</t>
  </si>
  <si>
    <t>Production Company category subtotal tie-out</t>
  </si>
  <si>
    <t>Production Co category subtotals</t>
  </si>
  <si>
    <t>Summary totals tie to detailed budgets</t>
  </si>
  <si>
    <t>Summary / detailed budgets</t>
  </si>
  <si>
    <t>No incentive proceeds reduce displayed budgets</t>
  </si>
  <si>
    <t>Assumptions; incentives excluded</t>
  </si>
  <si>
    <t>MODEL 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</si>
</sst>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\$#,##0;[Red]\(\$#,##0\);\-"/>
    <numFmt numFmtId="165" formatCode="0.0%;[Red]\(0.0%\);\-"/>
    <numFmt numFmtId="166" formatCode="#,##0.0;[Red]\(#,##0.0\);\-"/>
    <numFmt numFmtId="167" formatCode="#,##0;[Red]\(#,##0\);\-"/>
  </numFmts>
  <fonts count="11">
    <font>
      <sz val="11"/>
      <name val="Carlito"/>
    </font>
    <font>
      <sz val="10"/>
      <color rgb="FF000000"/>
      <name val="Aptos"/>
    </font>
    <font>
      <b/>
      <sz val="18"/>
      <color rgb="FFFFFFFF"/>
      <name val="Aptos Display"/>
    </font>
    <font>
      <i/>
      <sz val="10"/>
      <color rgb="FF666666"/>
      <name val="Aptos"/>
    </font>
    <font>
      <b/>
      <sz val="10"/>
      <color rgb="FFFFFFFF"/>
      <name val="Aptos"/>
    </font>
    <font>
      <sz val="10"/>
      <color rgb="FF0000FF"/>
      <name val="Aptos"/>
    </font>
    <font>
      <sz val="10"/>
      <color rgb="FF008000"/>
      <name val="Aptos"/>
    </font>
    <font>
      <b/>
      <sz val="10"/>
      <color rgb="FF000000"/>
      <name val="Aptos"/>
    </font>
    <font>
      <b/>
      <sz val="12"/>
      <color rgb="FFFFFFFF"/>
      <name val="Aptos"/>
    </font>
    <font>
      <b/>
      <sz val="10"/>
      <color rgb="FF008000"/>
      <name val="Aptos"/>
    </font>
    <font>
      <sz val="10"/>
      <color rgb="FFC00000"/>
      <name val="Aptos"/>
    </font>
  </fonts>
  <fills count="10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D9EAF7"/>
      </patternFill>
    </fill>
    <fill>
      <patternFill patternType="solid">
        <fgColor rgb="FF0F6B78"/>
      </patternFill>
    </fill>
    <fill>
      <patternFill patternType="solid">
        <fgColor rgb="FFFFF2CC"/>
      </patternFill>
    </fill>
    <fill>
      <patternFill patternType="solid">
        <fgColor rgb="FFF3F4F6"/>
      </patternFill>
    </fill>
    <fill>
      <patternFill patternType="solid">
        <fgColor rgb="FF1F4E78"/>
      </patternFill>
    </fill>
    <fill>
      <patternFill patternType="solid">
        <fgColor rgb="FFEDF5FB"/>
      </patternFill>
    </fill>
    <fill>
      <patternFill patternType="solid">
        <fgColor rgb="FFE2F0D9"/>
      </patternFill>
    </fill>
  </fills>
  <borders count="9">
    <border>
      <left/>
      <right/>
      <top/>
      <bottom/>
      <diagonal/>
    </border>
    <border>
      <left style="thin">
        <color rgb="FFB4C6E7"/>
      </left>
      <right/>
      <top style="thin">
        <color rgb="FFB4C6E7"/>
      </top>
      <bottom style="thin">
        <color rgb="FFB4C6E7"/>
      </bottom>
      <diagonal/>
    </border>
    <border>
      <left/>
      <right/>
      <top style="thin">
        <color rgb="FFB4C6E7"/>
      </top>
      <bottom style="thin">
        <color rgb="FFB4C6E7"/>
      </bottom>
      <diagonal/>
    </border>
    <border>
      <left/>
      <right style="thin">
        <color rgb="FFB4C6E7"/>
      </right>
      <top style="thin">
        <color rgb="FFB4C6E7"/>
      </top>
      <bottom style="thin">
        <color rgb="FFB4C6E7"/>
      </bottom>
      <diagonal/>
    </border>
    <border>
      <left/>
      <right/>
      <top/>
      <bottom style="double">
        <color rgb="FF17365D"/>
      </bottom>
      <diagonal/>
    </border>
    <border>
      <left/>
      <right/>
      <top/>
      <bottom style="double">
        <color rgb="FF548235"/>
      </bottom>
      <diagonal/>
    </border>
    <border>
      <left/>
      <right/>
      <top/>
      <bottom style="thin">
        <color rgb="FF17365D"/>
      </bottom>
      <diagonal/>
    </border>
    <border>
      <left/>
      <right/>
      <top/>
      <bottom style="double">
        <color rgb="FFD6A84B"/>
      </bottom>
      <diagonal/>
    </border>
    <border>
      <left/>
      <right/>
      <top/>
      <bottom style="thin">
        <color rgb="FFA6A6A6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164" fontId="6" fillId="0" borderId="0" xfId="0" applyNumberFormat="1" applyFont="1" applyAlignment="1">
      <alignment vertical="center" wrapText="1"/>
    </xf>
    <xf numFmtId="167" fontId="6" fillId="0" borderId="0" xfId="0" applyNumberFormat="1" applyFont="1" applyAlignment="1">
      <alignment vertical="center" wrapText="1"/>
    </xf>
    <xf numFmtId="164" fontId="1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7" fillId="6" borderId="0" xfId="0" applyFont="1" applyFill="1" applyAlignment="1">
      <alignment vertical="center" wrapText="1"/>
    </xf>
    <xf numFmtId="0" fontId="1" fillId="6" borderId="0" xfId="0" applyFont="1" applyFill="1" applyAlignment="1">
      <alignment vertical="center"/>
    </xf>
    <xf numFmtId="0" fontId="5" fillId="5" borderId="0" xfId="0" applyFont="1" applyFill="1" applyAlignment="1">
      <alignment vertical="center"/>
    </xf>
    <xf numFmtId="164" fontId="5" fillId="5" borderId="0" xfId="0" applyNumberFormat="1" applyFont="1" applyFill="1" applyAlignment="1">
      <alignment vertical="center"/>
    </xf>
    <xf numFmtId="165" fontId="5" fillId="5" borderId="0" xfId="0" applyNumberFormat="1" applyFont="1" applyFill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166" fontId="5" fillId="5" borderId="0" xfId="0" applyNumberFormat="1" applyFont="1" applyFill="1" applyAlignment="1">
      <alignment vertical="center" wrapText="1"/>
    </xf>
    <xf numFmtId="0" fontId="7" fillId="8" borderId="4" xfId="0" applyFont="1" applyFill="1" applyBorder="1" applyAlignment="1">
      <alignment vertical="center"/>
    </xf>
    <xf numFmtId="166" fontId="7" fillId="8" borderId="4" xfId="0" applyNumberFormat="1" applyFont="1" applyFill="1" applyBorder="1" applyAlignment="1">
      <alignment vertical="center"/>
    </xf>
    <xf numFmtId="166" fontId="5" fillId="5" borderId="0" xfId="0" applyNumberFormat="1" applyFont="1" applyFill="1" applyAlignment="1">
      <alignment vertical="center"/>
    </xf>
    <xf numFmtId="166" fontId="7" fillId="9" borderId="5" xfId="0" applyNumberFormat="1" applyFont="1" applyFill="1" applyBorder="1" applyAlignment="1">
      <alignment vertical="center"/>
    </xf>
    <xf numFmtId="164" fontId="7" fillId="9" borderId="5" xfId="0" applyNumberFormat="1" applyFont="1" applyFill="1" applyBorder="1" applyAlignment="1">
      <alignment vertical="center"/>
    </xf>
    <xf numFmtId="0" fontId="7" fillId="9" borderId="5" xfId="0" applyFont="1" applyFill="1" applyBorder="1" applyAlignment="1">
      <alignment vertical="center"/>
    </xf>
    <xf numFmtId="0" fontId="7" fillId="6" borderId="0" xfId="0" applyFont="1" applyFill="1" applyAlignment="1">
      <alignment vertical="center"/>
    </xf>
    <xf numFmtId="0" fontId="7" fillId="8" borderId="0" xfId="0" applyFont="1" applyFill="1" applyAlignment="1">
      <alignment vertical="center" wrapText="1"/>
    </xf>
    <xf numFmtId="167" fontId="7" fillId="8" borderId="0" xfId="0" applyNumberFormat="1" applyFont="1" applyFill="1" applyAlignment="1">
      <alignment vertical="center" wrapText="1"/>
    </xf>
    <xf numFmtId="164" fontId="7" fillId="8" borderId="0" xfId="0" applyNumberFormat="1" applyFont="1" applyFill="1" applyAlignment="1">
      <alignment vertical="center" wrapText="1"/>
    </xf>
    <xf numFmtId="164" fontId="9" fillId="8" borderId="0" xfId="0" applyNumberFormat="1" applyFont="1" applyFill="1" applyAlignment="1">
      <alignment vertical="center" wrapText="1"/>
    </xf>
    <xf numFmtId="164" fontId="5" fillId="5" borderId="0" xfId="0" applyNumberFormat="1" applyFont="1" applyFill="1" applyAlignment="1">
      <alignment vertical="center" wrapText="1"/>
    </xf>
    <xf numFmtId="164" fontId="1" fillId="0" borderId="0" xfId="0" applyNumberFormat="1" applyFont="1" applyAlignment="1">
      <alignment vertical="center" wrapText="1"/>
    </xf>
    <xf numFmtId="0" fontId="7" fillId="3" borderId="6" xfId="0" applyFont="1" applyFill="1" applyBorder="1" applyAlignment="1">
      <alignment vertical="center" wrapText="1"/>
    </xf>
    <xf numFmtId="164" fontId="7" fillId="3" borderId="6" xfId="0" applyNumberFormat="1" applyFont="1" applyFill="1" applyBorder="1" applyAlignment="1">
      <alignment vertical="center" wrapText="1"/>
    </xf>
    <xf numFmtId="166" fontId="1" fillId="0" borderId="0" xfId="0" applyNumberFormat="1" applyFont="1" applyAlignment="1">
      <alignment vertical="center" wrapText="1"/>
    </xf>
    <xf numFmtId="0" fontId="7" fillId="3" borderId="6" xfId="0" applyFont="1" applyFill="1" applyBorder="1" applyAlignment="1">
      <alignment vertical="center"/>
    </xf>
    <xf numFmtId="164" fontId="7" fillId="3" borderId="6" xfId="0" applyNumberFormat="1" applyFont="1" applyFill="1" applyBorder="1" applyAlignment="1">
      <alignment vertical="center"/>
    </xf>
    <xf numFmtId="164" fontId="7" fillId="6" borderId="0" xfId="0" applyNumberFormat="1" applyFont="1" applyFill="1" applyAlignment="1">
      <alignment vertical="center"/>
    </xf>
    <xf numFmtId="164" fontId="9" fillId="6" borderId="0" xfId="0" applyNumberFormat="1" applyFont="1" applyFill="1" applyAlignment="1">
      <alignment vertical="center"/>
    </xf>
    <xf numFmtId="0" fontId="7" fillId="6" borderId="8" xfId="0" applyFont="1" applyFill="1" applyBorder="1" applyAlignment="1">
      <alignment vertical="center"/>
    </xf>
    <xf numFmtId="164" fontId="9" fillId="6" borderId="8" xfId="0" applyNumberFormat="1" applyFont="1" applyFill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164" fontId="8" fillId="2" borderId="7" xfId="0" applyNumberFormat="1" applyFont="1" applyFill="1" applyBorder="1" applyAlignment="1">
      <alignment vertical="center"/>
    </xf>
    <xf numFmtId="0" fontId="10" fillId="0" borderId="0" xfId="0" applyFont="1" applyAlignment="1">
      <alignment vertical="center" wrapText="1"/>
    </xf>
    <xf numFmtId="0" fontId="8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3" borderId="0" xfId="0" applyFont="1" applyFill="1" applyAlignment="1">
      <alignment vertical="center" wrapText="1"/>
    </xf>
    <xf numFmtId="0" fontId="4" fillId="7" borderId="0" xfId="0" applyFont="1" applyFill="1" applyAlignment="1">
      <alignment vertical="center"/>
    </xf>
    <xf numFmtId="0" fontId="7" fillId="8" borderId="4" xfId="0" applyFont="1" applyFill="1" applyBorder="1" applyAlignment="1">
      <alignment vertical="center"/>
    </xf>
    <xf numFmtId="0" fontId="7" fillId="9" borderId="5" xfId="0" applyFont="1" applyFill="1" applyBorder="1" applyAlignment="1">
      <alignment vertical="center" wrapText="1"/>
    </xf>
    <xf numFmtId="166" fontId="7" fillId="9" borderId="5" xfId="0" applyNumberFormat="1" applyFont="1" applyFill="1" applyBorder="1" applyAlignment="1">
      <alignment vertical="center"/>
    </xf>
    <xf numFmtId="164" fontId="7" fillId="9" borderId="5" xfId="0" applyNumberFormat="1" applyFont="1" applyFill="1" applyBorder="1" applyAlignment="1">
      <alignment vertical="center"/>
    </xf>
    <xf numFmtId="0" fontId="7" fillId="9" borderId="5" xfId="0" applyFont="1" applyFill="1" applyBorder="1" applyAlignment="1">
      <alignment vertical="center"/>
    </xf>
    <xf numFmtId="0" fontId="7" fillId="3" borderId="6" xfId="0" applyFont="1" applyFill="1" applyBorder="1" applyAlignment="1">
      <alignment vertical="center" wrapText="1"/>
    </xf>
    <xf numFmtId="166" fontId="7" fillId="3" borderId="6" xfId="0" applyNumberFormat="1" applyFont="1" applyFill="1" applyBorder="1" applyAlignment="1">
      <alignment vertical="center" wrapText="1"/>
    </xf>
    <xf numFmtId="164" fontId="7" fillId="3" borderId="6" xfId="0" applyNumberFormat="1" applyFont="1" applyFill="1" applyBorder="1" applyAlignment="1">
      <alignment vertical="center" wrapText="1"/>
    </xf>
    <xf numFmtId="0" fontId="7" fillId="3" borderId="6" xfId="0" applyFont="1" applyFill="1" applyBorder="1" applyAlignment="1">
      <alignment vertical="center"/>
    </xf>
    <xf numFmtId="164" fontId="7" fillId="3" borderId="6" xfId="0" applyNumberFormat="1" applyFont="1" applyFill="1" applyBorder="1" applyAlignment="1">
      <alignment vertical="center"/>
    </xf>
    <xf numFmtId="0" fontId="7" fillId="6" borderId="0" xfId="0" applyFont="1" applyFill="1" applyAlignment="1">
      <alignment vertical="center"/>
    </xf>
    <xf numFmtId="164" fontId="7" fillId="6" borderId="0" xfId="0" applyNumberFormat="1" applyFont="1" applyFill="1" applyAlignment="1">
      <alignment vertical="center"/>
    </xf>
    <xf numFmtId="0" fontId="7" fillId="6" borderId="8" xfId="0" applyFont="1" applyFill="1" applyBorder="1" applyAlignment="1">
      <alignment vertical="center"/>
    </xf>
    <xf numFmtId="164" fontId="7" fillId="6" borderId="8" xfId="0" applyNumberFormat="1" applyFont="1" applyFill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164" fontId="8" fillId="2" borderId="7" xfId="0" applyNumberFormat="1" applyFont="1" applyFill="1" applyBorder="1" applyAlignment="1">
      <alignment vertical="center"/>
    </xf>
    <xf numFmtId="0" fontId="8" fillId="2" borderId="0" xfId="0" applyFont="1" applyFill="1" applyAlignment="1">
      <alignment vertical="center"/>
    </xf>
  </cellXfs>
  <cellStyles count="1">
    <cellStyle name="Normal" xfId="0" builtinId="0"/>
  </cellStyles>
  <dxfs count="12">
    <dxf>
      <font>
        <b/>
        <color rgb="FFFFFFFF"/>
      </font>
      <fill>
        <patternFill patternType="solid">
          <bgColor rgb="FFC00000"/>
        </patternFill>
      </fill>
    </dxf>
    <dxf>
      <font>
        <b/>
        <color rgb="FFFFFFFF"/>
      </font>
      <fill>
        <patternFill patternType="solid">
          <bgColor rgb="FF548235"/>
        </patternFill>
      </fill>
    </dxf>
    <dxf>
      <font>
        <b/>
        <color rgb="FFC00000"/>
      </font>
      <fill>
        <patternFill patternType="solid">
          <bgColor rgb="FFFCE4D6"/>
        </patternFill>
      </fill>
    </dxf>
    <dxf>
      <font>
        <b/>
        <color rgb="FF548235"/>
      </font>
      <fill>
        <patternFill patternType="solid">
          <bgColor rgb="FFE2F0D9"/>
        </patternFill>
      </fill>
    </dxf>
    <dxf>
      <font>
        <b/>
        <color rgb="FFC00000"/>
      </font>
      <fill>
        <patternFill patternType="solid">
          <bgColor rgb="FFFCE4D6"/>
        </patternFill>
      </fill>
    </dxf>
    <dxf>
      <font>
        <b/>
        <color rgb="FF548235"/>
      </font>
      <fill>
        <patternFill patternType="solid">
          <bgColor rgb="FFE2F0D9"/>
        </patternFill>
      </fill>
    </dxf>
    <dxf>
      <font>
        <b/>
        <color rgb="FFC00000"/>
      </font>
      <fill>
        <patternFill patternType="solid">
          <bgColor rgb="FFFCE4D6"/>
        </patternFill>
      </fill>
    </dxf>
    <dxf>
      <font>
        <b/>
        <color rgb="FF548235"/>
      </font>
      <fill>
        <patternFill patternType="solid">
          <bgColor rgb="FFE2F0D9"/>
        </patternFill>
      </fill>
    </dxf>
    <dxf>
      <font>
        <b/>
        <color rgb="FFC00000"/>
      </font>
      <fill>
        <patternFill patternType="solid">
          <bgColor rgb="FFFCE4D6"/>
        </patternFill>
      </fill>
    </dxf>
    <dxf>
      <font>
        <b/>
        <color rgb="FF548235"/>
      </font>
      <fill>
        <patternFill patternType="solid">
          <bgColor rgb="FFE2F0D9"/>
        </patternFill>
      </fill>
    </dxf>
    <dxf>
      <font>
        <b/>
        <color rgb="FFC00000"/>
      </font>
      <fill>
        <patternFill patternType="solid">
          <bgColor rgb="FFFCE4D6"/>
        </patternFill>
      </fill>
    </dxf>
    <dxf>
      <font>
        <b/>
        <color rgb="FF548235"/>
      </font>
      <fill>
        <patternFill patternType="solid">
          <bgColor rgb="FFE2F0D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/>
          <a:lstStyle/>
          <a:p>
            <a:r>
              <a:rPr lang="en-US"/>
              <a:t>Four Production Options — Total Budget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 budget</c:v>
          </c:tx>
          <c:invertIfNegative val="1"/>
          <c:cat>
            <c:strRef>
              <c:f>Summary!$I$5:$I$8</c:f>
              <c:strCache>
                <c:ptCount val="4"/>
                <c:pt idx="0">
                  <c:v>Micro Budget</c:v>
                </c:pt>
                <c:pt idx="1">
                  <c:v>Ultra-Low Budget</c:v>
                </c:pt>
                <c:pt idx="2">
                  <c:v>Low Budget</c:v>
                </c:pt>
                <c:pt idx="3">
                  <c:v>Production Company</c:v>
                </c:pt>
              </c:strCache>
            </c:strRef>
          </c:cat>
          <c:val>
            <c:numRef>
              <c:f>Summary!$J$5:$J$8</c:f>
              <c:numCache>
                <c:formatCode>\$#,##0;[Red]\(\$#,##0\);\-</c:formatCode>
                <c:ptCount val="4"/>
                <c:pt idx="0">
                  <c:v>223160.63302499999</c:v>
                </c:pt>
                <c:pt idx="1">
                  <c:v>600218.82374999998</c:v>
                </c:pt>
                <c:pt idx="2">
                  <c:v>1450727.6986125</c:v>
                </c:pt>
                <c:pt idx="3">
                  <c:v>4185385.845375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CA-450F-8E7A-92A97089AF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1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\$#,##0;[Red]\(\$#,##0\);\-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9</xdr:row>
      <xdr:rowOff>0</xdr:rowOff>
    </xdr:from>
    <xdr:to>
      <xdr:col>16</xdr:col>
      <xdr:colOff>0</xdr:colOff>
      <xdr:row>26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50"/>
  <sheetViews>
    <sheetView showGridLines="0" tabSelected="1" workbookViewId="0">
      <selection sqref="A1:P1"/>
    </sheetView>
  </sheetViews>
  <sheetFormatPr defaultRowHeight="14"/>
  <cols>
    <col min="1" max="1" width="27" customWidth="1"/>
    <col min="2" max="4" width="18" customWidth="1"/>
    <col min="5" max="7" width="39" customWidth="1"/>
    <col min="8" max="8" width="3" customWidth="1"/>
    <col min="9" max="9" width="22" customWidth="1"/>
    <col min="10" max="10" width="18" customWidth="1"/>
  </cols>
  <sheetData>
    <row r="1" spans="1:26" ht="30" customHeight="1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6" customHeight="1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" customHeight="1">
      <c r="A4" s="1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3" t="s">
        <v>8</v>
      </c>
      <c r="H4" s="4"/>
      <c r="I4" s="4" t="s">
        <v>2</v>
      </c>
      <c r="J4" s="4" t="s">
        <v>3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48" customHeight="1">
      <c r="A5" s="5" t="s">
        <v>9</v>
      </c>
      <c r="B5" s="6">
        <f>'Micro Budget'!H116</f>
        <v>223160.63302499999</v>
      </c>
      <c r="C5" s="7">
        <f>Assumptions!D5</f>
        <v>9</v>
      </c>
      <c r="D5" s="6">
        <f>B5/C5</f>
        <v>24795.625891666667</v>
      </c>
      <c r="E5" s="5" t="s">
        <v>10</v>
      </c>
      <c r="F5" s="5" t="s">
        <v>11</v>
      </c>
      <c r="G5" s="5" t="s">
        <v>12</v>
      </c>
      <c r="H5" s="4"/>
      <c r="I5" s="4" t="s">
        <v>9</v>
      </c>
      <c r="J5" s="8">
        <f>B5</f>
        <v>223160.63302499999</v>
      </c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48" customHeight="1">
      <c r="A6" s="5" t="s">
        <v>13</v>
      </c>
      <c r="B6" s="6">
        <f>'Ultra-Low Budget'!H116</f>
        <v>600218.82374999998</v>
      </c>
      <c r="C6" s="7">
        <f>Assumptions!E5</f>
        <v>12</v>
      </c>
      <c r="D6" s="6">
        <f>B6/C6</f>
        <v>50018.235312500001</v>
      </c>
      <c r="E6" s="5" t="s">
        <v>14</v>
      </c>
      <c r="F6" s="5" t="s">
        <v>15</v>
      </c>
      <c r="G6" s="5" t="s">
        <v>16</v>
      </c>
      <c r="H6" s="4"/>
      <c r="I6" s="4" t="s">
        <v>13</v>
      </c>
      <c r="J6" s="8">
        <f>B6</f>
        <v>600218.82374999998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48" customHeight="1">
      <c r="A7" s="5" t="s">
        <v>17</v>
      </c>
      <c r="B7" s="6">
        <f>'Low Budget'!H116</f>
        <v>1450727.6986125</v>
      </c>
      <c r="C7" s="7">
        <f>Assumptions!F5</f>
        <v>15</v>
      </c>
      <c r="D7" s="6">
        <f>B7/C7</f>
        <v>96715.179907500002</v>
      </c>
      <c r="E7" s="5" t="s">
        <v>18</v>
      </c>
      <c r="F7" s="5" t="s">
        <v>19</v>
      </c>
      <c r="G7" s="5" t="s">
        <v>20</v>
      </c>
      <c r="H7" s="4"/>
      <c r="I7" s="4" t="s">
        <v>17</v>
      </c>
      <c r="J7" s="8">
        <f>B7</f>
        <v>1450727.6986125</v>
      </c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48" customHeight="1">
      <c r="A8" s="5" t="s">
        <v>21</v>
      </c>
      <c r="B8" s="6">
        <f>'Production Co'!H116</f>
        <v>4185385.845375</v>
      </c>
      <c r="C8" s="7">
        <f>Assumptions!G5</f>
        <v>20</v>
      </c>
      <c r="D8" s="6">
        <f>B8/C8</f>
        <v>209269.29226875</v>
      </c>
      <c r="E8" s="5" t="s">
        <v>22</v>
      </c>
      <c r="F8" s="5" t="s">
        <v>23</v>
      </c>
      <c r="G8" s="5" t="s">
        <v>24</v>
      </c>
      <c r="H8" s="4"/>
      <c r="I8" s="4" t="s">
        <v>21</v>
      </c>
      <c r="J8" s="8">
        <f>B8</f>
        <v>4185385.845375</v>
      </c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" customHeight="1">
      <c r="A11" s="1" t="s">
        <v>25</v>
      </c>
      <c r="B11" s="2" t="s">
        <v>26</v>
      </c>
      <c r="C11" s="2" t="s">
        <v>27</v>
      </c>
      <c r="D11" s="2" t="s">
        <v>28</v>
      </c>
      <c r="E11" s="3" t="s">
        <v>29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" customHeight="1">
      <c r="A12" s="4" t="s">
        <v>30</v>
      </c>
      <c r="B12" s="9">
        <f>'Cast &amp; Schedule'!F23</f>
        <v>22702</v>
      </c>
      <c r="C12" s="9">
        <f>'Cast &amp; Schedule'!J23</f>
        <v>62305</v>
      </c>
      <c r="D12" s="9">
        <f>'Cast &amp; Schedule'!N23</f>
        <v>167900.5</v>
      </c>
      <c r="E12" s="9">
        <f>'Cast &amp; Schedule'!R23</f>
        <v>343650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" customHeight="1">
      <c r="A13" s="4" t="s">
        <v>31</v>
      </c>
      <c r="B13" s="9">
        <f>'Props &amp; Art'!F27</f>
        <v>8575</v>
      </c>
      <c r="C13" s="9">
        <f>'Props &amp; Art'!I27</f>
        <v>23525</v>
      </c>
      <c r="D13" s="9">
        <f>'Props &amp; Art'!L27</f>
        <v>59200</v>
      </c>
      <c r="E13" s="9">
        <f>'Props &amp; Art'!O27</f>
        <v>153900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" customHeight="1">
      <c r="A14" s="4" t="s">
        <v>32</v>
      </c>
      <c r="B14" s="9">
        <f>'Micro Budget'!H53</f>
        <v>22475</v>
      </c>
      <c r="C14" s="9">
        <f>'Ultra-Low Budget'!H53</f>
        <v>62450</v>
      </c>
      <c r="D14" s="9">
        <f>'Low Budget'!H53</f>
        <v>158825</v>
      </c>
      <c r="E14" s="9">
        <f>'Production Co'!H53</f>
        <v>444100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" customHeight="1">
      <c r="A15" s="4" t="s">
        <v>33</v>
      </c>
      <c r="B15" s="9">
        <f>'Micro Budget'!H60</f>
        <v>14800</v>
      </c>
      <c r="C15" s="9">
        <f>'Ultra-Low Budget'!H60</f>
        <v>36400</v>
      </c>
      <c r="D15" s="9">
        <f>'Low Budget'!H60</f>
        <v>92250</v>
      </c>
      <c r="E15" s="9">
        <f>'Production Co'!H60</f>
        <v>243500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" customHeight="1">
      <c r="A16" s="4" t="s">
        <v>34</v>
      </c>
      <c r="B16" s="9">
        <f>'Micro Budget'!H79</f>
        <v>8149</v>
      </c>
      <c r="C16" s="9">
        <f>'Ultra-Low Budget'!H79</f>
        <v>17315</v>
      </c>
      <c r="D16" s="9">
        <f>'Low Budget'!H79</f>
        <v>34981</v>
      </c>
      <c r="E16" s="9">
        <f>'Production Co'!H79</f>
        <v>82000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" customHeight="1">
      <c r="A17" s="4" t="s">
        <v>35</v>
      </c>
      <c r="B17" s="9">
        <f>'Micro Budget'!H95</f>
        <v>22200</v>
      </c>
      <c r="C17" s="9">
        <f>'Ultra-Low Budget'!H95</f>
        <v>55975</v>
      </c>
      <c r="D17" s="9">
        <f>'Low Budget'!H95</f>
        <v>129625</v>
      </c>
      <c r="E17" s="9">
        <f>'Production Co'!H95</f>
        <v>329000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" customHeight="1">
      <c r="A18" s="4" t="s">
        <v>36</v>
      </c>
      <c r="B18" s="9">
        <f>'Micro Budget'!H101</f>
        <v>3000</v>
      </c>
      <c r="C18" s="9">
        <f>'Ultra-Low Budget'!H101</f>
        <v>8800</v>
      </c>
      <c r="D18" s="9">
        <f>'Low Budget'!H101</f>
        <v>23600</v>
      </c>
      <c r="E18" s="9">
        <f>'Production Co'!H101</f>
        <v>224000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" customHeight="1">
      <c r="A21" s="46" t="s">
        <v>37</v>
      </c>
      <c r="B21" s="46"/>
      <c r="C21" s="46"/>
      <c r="D21" s="46"/>
      <c r="E21" s="46"/>
      <c r="F21" s="46"/>
      <c r="G21" s="46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24" customHeight="1">
      <c r="A22" s="10" t="s">
        <v>38</v>
      </c>
      <c r="B22" s="5" t="s">
        <v>39</v>
      </c>
      <c r="C22" s="5" t="s">
        <v>40</v>
      </c>
      <c r="D22" s="5" t="s">
        <v>41</v>
      </c>
      <c r="E22" s="5" t="s">
        <v>42</v>
      </c>
      <c r="F22" s="5" t="s">
        <v>43</v>
      </c>
      <c r="G22" s="5" t="s">
        <v>44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24" customHeight="1">
      <c r="A23" s="10" t="s">
        <v>45</v>
      </c>
      <c r="B23" s="5" t="s">
        <v>46</v>
      </c>
      <c r="C23" s="5" t="s">
        <v>47</v>
      </c>
      <c r="D23" s="5" t="s">
        <v>48</v>
      </c>
      <c r="E23" s="5" t="s">
        <v>49</v>
      </c>
      <c r="F23" s="5" t="s">
        <v>50</v>
      </c>
      <c r="G23" s="5" t="s">
        <v>51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4" customHeight="1">
      <c r="A24" s="10" t="s">
        <v>52</v>
      </c>
      <c r="B24" s="5" t="s">
        <v>53</v>
      </c>
      <c r="C24" s="5" t="s">
        <v>54</v>
      </c>
      <c r="D24" s="5" t="s">
        <v>55</v>
      </c>
      <c r="E24" s="5" t="s">
        <v>56</v>
      </c>
      <c r="F24" s="5" t="s">
        <v>57</v>
      </c>
      <c r="G24" s="5" t="s">
        <v>58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24" customHeight="1">
      <c r="A25" s="10" t="s">
        <v>59</v>
      </c>
      <c r="B25" s="5" t="s">
        <v>60</v>
      </c>
      <c r="C25" s="5" t="s">
        <v>61</v>
      </c>
      <c r="D25" s="5" t="s">
        <v>62</v>
      </c>
      <c r="E25" s="5" t="s">
        <v>63</v>
      </c>
      <c r="F25" s="5" t="s">
        <v>64</v>
      </c>
      <c r="G25" s="5" t="s">
        <v>65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24" customHeight="1">
      <c r="A26" s="10" t="s">
        <v>66</v>
      </c>
      <c r="B26" s="5" t="s">
        <v>67</v>
      </c>
      <c r="C26" s="5" t="s">
        <v>68</v>
      </c>
      <c r="D26" s="5" t="s">
        <v>69</v>
      </c>
      <c r="E26" s="5" t="s">
        <v>70</v>
      </c>
      <c r="F26" s="5" t="s">
        <v>71</v>
      </c>
      <c r="G26" s="5" t="s">
        <v>72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24" customHeight="1">
      <c r="A27" s="10" t="s">
        <v>73</v>
      </c>
      <c r="B27" s="5" t="s">
        <v>74</v>
      </c>
      <c r="C27" s="5" t="s">
        <v>75</v>
      </c>
      <c r="D27" s="5" t="s">
        <v>76</v>
      </c>
      <c r="E27" s="5" t="s">
        <v>77</v>
      </c>
      <c r="F27" s="5" t="s">
        <v>78</v>
      </c>
      <c r="G27" s="5" t="s">
        <v>79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</sheetData>
  <mergeCells count="3">
    <mergeCell ref="A1:P1"/>
    <mergeCell ref="A2:P2"/>
    <mergeCell ref="A21:G21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250"/>
  <sheetViews>
    <sheetView showGridLines="0" workbookViewId="0"/>
  </sheetViews>
  <sheetFormatPr defaultRowHeight="14"/>
  <cols>
    <col min="1" max="1" width="38" customWidth="1"/>
    <col min="2" max="5" width="20" customWidth="1"/>
    <col min="6" max="6" width="66" customWidth="1"/>
    <col min="7" max="7" width="55" customWidth="1"/>
  </cols>
  <sheetData>
    <row r="1" spans="1:26" ht="30" customHeight="1">
      <c r="A1" s="44" t="s">
        <v>701</v>
      </c>
      <c r="B1" s="44"/>
      <c r="C1" s="44"/>
      <c r="D1" s="44"/>
      <c r="E1" s="44"/>
      <c r="F1" s="44"/>
      <c r="G1" s="44"/>
      <c r="H1" s="44"/>
      <c r="I1" s="44"/>
      <c r="J1" s="4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6" customHeight="1">
      <c r="A2" s="45" t="s">
        <v>702</v>
      </c>
      <c r="B2" s="45"/>
      <c r="C2" s="45"/>
      <c r="D2" s="45"/>
      <c r="E2" s="45"/>
      <c r="F2" s="45"/>
      <c r="G2" s="45"/>
      <c r="H2" s="45"/>
      <c r="I2" s="45"/>
      <c r="J2" s="45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" customHeight="1">
      <c r="A4" s="1" t="s">
        <v>703</v>
      </c>
      <c r="B4" s="2" t="s">
        <v>704</v>
      </c>
      <c r="C4" s="2" t="s">
        <v>84</v>
      </c>
      <c r="D4" s="2" t="s">
        <v>705</v>
      </c>
      <c r="E4" s="2" t="s">
        <v>706</v>
      </c>
      <c r="F4" s="2" t="s">
        <v>707</v>
      </c>
      <c r="G4" s="3" t="s">
        <v>708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" customHeight="1">
      <c r="A5" s="5" t="s">
        <v>709</v>
      </c>
      <c r="B5" s="5" t="s">
        <v>710</v>
      </c>
      <c r="C5" s="5" t="s">
        <v>97</v>
      </c>
      <c r="D5" s="5" t="s">
        <v>711</v>
      </c>
      <c r="E5" s="5" t="s">
        <v>712</v>
      </c>
      <c r="F5" s="42" t="s">
        <v>713</v>
      </c>
      <c r="G5" s="5" t="s">
        <v>714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4" customHeight="1">
      <c r="A6" s="5" t="s">
        <v>715</v>
      </c>
      <c r="B6" s="5" t="s">
        <v>716</v>
      </c>
      <c r="C6" s="5" t="s">
        <v>717</v>
      </c>
      <c r="D6" s="5" t="s">
        <v>711</v>
      </c>
      <c r="E6" s="5" t="s">
        <v>718</v>
      </c>
      <c r="F6" s="42" t="s">
        <v>719</v>
      </c>
      <c r="G6" s="5" t="s">
        <v>720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6" customHeight="1">
      <c r="A7" s="5" t="s">
        <v>721</v>
      </c>
      <c r="B7" s="5" t="s">
        <v>722</v>
      </c>
      <c r="C7" s="5" t="s">
        <v>723</v>
      </c>
      <c r="D7" s="5" t="s">
        <v>711</v>
      </c>
      <c r="E7" s="5" t="s">
        <v>718</v>
      </c>
      <c r="F7" s="42" t="s">
        <v>724</v>
      </c>
      <c r="G7" s="5" t="s">
        <v>725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24" customHeight="1">
      <c r="A8" s="5" t="s">
        <v>726</v>
      </c>
      <c r="B8" s="5" t="s">
        <v>727</v>
      </c>
      <c r="C8" s="5" t="s">
        <v>728</v>
      </c>
      <c r="D8" s="5" t="s">
        <v>729</v>
      </c>
      <c r="E8" s="5" t="s">
        <v>730</v>
      </c>
      <c r="F8" s="42" t="s">
        <v>731</v>
      </c>
      <c r="G8" s="5" t="s">
        <v>732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24" customHeight="1">
      <c r="A9" s="5" t="s">
        <v>733</v>
      </c>
      <c r="B9" s="5" t="s">
        <v>734</v>
      </c>
      <c r="C9" s="5" t="s">
        <v>735</v>
      </c>
      <c r="D9" s="5" t="s">
        <v>729</v>
      </c>
      <c r="E9" s="5" t="s">
        <v>736</v>
      </c>
      <c r="F9" s="42" t="s">
        <v>737</v>
      </c>
      <c r="G9" s="5" t="s">
        <v>738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24" customHeight="1">
      <c r="A10" s="5" t="s">
        <v>739</v>
      </c>
      <c r="B10" s="5" t="s">
        <v>740</v>
      </c>
      <c r="C10" s="5" t="s">
        <v>735</v>
      </c>
      <c r="D10" s="5" t="s">
        <v>729</v>
      </c>
      <c r="E10" s="5" t="s">
        <v>741</v>
      </c>
      <c r="F10" s="42" t="s">
        <v>742</v>
      </c>
      <c r="G10" s="5" t="s">
        <v>743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36" customHeight="1">
      <c r="A11" s="5" t="s">
        <v>744</v>
      </c>
      <c r="B11" s="5" t="s">
        <v>745</v>
      </c>
      <c r="C11" s="5" t="s">
        <v>735</v>
      </c>
      <c r="D11" s="5" t="s">
        <v>729</v>
      </c>
      <c r="E11" s="5" t="s">
        <v>746</v>
      </c>
      <c r="F11" s="42" t="s">
        <v>747</v>
      </c>
      <c r="G11" s="5" t="s">
        <v>748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36" customHeight="1">
      <c r="A12" s="5" t="s">
        <v>749</v>
      </c>
      <c r="B12" s="5" t="s">
        <v>750</v>
      </c>
      <c r="C12" s="5" t="s">
        <v>751</v>
      </c>
      <c r="D12" s="5" t="s">
        <v>711</v>
      </c>
      <c r="E12" s="5" t="s">
        <v>752</v>
      </c>
      <c r="F12" s="42" t="s">
        <v>753</v>
      </c>
      <c r="G12" s="5" t="s">
        <v>754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24" customHeight="1">
      <c r="A13" s="5" t="s">
        <v>755</v>
      </c>
      <c r="B13" s="5" t="s">
        <v>756</v>
      </c>
      <c r="C13" s="5" t="s">
        <v>757</v>
      </c>
      <c r="D13" s="5" t="s">
        <v>758</v>
      </c>
      <c r="E13" s="5" t="s">
        <v>759</v>
      </c>
      <c r="F13" s="42" t="s">
        <v>737</v>
      </c>
      <c r="G13" s="5" t="s">
        <v>760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" customHeight="1">
      <c r="A14" s="5" t="s">
        <v>761</v>
      </c>
      <c r="B14" s="5" t="s">
        <v>762</v>
      </c>
      <c r="C14" s="5" t="s">
        <v>763</v>
      </c>
      <c r="D14" s="5" t="s">
        <v>764</v>
      </c>
      <c r="E14" s="5" t="s">
        <v>765</v>
      </c>
      <c r="F14" s="42" t="s">
        <v>766</v>
      </c>
      <c r="G14" s="5" t="s">
        <v>767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" customHeight="1">
      <c r="A15" s="5" t="s">
        <v>768</v>
      </c>
      <c r="B15" s="5" t="s">
        <v>769</v>
      </c>
      <c r="C15" s="5" t="s">
        <v>770</v>
      </c>
      <c r="D15" s="5" t="s">
        <v>711</v>
      </c>
      <c r="E15" s="5" t="s">
        <v>771</v>
      </c>
      <c r="F15" s="42" t="s">
        <v>772</v>
      </c>
      <c r="G15" s="5" t="s">
        <v>773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24" customHeight="1">
      <c r="A16" s="5" t="s">
        <v>774</v>
      </c>
      <c r="B16" s="5" t="s">
        <v>775</v>
      </c>
      <c r="C16" s="5" t="s">
        <v>776</v>
      </c>
      <c r="D16" s="5" t="s">
        <v>711</v>
      </c>
      <c r="E16" s="5" t="s">
        <v>777</v>
      </c>
      <c r="F16" s="42" t="s">
        <v>772</v>
      </c>
      <c r="G16" s="5" t="s">
        <v>778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" customHeight="1">
      <c r="A20" s="1" t="s">
        <v>779</v>
      </c>
      <c r="B20" s="2" t="s">
        <v>780</v>
      </c>
      <c r="C20" s="2" t="s">
        <v>781</v>
      </c>
      <c r="D20" s="2" t="s">
        <v>782</v>
      </c>
      <c r="E20" s="2" t="s">
        <v>783</v>
      </c>
      <c r="F20" s="2" t="s">
        <v>784</v>
      </c>
      <c r="G20" s="3" t="s">
        <v>785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" customHeight="1">
      <c r="A21" s="4" t="s">
        <v>786</v>
      </c>
      <c r="B21" s="8">
        <f>'Micro Budget'!H116</f>
        <v>223160.63302499999</v>
      </c>
      <c r="C21" s="8">
        <v>300000</v>
      </c>
      <c r="D21" s="8">
        <f t="shared" ref="D21:D29" si="0">B21-C21</f>
        <v>-76839.366975000012</v>
      </c>
      <c r="E21" s="8">
        <v>0</v>
      </c>
      <c r="F21" s="4" t="str">
        <f>IF(D21&lt;=E21,"OK","REVIEW")</f>
        <v>OK</v>
      </c>
      <c r="G21" s="4" t="s">
        <v>787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" customHeight="1">
      <c r="A22" s="4" t="s">
        <v>788</v>
      </c>
      <c r="B22" s="8">
        <f>'Ultra-Low Budget'!H116</f>
        <v>600218.82374999998</v>
      </c>
      <c r="C22" s="8">
        <v>700000</v>
      </c>
      <c r="D22" s="8">
        <f t="shared" si="0"/>
        <v>-99781.176250000019</v>
      </c>
      <c r="E22" s="8">
        <v>0</v>
      </c>
      <c r="F22" s="4" t="str">
        <f>IF(D22&lt;=E22,"OK","REVIEW")</f>
        <v>OK</v>
      </c>
      <c r="G22" s="4" t="s">
        <v>789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" customHeight="1">
      <c r="A23" s="4" t="s">
        <v>790</v>
      </c>
      <c r="B23" s="8">
        <f>'Props &amp; Art'!F27+'Props &amp; Art'!I27+'Props &amp; Art'!L27+'Props &amp; Art'!O27</f>
        <v>245200</v>
      </c>
      <c r="C23" s="8">
        <v>0</v>
      </c>
      <c r="D23" s="8">
        <f t="shared" si="0"/>
        <v>245200</v>
      </c>
      <c r="E23" s="8">
        <v>0</v>
      </c>
      <c r="F23" s="4" t="str">
        <f>IF(B23&gt;C23,"OK","REVIEW")</f>
        <v>OK</v>
      </c>
      <c r="G23" s="4" t="s">
        <v>791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" customHeight="1">
      <c r="A24" s="4" t="s">
        <v>792</v>
      </c>
      <c r="B24" s="8">
        <f>'Micro Budget'!H109</f>
        <v>196101</v>
      </c>
      <c r="C24" s="8">
        <f>'Micro Budget'!H19+'Micro Budget'!H21+'Micro Budget'!H30+'Micro Budget'!H37+'Micro Budget'!H41+'Micro Budget'!H45+'Micro Budget'!H53+'Micro Budget'!H60+'Micro Budget'!H66+'Micro Budget'!H72+'Micro Budget'!H79+'Micro Budget'!H84+'Micro Budget'!H95+'Micro Budget'!H101+'Micro Budget'!H108</f>
        <v>196101</v>
      </c>
      <c r="D24" s="8">
        <f t="shared" si="0"/>
        <v>0</v>
      </c>
      <c r="E24" s="8">
        <v>1</v>
      </c>
      <c r="F24" s="4" t="str">
        <f>IF(ABS(D24)&lt;=E24,"OK","REVIEW")</f>
        <v>OK</v>
      </c>
      <c r="G24" s="4" t="s">
        <v>793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" customHeight="1">
      <c r="A25" s="4" t="s">
        <v>794</v>
      </c>
      <c r="B25" s="8">
        <f>'Ultra-Low Budget'!H109</f>
        <v>518365</v>
      </c>
      <c r="C25" s="8">
        <f>'Ultra-Low Budget'!H19+'Ultra-Low Budget'!H21+'Ultra-Low Budget'!H30+'Ultra-Low Budget'!H37+'Ultra-Low Budget'!H41+'Ultra-Low Budget'!H45+'Ultra-Low Budget'!H53+'Ultra-Low Budget'!H60+'Ultra-Low Budget'!H66+'Ultra-Low Budget'!H72+'Ultra-Low Budget'!H79+'Ultra-Low Budget'!H84+'Ultra-Low Budget'!H95+'Ultra-Low Budget'!H101+'Ultra-Low Budget'!H108</f>
        <v>518365</v>
      </c>
      <c r="D25" s="8">
        <f t="shared" si="0"/>
        <v>0</v>
      </c>
      <c r="E25" s="8">
        <v>1</v>
      </c>
      <c r="F25" s="4" t="str">
        <f>IF(ABS(D25)&lt;=E25,"OK","REVIEW")</f>
        <v>OK</v>
      </c>
      <c r="G25" s="4" t="s">
        <v>795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" customHeight="1">
      <c r="A26" s="4" t="s">
        <v>796</v>
      </c>
      <c r="B26" s="8">
        <f>'Low Budget'!H109</f>
        <v>1211381.5</v>
      </c>
      <c r="C26" s="8">
        <f>'Low Budget'!H19+'Low Budget'!H21+'Low Budget'!H30+'Low Budget'!H37+'Low Budget'!H41+'Low Budget'!H45+'Low Budget'!H53+'Low Budget'!H60+'Low Budget'!H66+'Low Budget'!H72+'Low Budget'!H79+'Low Budget'!H84+'Low Budget'!H95+'Low Budget'!H101+'Low Budget'!H108</f>
        <v>1211381.5</v>
      </c>
      <c r="D26" s="8">
        <f t="shared" si="0"/>
        <v>0</v>
      </c>
      <c r="E26" s="8">
        <v>1</v>
      </c>
      <c r="F26" s="4" t="str">
        <f>IF(ABS(D26)&lt;=E26,"OK","REVIEW")</f>
        <v>OK</v>
      </c>
      <c r="G26" s="4" t="s">
        <v>797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" customHeight="1">
      <c r="A27" s="4" t="s">
        <v>798</v>
      </c>
      <c r="B27" s="8">
        <f>'Production Co'!H109</f>
        <v>3343300</v>
      </c>
      <c r="C27" s="8">
        <f>'Production Co'!H19+'Production Co'!H21+'Production Co'!H30+'Production Co'!H37+'Production Co'!H41+'Production Co'!H45+'Production Co'!H53+'Production Co'!H60+'Production Co'!H66+'Production Co'!H72+'Production Co'!H79+'Production Co'!H84+'Production Co'!H95+'Production Co'!H101+'Production Co'!H108</f>
        <v>3343300</v>
      </c>
      <c r="D27" s="8">
        <f t="shared" si="0"/>
        <v>0</v>
      </c>
      <c r="E27" s="8">
        <v>1</v>
      </c>
      <c r="F27" s="4" t="str">
        <f>IF(ABS(D27)&lt;=E27,"OK","REVIEW")</f>
        <v>OK</v>
      </c>
      <c r="G27" s="4" t="s">
        <v>799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" customHeight="1">
      <c r="A28" s="4" t="s">
        <v>800</v>
      </c>
      <c r="B28" s="8">
        <f>SUM(Summary!B5:B8)</f>
        <v>6459493.0007624999</v>
      </c>
      <c r="C28" s="8">
        <f>'Micro Budget'!H116+'Ultra-Low Budget'!H116+'Low Budget'!H116+'Production Co'!H116</f>
        <v>6459493.0007624999</v>
      </c>
      <c r="D28" s="8">
        <f t="shared" si="0"/>
        <v>0</v>
      </c>
      <c r="E28" s="8">
        <v>1</v>
      </c>
      <c r="F28" s="4" t="str">
        <f>IF(ABS(D28)&lt;=E28,"OK","REVIEW")</f>
        <v>OK</v>
      </c>
      <c r="G28" s="4" t="s">
        <v>801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" customHeight="1">
      <c r="A29" s="4" t="s">
        <v>802</v>
      </c>
      <c r="B29" s="8">
        <v>0</v>
      </c>
      <c r="C29" s="8">
        <v>0</v>
      </c>
      <c r="D29" s="8">
        <f t="shared" si="0"/>
        <v>0</v>
      </c>
      <c r="E29" s="8">
        <v>0</v>
      </c>
      <c r="F29" s="4" t="str">
        <f>IF(D29=0,"OK","REVIEW")</f>
        <v>OK</v>
      </c>
      <c r="G29" s="4" t="s">
        <v>803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" customHeight="1">
      <c r="A31" s="63" t="s">
        <v>804</v>
      </c>
      <c r="B31" s="63"/>
      <c r="C31" s="63"/>
      <c r="D31" s="63"/>
      <c r="E31" s="63"/>
      <c r="F31" s="43" t="str">
        <f>IF(COUNTIF(F21:F29,"REVIEW")=0,"PASS","FAIL")</f>
        <v>PASS</v>
      </c>
      <c r="G31" s="43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</sheetData>
  <mergeCells count="3">
    <mergeCell ref="A1:J1"/>
    <mergeCell ref="A2:J2"/>
    <mergeCell ref="A31:E31"/>
  </mergeCells>
  <conditionalFormatting sqref="F21:F29">
    <cfRule type="containsText" dxfId="3" priority="1" operator="containsText" text="OK"/>
    <cfRule type="containsText" dxfId="2" priority="2" operator="containsText" text="REVIEW"/>
  </conditionalFormatting>
  <conditionalFormatting sqref="F31">
    <cfRule type="containsText" dxfId="1" priority="3" operator="containsText" text="PASS"/>
    <cfRule type="containsText" dxfId="0" priority="4" operator="containsText" text="FAIL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250"/>
  <sheetViews>
    <sheetView showGridLines="0" workbookViewId="0"/>
  </sheetViews>
  <sheetFormatPr defaultRowHeight="14"/>
  <cols>
    <col min="1" max="1" width="15" customWidth="1"/>
    <col min="2" max="2" width="33" customWidth="1"/>
    <col min="3" max="3" width="18" customWidth="1"/>
    <col min="4" max="7" width="23" customWidth="1"/>
    <col min="8" max="8" width="55" customWidth="1"/>
  </cols>
  <sheetData>
    <row r="1" spans="1:26" ht="30" customHeight="1">
      <c r="A1" s="44" t="s">
        <v>80</v>
      </c>
      <c r="B1" s="44"/>
      <c r="C1" s="44"/>
      <c r="D1" s="44"/>
      <c r="E1" s="44"/>
      <c r="F1" s="44"/>
      <c r="G1" s="44"/>
      <c r="H1" s="4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6" customHeight="1">
      <c r="A2" s="45" t="s">
        <v>81</v>
      </c>
      <c r="B2" s="45"/>
      <c r="C2" s="45"/>
      <c r="D2" s="45"/>
      <c r="E2" s="45"/>
      <c r="F2" s="45"/>
      <c r="G2" s="45"/>
      <c r="H2" s="45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" customHeight="1">
      <c r="A4" s="1" t="s">
        <v>82</v>
      </c>
      <c r="B4" s="2" t="s">
        <v>83</v>
      </c>
      <c r="C4" s="2" t="s">
        <v>84</v>
      </c>
      <c r="D4" s="2" t="s">
        <v>9</v>
      </c>
      <c r="E4" s="2" t="s">
        <v>13</v>
      </c>
      <c r="F4" s="2" t="s">
        <v>17</v>
      </c>
      <c r="G4" s="2" t="s">
        <v>21</v>
      </c>
      <c r="H4" s="3" t="s">
        <v>85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" customHeight="1">
      <c r="A5" s="11" t="s">
        <v>86</v>
      </c>
      <c r="B5" s="11" t="s">
        <v>87</v>
      </c>
      <c r="C5" s="11" t="s">
        <v>88</v>
      </c>
      <c r="D5" s="12">
        <v>9</v>
      </c>
      <c r="E5" s="12">
        <v>12</v>
      </c>
      <c r="F5" s="12">
        <v>15</v>
      </c>
      <c r="G5" s="12">
        <v>20</v>
      </c>
      <c r="H5" s="5" t="s">
        <v>89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" customHeight="1">
      <c r="A6" s="11" t="s">
        <v>86</v>
      </c>
      <c r="B6" s="11" t="s">
        <v>90</v>
      </c>
      <c r="C6" s="11" t="s">
        <v>91</v>
      </c>
      <c r="D6" s="12">
        <v>3</v>
      </c>
      <c r="E6" s="12">
        <v>5</v>
      </c>
      <c r="F6" s="12">
        <v>7</v>
      </c>
      <c r="G6" s="12">
        <v>10</v>
      </c>
      <c r="H6" s="5" t="s">
        <v>92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" customHeight="1">
      <c r="A7" s="11" t="s">
        <v>86</v>
      </c>
      <c r="B7" s="11" t="s">
        <v>93</v>
      </c>
      <c r="C7" s="11" t="s">
        <v>91</v>
      </c>
      <c r="D7" s="12">
        <v>8</v>
      </c>
      <c r="E7" s="12">
        <v>12</v>
      </c>
      <c r="F7" s="12">
        <v>16</v>
      </c>
      <c r="G7" s="12">
        <v>24</v>
      </c>
      <c r="H7" s="5" t="s">
        <v>94</v>
      </c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" customHeight="1">
      <c r="A8" s="11" t="s">
        <v>95</v>
      </c>
      <c r="B8" s="11" t="s">
        <v>96</v>
      </c>
      <c r="C8" s="11" t="s">
        <v>97</v>
      </c>
      <c r="D8" s="12" t="s">
        <v>11</v>
      </c>
      <c r="E8" s="12" t="s">
        <v>15</v>
      </c>
      <c r="F8" s="12" t="s">
        <v>19</v>
      </c>
      <c r="G8" s="12" t="s">
        <v>23</v>
      </c>
      <c r="H8" s="5" t="s">
        <v>98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24" customHeight="1">
      <c r="A9" s="11" t="s">
        <v>95</v>
      </c>
      <c r="B9" s="11" t="s">
        <v>99</v>
      </c>
      <c r="C9" s="11" t="s">
        <v>100</v>
      </c>
      <c r="D9" s="13">
        <v>257</v>
      </c>
      <c r="E9" s="13">
        <v>449</v>
      </c>
      <c r="F9" s="13">
        <v>1283</v>
      </c>
      <c r="G9" s="13">
        <v>1283</v>
      </c>
      <c r="H9" s="5" t="s">
        <v>101</v>
      </c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" customHeight="1">
      <c r="A10" s="11" t="s">
        <v>95</v>
      </c>
      <c r="B10" s="11" t="s">
        <v>102</v>
      </c>
      <c r="C10" s="11" t="s">
        <v>103</v>
      </c>
      <c r="D10" s="13">
        <v>0</v>
      </c>
      <c r="E10" s="13">
        <v>1560</v>
      </c>
      <c r="F10" s="13">
        <v>4455</v>
      </c>
      <c r="G10" s="13">
        <v>4455</v>
      </c>
      <c r="H10" s="5" t="s">
        <v>104</v>
      </c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" customHeight="1">
      <c r="A11" s="11" t="s">
        <v>95</v>
      </c>
      <c r="B11" s="11" t="s">
        <v>105</v>
      </c>
      <c r="C11" s="11" t="s">
        <v>100</v>
      </c>
      <c r="D11" s="13">
        <v>173</v>
      </c>
      <c r="E11" s="13">
        <v>231</v>
      </c>
      <c r="F11" s="13">
        <v>231</v>
      </c>
      <c r="G11" s="13">
        <v>231</v>
      </c>
      <c r="H11" s="5" t="s">
        <v>106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24" customHeight="1">
      <c r="A12" s="11" t="s">
        <v>95</v>
      </c>
      <c r="B12" s="11" t="s">
        <v>107</v>
      </c>
      <c r="C12" s="11" t="s">
        <v>108</v>
      </c>
      <c r="D12" s="14">
        <v>0.215</v>
      </c>
      <c r="E12" s="14">
        <v>0.215</v>
      </c>
      <c r="F12" s="14">
        <v>0.215</v>
      </c>
      <c r="G12" s="14">
        <v>0.215</v>
      </c>
      <c r="H12" s="5" t="s">
        <v>109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" customHeight="1">
      <c r="A13" s="11" t="s">
        <v>95</v>
      </c>
      <c r="B13" s="11" t="s">
        <v>110</v>
      </c>
      <c r="C13" s="11" t="s">
        <v>111</v>
      </c>
      <c r="D13" s="14">
        <v>0.11</v>
      </c>
      <c r="E13" s="14">
        <v>0.14000000000000001</v>
      </c>
      <c r="F13" s="14">
        <v>0.18</v>
      </c>
      <c r="G13" s="14">
        <v>0.23</v>
      </c>
      <c r="H13" s="5" t="s">
        <v>112</v>
      </c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" customHeight="1">
      <c r="A14" s="11" t="s">
        <v>95</v>
      </c>
      <c r="B14" s="11" t="s">
        <v>113</v>
      </c>
      <c r="C14" s="11" t="s">
        <v>114</v>
      </c>
      <c r="D14" s="14">
        <v>2.5000000000000001E-2</v>
      </c>
      <c r="E14" s="14">
        <v>2.5000000000000001E-2</v>
      </c>
      <c r="F14" s="14">
        <v>0.03</v>
      </c>
      <c r="G14" s="14">
        <v>3.5000000000000003E-2</v>
      </c>
      <c r="H14" s="5" t="s">
        <v>115</v>
      </c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" customHeight="1">
      <c r="A15" s="11" t="s">
        <v>116</v>
      </c>
      <c r="B15" s="11" t="s">
        <v>117</v>
      </c>
      <c r="C15" s="11" t="s">
        <v>118</v>
      </c>
      <c r="D15" s="14">
        <v>4.4999999999999998E-2</v>
      </c>
      <c r="E15" s="14">
        <v>0.05</v>
      </c>
      <c r="F15" s="14">
        <v>6.5000000000000002E-2</v>
      </c>
      <c r="G15" s="14">
        <v>8.5000000000000006E-2</v>
      </c>
      <c r="H15" s="5" t="s">
        <v>119</v>
      </c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" customHeight="1">
      <c r="A16" s="11" t="s">
        <v>116</v>
      </c>
      <c r="B16" s="11" t="s">
        <v>120</v>
      </c>
      <c r="C16" s="11" t="s">
        <v>121</v>
      </c>
      <c r="D16" s="14">
        <v>0</v>
      </c>
      <c r="E16" s="14">
        <v>0</v>
      </c>
      <c r="F16" s="14">
        <v>0</v>
      </c>
      <c r="G16" s="14">
        <v>0.02</v>
      </c>
      <c r="H16" s="5" t="s">
        <v>122</v>
      </c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" customHeight="1">
      <c r="A17" s="11" t="s">
        <v>123</v>
      </c>
      <c r="B17" s="11" t="s">
        <v>124</v>
      </c>
      <c r="C17" s="11" t="s">
        <v>125</v>
      </c>
      <c r="D17" s="12" t="s">
        <v>126</v>
      </c>
      <c r="E17" s="12" t="s">
        <v>126</v>
      </c>
      <c r="F17" s="12" t="s">
        <v>127</v>
      </c>
      <c r="G17" s="12" t="s">
        <v>128</v>
      </c>
      <c r="H17" s="5" t="s">
        <v>129</v>
      </c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4" customHeight="1">
      <c r="A18" s="11" t="s">
        <v>130</v>
      </c>
      <c r="B18" s="11" t="s">
        <v>131</v>
      </c>
      <c r="C18" s="11" t="s">
        <v>125</v>
      </c>
      <c r="D18" s="12" t="s">
        <v>132</v>
      </c>
      <c r="E18" s="12" t="s">
        <v>133</v>
      </c>
      <c r="F18" s="12" t="s">
        <v>134</v>
      </c>
      <c r="G18" s="12" t="s">
        <v>135</v>
      </c>
      <c r="H18" s="5" t="s">
        <v>136</v>
      </c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" customHeight="1">
      <c r="A19" s="11" t="s">
        <v>137</v>
      </c>
      <c r="B19" s="11" t="s">
        <v>138</v>
      </c>
      <c r="C19" s="11" t="s">
        <v>139</v>
      </c>
      <c r="D19" s="12" t="s">
        <v>140</v>
      </c>
      <c r="E19" s="12" t="s">
        <v>140</v>
      </c>
      <c r="F19" s="12" t="s">
        <v>140</v>
      </c>
      <c r="G19" s="12" t="s">
        <v>140</v>
      </c>
      <c r="H19" s="5" t="s">
        <v>141</v>
      </c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" customHeight="1">
      <c r="A22" s="46" t="s">
        <v>142</v>
      </c>
      <c r="B22" s="46"/>
      <c r="C22" s="46"/>
      <c r="D22" s="46"/>
      <c r="E22" s="46"/>
      <c r="F22" s="46"/>
      <c r="G22" s="46"/>
      <c r="H22" s="46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" customHeight="1">
      <c r="A23" s="12" t="s">
        <v>143</v>
      </c>
      <c r="B23" s="12" t="s">
        <v>144</v>
      </c>
      <c r="C23" s="4"/>
      <c r="D23" s="4"/>
      <c r="E23" s="4"/>
      <c r="F23" s="4"/>
      <c r="G23" s="4"/>
      <c r="H23" s="4" t="s">
        <v>145</v>
      </c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" customHeight="1">
      <c r="A24" s="15" t="s">
        <v>146</v>
      </c>
      <c r="B24" s="15" t="s">
        <v>147</v>
      </c>
      <c r="C24" s="4"/>
      <c r="D24" s="4"/>
      <c r="E24" s="4"/>
      <c r="F24" s="4"/>
      <c r="G24" s="4"/>
      <c r="H24" s="4" t="s">
        <v>148</v>
      </c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" customHeight="1">
      <c r="A25" s="4" t="s">
        <v>149</v>
      </c>
      <c r="B25" s="4" t="s">
        <v>150</v>
      </c>
      <c r="C25" s="4"/>
      <c r="D25" s="4"/>
      <c r="E25" s="4"/>
      <c r="F25" s="4"/>
      <c r="G25" s="4"/>
      <c r="H25" s="4" t="s">
        <v>151</v>
      </c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</sheetData>
  <mergeCells count="3">
    <mergeCell ref="A1:H1"/>
    <mergeCell ref="A2:H2"/>
    <mergeCell ref="A22:H2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250"/>
  <sheetViews>
    <sheetView showGridLines="0" workbookViewId="0"/>
  </sheetViews>
  <sheetFormatPr defaultRowHeight="14"/>
  <cols>
    <col min="1" max="1" width="24" customWidth="1"/>
    <col min="2" max="2" width="30" customWidth="1"/>
    <col min="3" max="3" width="26" customWidth="1"/>
    <col min="4" max="4" width="34" customWidth="1"/>
    <col min="5" max="8" width="13" customWidth="1"/>
    <col min="9" max="10" width="39" customWidth="1"/>
  </cols>
  <sheetData>
    <row r="1" spans="1:26" ht="30" customHeight="1">
      <c r="A1" s="44" t="s">
        <v>152</v>
      </c>
      <c r="B1" s="44"/>
      <c r="C1" s="44"/>
      <c r="D1" s="44"/>
      <c r="E1" s="44"/>
      <c r="F1" s="44"/>
      <c r="G1" s="44"/>
      <c r="H1" s="44"/>
      <c r="I1" s="44"/>
      <c r="J1" s="4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6" customHeight="1">
      <c r="A2" s="45" t="s">
        <v>153</v>
      </c>
      <c r="B2" s="45"/>
      <c r="C2" s="45"/>
      <c r="D2" s="45"/>
      <c r="E2" s="45"/>
      <c r="F2" s="45"/>
      <c r="G2" s="45"/>
      <c r="H2" s="45"/>
      <c r="I2" s="45"/>
      <c r="J2" s="45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" customHeight="1">
      <c r="A4" s="1" t="s">
        <v>154</v>
      </c>
      <c r="B4" s="2" t="s">
        <v>155</v>
      </c>
      <c r="C4" s="2" t="s">
        <v>156</v>
      </c>
      <c r="D4" s="3" t="s">
        <v>157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4" customHeight="1">
      <c r="A5" s="5" t="s">
        <v>158</v>
      </c>
      <c r="B5" s="16" t="s">
        <v>159</v>
      </c>
      <c r="C5" s="5" t="s">
        <v>160</v>
      </c>
      <c r="D5" s="5" t="s">
        <v>161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4" customHeight="1">
      <c r="A6" s="5" t="s">
        <v>162</v>
      </c>
      <c r="B6" s="16" t="s">
        <v>163</v>
      </c>
      <c r="C6" s="5" t="s">
        <v>164</v>
      </c>
      <c r="D6" s="5" t="s">
        <v>165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4" customHeight="1">
      <c r="A7" s="5" t="s">
        <v>166</v>
      </c>
      <c r="B7" s="16">
        <v>54</v>
      </c>
      <c r="C7" s="5" t="s">
        <v>167</v>
      </c>
      <c r="D7" s="5" t="s">
        <v>168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36" customHeight="1">
      <c r="A8" s="5" t="s">
        <v>169</v>
      </c>
      <c r="B8" s="16" t="s">
        <v>170</v>
      </c>
      <c r="C8" s="5" t="s">
        <v>171</v>
      </c>
      <c r="D8" s="5" t="s">
        <v>172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" customHeight="1">
      <c r="A9" s="5" t="s">
        <v>173</v>
      </c>
      <c r="B9" s="16" t="s">
        <v>174</v>
      </c>
      <c r="C9" s="5" t="s">
        <v>175</v>
      </c>
      <c r="D9" s="5" t="s">
        <v>176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24" customHeight="1">
      <c r="A10" s="5" t="s">
        <v>177</v>
      </c>
      <c r="B10" s="16" t="s">
        <v>178</v>
      </c>
      <c r="C10" s="5" t="s">
        <v>179</v>
      </c>
      <c r="D10" s="5" t="s">
        <v>180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24" customHeight="1">
      <c r="A11" s="5" t="s">
        <v>181</v>
      </c>
      <c r="B11" s="16" t="s">
        <v>182</v>
      </c>
      <c r="C11" s="5" t="s">
        <v>183</v>
      </c>
      <c r="D11" s="5" t="s">
        <v>184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24" customHeight="1">
      <c r="A12" s="5" t="s">
        <v>185</v>
      </c>
      <c r="B12" s="16" t="s">
        <v>186</v>
      </c>
      <c r="C12" s="5" t="s">
        <v>187</v>
      </c>
      <c r="D12" s="5" t="s">
        <v>188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24" customHeight="1">
      <c r="A13" s="5" t="s">
        <v>189</v>
      </c>
      <c r="B13" s="16" t="s">
        <v>190</v>
      </c>
      <c r="C13" s="5" t="s">
        <v>191</v>
      </c>
      <c r="D13" s="5" t="s">
        <v>192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36" customHeight="1">
      <c r="A14" s="5" t="s">
        <v>193</v>
      </c>
      <c r="B14" s="16" t="s">
        <v>194</v>
      </c>
      <c r="C14" s="5" t="s">
        <v>195</v>
      </c>
      <c r="D14" s="5" t="s">
        <v>196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24" customHeight="1">
      <c r="A15" s="5" t="s">
        <v>197</v>
      </c>
      <c r="B15" s="16" t="s">
        <v>198</v>
      </c>
      <c r="C15" s="5" t="s">
        <v>199</v>
      </c>
      <c r="D15" s="5" t="s">
        <v>200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24" customHeight="1">
      <c r="A16" s="5" t="s">
        <v>130</v>
      </c>
      <c r="B16" s="16" t="s">
        <v>201</v>
      </c>
      <c r="C16" s="5" t="s">
        <v>202</v>
      </c>
      <c r="D16" s="5" t="s">
        <v>203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" customHeight="1">
      <c r="A19" s="1" t="s">
        <v>204</v>
      </c>
      <c r="B19" s="2" t="s">
        <v>205</v>
      </c>
      <c r="C19" s="2" t="s">
        <v>206</v>
      </c>
      <c r="D19" s="2" t="s">
        <v>207</v>
      </c>
      <c r="E19" s="2" t="s">
        <v>208</v>
      </c>
      <c r="F19" s="2" t="s">
        <v>209</v>
      </c>
      <c r="G19" s="2" t="s">
        <v>210</v>
      </c>
      <c r="H19" s="2" t="s">
        <v>211</v>
      </c>
      <c r="I19" s="2" t="s">
        <v>212</v>
      </c>
      <c r="J19" s="3" t="s">
        <v>213</v>
      </c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24" customHeight="1">
      <c r="A20" s="5" t="s">
        <v>214</v>
      </c>
      <c r="B20" s="5" t="s">
        <v>215</v>
      </c>
      <c r="C20" s="5" t="s">
        <v>216</v>
      </c>
      <c r="D20" s="5" t="s">
        <v>217</v>
      </c>
      <c r="E20" s="17">
        <v>1.5</v>
      </c>
      <c r="F20" s="17">
        <v>2</v>
      </c>
      <c r="G20" s="17">
        <v>2.5</v>
      </c>
      <c r="H20" s="17">
        <v>3</v>
      </c>
      <c r="I20" s="5" t="s">
        <v>218</v>
      </c>
      <c r="J20" s="5" t="s">
        <v>219</v>
      </c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24" customHeight="1">
      <c r="A21" s="5" t="s">
        <v>220</v>
      </c>
      <c r="B21" s="5" t="s">
        <v>221</v>
      </c>
      <c r="C21" s="5" t="s">
        <v>222</v>
      </c>
      <c r="D21" s="5" t="s">
        <v>223</v>
      </c>
      <c r="E21" s="17">
        <v>1.5</v>
      </c>
      <c r="F21" s="17">
        <v>2</v>
      </c>
      <c r="G21" s="17">
        <v>2.5</v>
      </c>
      <c r="H21" s="17">
        <v>3.5</v>
      </c>
      <c r="I21" s="5" t="s">
        <v>224</v>
      </c>
      <c r="J21" s="5" t="s">
        <v>225</v>
      </c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24" customHeight="1">
      <c r="A22" s="5" t="s">
        <v>226</v>
      </c>
      <c r="B22" s="5" t="s">
        <v>227</v>
      </c>
      <c r="C22" s="5" t="s">
        <v>228</v>
      </c>
      <c r="D22" s="5" t="s">
        <v>229</v>
      </c>
      <c r="E22" s="17">
        <v>1.5</v>
      </c>
      <c r="F22" s="17">
        <v>2</v>
      </c>
      <c r="G22" s="17">
        <v>2.5</v>
      </c>
      <c r="H22" s="17">
        <v>3</v>
      </c>
      <c r="I22" s="5" t="s">
        <v>230</v>
      </c>
      <c r="J22" s="5" t="s">
        <v>231</v>
      </c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" customHeight="1">
      <c r="A23" s="5" t="s">
        <v>232</v>
      </c>
      <c r="B23" s="5" t="s">
        <v>233</v>
      </c>
      <c r="C23" s="5" t="s">
        <v>234</v>
      </c>
      <c r="D23" s="5" t="s">
        <v>235</v>
      </c>
      <c r="E23" s="17">
        <v>1.5</v>
      </c>
      <c r="F23" s="17">
        <v>2</v>
      </c>
      <c r="G23" s="17">
        <v>2.5</v>
      </c>
      <c r="H23" s="17">
        <v>3.5</v>
      </c>
      <c r="I23" s="5" t="s">
        <v>236</v>
      </c>
      <c r="J23" s="5" t="s">
        <v>237</v>
      </c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" customHeight="1">
      <c r="A24" s="5" t="s">
        <v>238</v>
      </c>
      <c r="B24" s="5" t="s">
        <v>239</v>
      </c>
      <c r="C24" s="5" t="s">
        <v>240</v>
      </c>
      <c r="D24" s="5" t="s">
        <v>241</v>
      </c>
      <c r="E24" s="17">
        <v>1</v>
      </c>
      <c r="F24" s="17">
        <v>1.5</v>
      </c>
      <c r="G24" s="17">
        <v>2</v>
      </c>
      <c r="H24" s="17">
        <v>2.5</v>
      </c>
      <c r="I24" s="5" t="s">
        <v>242</v>
      </c>
      <c r="J24" s="5" t="s">
        <v>243</v>
      </c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" customHeight="1">
      <c r="A25" s="5" t="s">
        <v>244</v>
      </c>
      <c r="B25" s="5" t="s">
        <v>245</v>
      </c>
      <c r="C25" s="5" t="s">
        <v>246</v>
      </c>
      <c r="D25" s="5" t="s">
        <v>247</v>
      </c>
      <c r="E25" s="17">
        <v>1</v>
      </c>
      <c r="F25" s="17">
        <v>1</v>
      </c>
      <c r="G25" s="17">
        <v>1.5</v>
      </c>
      <c r="H25" s="17">
        <v>1.5</v>
      </c>
      <c r="I25" s="5" t="s">
        <v>248</v>
      </c>
      <c r="J25" s="5" t="s">
        <v>249</v>
      </c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" customHeight="1">
      <c r="A26" s="5" t="s">
        <v>250</v>
      </c>
      <c r="B26" s="5" t="s">
        <v>251</v>
      </c>
      <c r="C26" s="5" t="s">
        <v>252</v>
      </c>
      <c r="D26" s="5" t="s">
        <v>253</v>
      </c>
      <c r="E26" s="17">
        <v>0.5</v>
      </c>
      <c r="F26" s="17">
        <v>1</v>
      </c>
      <c r="G26" s="17">
        <v>1</v>
      </c>
      <c r="H26" s="17">
        <v>1.5</v>
      </c>
      <c r="I26" s="5" t="s">
        <v>254</v>
      </c>
      <c r="J26" s="5" t="s">
        <v>255</v>
      </c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" customHeight="1">
      <c r="A27" s="5" t="s">
        <v>256</v>
      </c>
      <c r="B27" s="5" t="s">
        <v>257</v>
      </c>
      <c r="C27" s="5" t="s">
        <v>258</v>
      </c>
      <c r="D27" s="5" t="s">
        <v>259</v>
      </c>
      <c r="E27" s="17">
        <v>0.5</v>
      </c>
      <c r="F27" s="17">
        <v>0.5</v>
      </c>
      <c r="G27" s="17">
        <v>0.5</v>
      </c>
      <c r="H27" s="17">
        <v>1</v>
      </c>
      <c r="I27" s="5" t="s">
        <v>260</v>
      </c>
      <c r="J27" s="5" t="s">
        <v>261</v>
      </c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" customHeight="1">
      <c r="A28" s="47" t="s">
        <v>262</v>
      </c>
      <c r="B28" s="47"/>
      <c r="C28" s="47"/>
      <c r="D28" s="47"/>
      <c r="E28" s="19">
        <f>SUM(E20:E27)</f>
        <v>9</v>
      </c>
      <c r="F28" s="19">
        <f>SUM(F20:F27)</f>
        <v>12</v>
      </c>
      <c r="G28" s="19">
        <f>SUM(G20:G27)</f>
        <v>15</v>
      </c>
      <c r="H28" s="19">
        <f>SUM(H20:H27)</f>
        <v>19.5</v>
      </c>
      <c r="I28" s="18"/>
      <c r="J28" s="18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</sheetData>
  <mergeCells count="3">
    <mergeCell ref="A1:J1"/>
    <mergeCell ref="A2:J2"/>
    <mergeCell ref="A28:D2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250"/>
  <sheetViews>
    <sheetView showGridLines="0" workbookViewId="0"/>
  </sheetViews>
  <sheetFormatPr defaultRowHeight="14"/>
  <cols>
    <col min="1" max="1" width="29" customWidth="1"/>
    <col min="2" max="2" width="48" customWidth="1"/>
    <col min="3" max="18" width="12" customWidth="1"/>
  </cols>
  <sheetData>
    <row r="1" spans="1:26" ht="30" customHeight="1">
      <c r="A1" s="44" t="s">
        <v>263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"/>
      <c r="T1" s="4"/>
      <c r="U1" s="4"/>
      <c r="V1" s="4"/>
      <c r="W1" s="4"/>
      <c r="X1" s="4"/>
      <c r="Y1" s="4"/>
      <c r="Z1" s="4"/>
    </row>
    <row r="2" spans="1:26" ht="36" customHeight="1">
      <c r="A2" s="45" t="s">
        <v>264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"/>
      <c r="T2" s="4"/>
      <c r="U2" s="4"/>
      <c r="V2" s="4"/>
      <c r="W2" s="4"/>
      <c r="X2" s="4"/>
      <c r="Y2" s="4"/>
      <c r="Z2" s="4"/>
    </row>
    <row r="3" spans="1:26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" customHeight="1">
      <c r="A4" s="1" t="s">
        <v>265</v>
      </c>
      <c r="B4" s="2" t="s">
        <v>266</v>
      </c>
      <c r="C4" s="2" t="s">
        <v>267</v>
      </c>
      <c r="D4" s="2" t="s">
        <v>268</v>
      </c>
      <c r="E4" s="2" t="s">
        <v>269</v>
      </c>
      <c r="F4" s="2" t="s">
        <v>270</v>
      </c>
      <c r="G4" s="2" t="s">
        <v>271</v>
      </c>
      <c r="H4" s="2" t="s">
        <v>268</v>
      </c>
      <c r="I4" s="2" t="s">
        <v>269</v>
      </c>
      <c r="J4" s="2" t="s">
        <v>270</v>
      </c>
      <c r="K4" s="2" t="s">
        <v>272</v>
      </c>
      <c r="L4" s="2" t="s">
        <v>268</v>
      </c>
      <c r="M4" s="2" t="s">
        <v>269</v>
      </c>
      <c r="N4" s="2" t="s">
        <v>270</v>
      </c>
      <c r="O4" s="2" t="s">
        <v>273</v>
      </c>
      <c r="P4" s="2" t="s">
        <v>268</v>
      </c>
      <c r="Q4" s="2" t="s">
        <v>269</v>
      </c>
      <c r="R4" s="3" t="s">
        <v>270</v>
      </c>
      <c r="S4" s="4"/>
      <c r="T4" s="4"/>
      <c r="U4" s="4"/>
      <c r="V4" s="4"/>
      <c r="W4" s="4"/>
      <c r="X4" s="4"/>
      <c r="Y4" s="4"/>
      <c r="Z4" s="4"/>
    </row>
    <row r="5" spans="1:26" ht="15" customHeight="1">
      <c r="A5" s="5" t="s">
        <v>274</v>
      </c>
      <c r="B5" s="5" t="s">
        <v>275</v>
      </c>
      <c r="C5" s="20">
        <v>1</v>
      </c>
      <c r="D5" s="20">
        <v>9</v>
      </c>
      <c r="E5" s="13">
        <v>400</v>
      </c>
      <c r="F5" s="8">
        <f t="shared" ref="F5:F22" si="0">C5*D5*E5</f>
        <v>3600</v>
      </c>
      <c r="G5" s="20">
        <v>1</v>
      </c>
      <c r="H5" s="20">
        <v>12</v>
      </c>
      <c r="I5" s="13">
        <v>700</v>
      </c>
      <c r="J5" s="8">
        <f t="shared" ref="J5:J22" si="1">G5*H5*I5</f>
        <v>8400</v>
      </c>
      <c r="K5" s="20">
        <v>1</v>
      </c>
      <c r="L5" s="20">
        <v>15</v>
      </c>
      <c r="M5" s="13">
        <v>1283</v>
      </c>
      <c r="N5" s="8">
        <f t="shared" ref="N5:N22" si="2">K5*L5*M5</f>
        <v>19245</v>
      </c>
      <c r="O5" s="20">
        <v>1</v>
      </c>
      <c r="P5" s="20">
        <v>20</v>
      </c>
      <c r="Q5" s="13">
        <v>5000</v>
      </c>
      <c r="R5" s="8">
        <f t="shared" ref="R5:R22" si="3">O5*P5*Q5</f>
        <v>100000</v>
      </c>
      <c r="S5" s="4"/>
      <c r="T5" s="4"/>
      <c r="U5" s="4"/>
      <c r="V5" s="4"/>
      <c r="W5" s="4"/>
      <c r="X5" s="4"/>
      <c r="Y5" s="4"/>
      <c r="Z5" s="4"/>
    </row>
    <row r="6" spans="1:26" ht="15" customHeight="1">
      <c r="A6" s="5" t="s">
        <v>276</v>
      </c>
      <c r="B6" s="5" t="s">
        <v>277</v>
      </c>
      <c r="C6" s="20">
        <v>1</v>
      </c>
      <c r="D6" s="20">
        <v>4</v>
      </c>
      <c r="E6" s="13">
        <v>300</v>
      </c>
      <c r="F6" s="8">
        <f t="shared" si="0"/>
        <v>1200</v>
      </c>
      <c r="G6" s="20">
        <v>1</v>
      </c>
      <c r="H6" s="20">
        <v>6</v>
      </c>
      <c r="I6" s="13">
        <v>500</v>
      </c>
      <c r="J6" s="8">
        <f t="shared" si="1"/>
        <v>3000</v>
      </c>
      <c r="K6" s="20">
        <v>1</v>
      </c>
      <c r="L6" s="20">
        <v>8</v>
      </c>
      <c r="M6" s="13">
        <v>1283</v>
      </c>
      <c r="N6" s="8">
        <f t="shared" si="2"/>
        <v>10264</v>
      </c>
      <c r="O6" s="20">
        <v>1</v>
      </c>
      <c r="P6" s="20">
        <v>10</v>
      </c>
      <c r="Q6" s="13">
        <v>2500</v>
      </c>
      <c r="R6" s="8">
        <f t="shared" si="3"/>
        <v>25000</v>
      </c>
      <c r="S6" s="4"/>
      <c r="T6" s="4"/>
      <c r="U6" s="4"/>
      <c r="V6" s="4"/>
      <c r="W6" s="4"/>
      <c r="X6" s="4"/>
      <c r="Y6" s="4"/>
      <c r="Z6" s="4"/>
    </row>
    <row r="7" spans="1:26" ht="15" customHeight="1">
      <c r="A7" s="5" t="s">
        <v>278</v>
      </c>
      <c r="B7" s="5" t="s">
        <v>279</v>
      </c>
      <c r="C7" s="20">
        <v>1</v>
      </c>
      <c r="D7" s="20">
        <v>2</v>
      </c>
      <c r="E7" s="13">
        <v>257</v>
      </c>
      <c r="F7" s="8">
        <f t="shared" si="0"/>
        <v>514</v>
      </c>
      <c r="G7" s="20">
        <v>1</v>
      </c>
      <c r="H7" s="20">
        <v>3</v>
      </c>
      <c r="I7" s="13">
        <v>449</v>
      </c>
      <c r="J7" s="8">
        <f t="shared" si="1"/>
        <v>1347</v>
      </c>
      <c r="K7" s="20">
        <v>1</v>
      </c>
      <c r="L7" s="20">
        <v>5</v>
      </c>
      <c r="M7" s="13">
        <v>1283</v>
      </c>
      <c r="N7" s="8">
        <f t="shared" si="2"/>
        <v>6415</v>
      </c>
      <c r="O7" s="20">
        <v>1</v>
      </c>
      <c r="P7" s="20">
        <v>6</v>
      </c>
      <c r="Q7" s="13">
        <v>2000</v>
      </c>
      <c r="R7" s="8">
        <f t="shared" si="3"/>
        <v>12000</v>
      </c>
      <c r="S7" s="4"/>
      <c r="T7" s="4"/>
      <c r="U7" s="4"/>
      <c r="V7" s="4"/>
      <c r="W7" s="4"/>
      <c r="X7" s="4"/>
      <c r="Y7" s="4"/>
      <c r="Z7" s="4"/>
    </row>
    <row r="8" spans="1:26" ht="15" customHeight="1">
      <c r="A8" s="5" t="s">
        <v>280</v>
      </c>
      <c r="B8" s="5" t="s">
        <v>281</v>
      </c>
      <c r="C8" s="20">
        <v>1</v>
      </c>
      <c r="D8" s="20">
        <v>2</v>
      </c>
      <c r="E8" s="13">
        <v>257</v>
      </c>
      <c r="F8" s="8">
        <f t="shared" si="0"/>
        <v>514</v>
      </c>
      <c r="G8" s="20">
        <v>1</v>
      </c>
      <c r="H8" s="20">
        <v>2</v>
      </c>
      <c r="I8" s="13">
        <v>449</v>
      </c>
      <c r="J8" s="8">
        <f t="shared" si="1"/>
        <v>898</v>
      </c>
      <c r="K8" s="20">
        <v>1</v>
      </c>
      <c r="L8" s="20">
        <v>4</v>
      </c>
      <c r="M8" s="13">
        <v>1283</v>
      </c>
      <c r="N8" s="8">
        <f t="shared" si="2"/>
        <v>5132</v>
      </c>
      <c r="O8" s="20">
        <v>1</v>
      </c>
      <c r="P8" s="20">
        <v>4</v>
      </c>
      <c r="Q8" s="13">
        <v>2200</v>
      </c>
      <c r="R8" s="8">
        <f t="shared" si="3"/>
        <v>8800</v>
      </c>
      <c r="S8" s="4"/>
      <c r="T8" s="4"/>
      <c r="U8" s="4"/>
      <c r="V8" s="4"/>
      <c r="W8" s="4"/>
      <c r="X8" s="4"/>
      <c r="Y8" s="4"/>
      <c r="Z8" s="4"/>
    </row>
    <row r="9" spans="1:26" ht="15" customHeight="1">
      <c r="A9" s="5" t="s">
        <v>282</v>
      </c>
      <c r="B9" s="5" t="s">
        <v>283</v>
      </c>
      <c r="C9" s="20">
        <v>1</v>
      </c>
      <c r="D9" s="20">
        <v>2</v>
      </c>
      <c r="E9" s="13">
        <v>257</v>
      </c>
      <c r="F9" s="8">
        <f t="shared" si="0"/>
        <v>514</v>
      </c>
      <c r="G9" s="20">
        <v>1</v>
      </c>
      <c r="H9" s="20">
        <v>3</v>
      </c>
      <c r="I9" s="13">
        <v>449</v>
      </c>
      <c r="J9" s="8">
        <f t="shared" si="1"/>
        <v>1347</v>
      </c>
      <c r="K9" s="20">
        <v>1</v>
      </c>
      <c r="L9" s="20">
        <v>5</v>
      </c>
      <c r="M9" s="13">
        <v>1283</v>
      </c>
      <c r="N9" s="8">
        <f t="shared" si="2"/>
        <v>6415</v>
      </c>
      <c r="O9" s="20">
        <v>1</v>
      </c>
      <c r="P9" s="20">
        <v>5</v>
      </c>
      <c r="Q9" s="13">
        <v>2200</v>
      </c>
      <c r="R9" s="8">
        <f t="shared" si="3"/>
        <v>11000</v>
      </c>
      <c r="S9" s="4"/>
      <c r="T9" s="4"/>
      <c r="U9" s="4"/>
      <c r="V9" s="4"/>
      <c r="W9" s="4"/>
      <c r="X9" s="4"/>
      <c r="Y9" s="4"/>
      <c r="Z9" s="4"/>
    </row>
    <row r="10" spans="1:26" ht="15" customHeight="1">
      <c r="A10" s="5" t="s">
        <v>284</v>
      </c>
      <c r="B10" s="5" t="s">
        <v>285</v>
      </c>
      <c r="C10" s="20">
        <v>1</v>
      </c>
      <c r="D10" s="20">
        <v>2</v>
      </c>
      <c r="E10" s="13">
        <v>257</v>
      </c>
      <c r="F10" s="8">
        <f t="shared" si="0"/>
        <v>514</v>
      </c>
      <c r="G10" s="20">
        <v>1</v>
      </c>
      <c r="H10" s="20">
        <v>3</v>
      </c>
      <c r="I10" s="13">
        <v>449</v>
      </c>
      <c r="J10" s="8">
        <f t="shared" si="1"/>
        <v>1347</v>
      </c>
      <c r="K10" s="20">
        <v>1</v>
      </c>
      <c r="L10" s="20">
        <v>5</v>
      </c>
      <c r="M10" s="13">
        <v>1283</v>
      </c>
      <c r="N10" s="8">
        <f t="shared" si="2"/>
        <v>6415</v>
      </c>
      <c r="O10" s="20">
        <v>1</v>
      </c>
      <c r="P10" s="20">
        <v>5</v>
      </c>
      <c r="Q10" s="13">
        <v>2000</v>
      </c>
      <c r="R10" s="8">
        <f t="shared" si="3"/>
        <v>10000</v>
      </c>
      <c r="S10" s="4"/>
      <c r="T10" s="4"/>
      <c r="U10" s="4"/>
      <c r="V10" s="4"/>
      <c r="W10" s="4"/>
      <c r="X10" s="4"/>
      <c r="Y10" s="4"/>
      <c r="Z10" s="4"/>
    </row>
    <row r="11" spans="1:26" ht="15" customHeight="1">
      <c r="A11" s="5" t="s">
        <v>286</v>
      </c>
      <c r="B11" s="5" t="s">
        <v>287</v>
      </c>
      <c r="C11" s="20">
        <v>1</v>
      </c>
      <c r="D11" s="20">
        <v>1</v>
      </c>
      <c r="E11" s="13">
        <v>257</v>
      </c>
      <c r="F11" s="8">
        <f t="shared" si="0"/>
        <v>257</v>
      </c>
      <c r="G11" s="20">
        <v>1</v>
      </c>
      <c r="H11" s="20">
        <v>1</v>
      </c>
      <c r="I11" s="13">
        <v>449</v>
      </c>
      <c r="J11" s="8">
        <f t="shared" si="1"/>
        <v>449</v>
      </c>
      <c r="K11" s="20">
        <v>1</v>
      </c>
      <c r="L11" s="20">
        <v>2</v>
      </c>
      <c r="M11" s="13">
        <v>1283</v>
      </c>
      <c r="N11" s="8">
        <f t="shared" si="2"/>
        <v>2566</v>
      </c>
      <c r="O11" s="20">
        <v>1</v>
      </c>
      <c r="P11" s="20">
        <v>2</v>
      </c>
      <c r="Q11" s="13">
        <v>1600</v>
      </c>
      <c r="R11" s="8">
        <f t="shared" si="3"/>
        <v>3200</v>
      </c>
      <c r="S11" s="4"/>
      <c r="T11" s="4"/>
      <c r="U11" s="4"/>
      <c r="V11" s="4"/>
      <c r="W11" s="4"/>
      <c r="X11" s="4"/>
      <c r="Y11" s="4"/>
      <c r="Z11" s="4"/>
    </row>
    <row r="12" spans="1:26" ht="15" customHeight="1">
      <c r="A12" s="5" t="s">
        <v>288</v>
      </c>
      <c r="B12" s="5" t="s">
        <v>289</v>
      </c>
      <c r="C12" s="20">
        <v>6</v>
      </c>
      <c r="D12" s="20">
        <v>1</v>
      </c>
      <c r="E12" s="13">
        <v>257</v>
      </c>
      <c r="F12" s="8">
        <f t="shared" si="0"/>
        <v>1542</v>
      </c>
      <c r="G12" s="20">
        <v>8</v>
      </c>
      <c r="H12" s="20">
        <v>1.25</v>
      </c>
      <c r="I12" s="13">
        <v>449</v>
      </c>
      <c r="J12" s="8">
        <f t="shared" si="1"/>
        <v>4490</v>
      </c>
      <c r="K12" s="20">
        <v>8</v>
      </c>
      <c r="L12" s="20">
        <v>1.5</v>
      </c>
      <c r="M12" s="13">
        <v>1283</v>
      </c>
      <c r="N12" s="8">
        <f t="shared" si="2"/>
        <v>15396</v>
      </c>
      <c r="O12" s="20">
        <v>8</v>
      </c>
      <c r="P12" s="20">
        <v>2</v>
      </c>
      <c r="Q12" s="13">
        <v>1500</v>
      </c>
      <c r="R12" s="8">
        <f t="shared" si="3"/>
        <v>24000</v>
      </c>
      <c r="S12" s="4"/>
      <c r="T12" s="4"/>
      <c r="U12" s="4"/>
      <c r="V12" s="4"/>
      <c r="W12" s="4"/>
      <c r="X12" s="4"/>
      <c r="Y12" s="4"/>
      <c r="Z12" s="4"/>
    </row>
    <row r="13" spans="1:26" ht="15" customHeight="1">
      <c r="A13" s="5" t="s">
        <v>290</v>
      </c>
      <c r="B13" s="5" t="s">
        <v>291</v>
      </c>
      <c r="C13" s="20">
        <v>4</v>
      </c>
      <c r="D13" s="20">
        <v>1</v>
      </c>
      <c r="E13" s="13">
        <v>257</v>
      </c>
      <c r="F13" s="8">
        <f t="shared" si="0"/>
        <v>1028</v>
      </c>
      <c r="G13" s="20">
        <v>6</v>
      </c>
      <c r="H13" s="20">
        <v>1</v>
      </c>
      <c r="I13" s="13">
        <v>449</v>
      </c>
      <c r="J13" s="8">
        <f t="shared" si="1"/>
        <v>2694</v>
      </c>
      <c r="K13" s="20">
        <v>6</v>
      </c>
      <c r="L13" s="20">
        <v>1.25</v>
      </c>
      <c r="M13" s="13">
        <v>1283</v>
      </c>
      <c r="N13" s="8">
        <f t="shared" si="2"/>
        <v>9622.5</v>
      </c>
      <c r="O13" s="20">
        <v>6</v>
      </c>
      <c r="P13" s="20">
        <v>1.5</v>
      </c>
      <c r="Q13" s="13">
        <v>1500</v>
      </c>
      <c r="R13" s="8">
        <f t="shared" si="3"/>
        <v>13500</v>
      </c>
      <c r="S13" s="4"/>
      <c r="T13" s="4"/>
      <c r="U13" s="4"/>
      <c r="V13" s="4"/>
      <c r="W13" s="4"/>
      <c r="X13" s="4"/>
      <c r="Y13" s="4"/>
      <c r="Z13" s="4"/>
    </row>
    <row r="14" spans="1:26" ht="15" customHeight="1">
      <c r="A14" s="5" t="s">
        <v>292</v>
      </c>
      <c r="B14" s="5" t="s">
        <v>293</v>
      </c>
      <c r="C14" s="20">
        <v>5</v>
      </c>
      <c r="D14" s="20">
        <v>1</v>
      </c>
      <c r="E14" s="13">
        <v>257</v>
      </c>
      <c r="F14" s="8">
        <f t="shared" si="0"/>
        <v>1285</v>
      </c>
      <c r="G14" s="20">
        <v>8</v>
      </c>
      <c r="H14" s="20">
        <v>1</v>
      </c>
      <c r="I14" s="13">
        <v>449</v>
      </c>
      <c r="J14" s="8">
        <f t="shared" si="1"/>
        <v>3592</v>
      </c>
      <c r="K14" s="20">
        <v>8</v>
      </c>
      <c r="L14" s="20">
        <v>1.25</v>
      </c>
      <c r="M14" s="13">
        <v>1283</v>
      </c>
      <c r="N14" s="8">
        <f t="shared" si="2"/>
        <v>12830</v>
      </c>
      <c r="O14" s="20">
        <v>8</v>
      </c>
      <c r="P14" s="20">
        <v>1.5</v>
      </c>
      <c r="Q14" s="13">
        <v>1200</v>
      </c>
      <c r="R14" s="8">
        <f t="shared" si="3"/>
        <v>14400</v>
      </c>
      <c r="S14" s="4"/>
      <c r="T14" s="4"/>
      <c r="U14" s="4"/>
      <c r="V14" s="4"/>
      <c r="W14" s="4"/>
      <c r="X14" s="4"/>
      <c r="Y14" s="4"/>
      <c r="Z14" s="4"/>
    </row>
    <row r="15" spans="1:26" ht="15" customHeight="1">
      <c r="A15" s="5" t="s">
        <v>294</v>
      </c>
      <c r="B15" s="5" t="s">
        <v>295</v>
      </c>
      <c r="C15" s="20">
        <v>2</v>
      </c>
      <c r="D15" s="20">
        <v>1</v>
      </c>
      <c r="E15" s="13">
        <v>257</v>
      </c>
      <c r="F15" s="8">
        <f t="shared" si="0"/>
        <v>514</v>
      </c>
      <c r="G15" s="20">
        <v>3</v>
      </c>
      <c r="H15" s="20">
        <v>1</v>
      </c>
      <c r="I15" s="13">
        <v>449</v>
      </c>
      <c r="J15" s="8">
        <f t="shared" si="1"/>
        <v>1347</v>
      </c>
      <c r="K15" s="20">
        <v>4</v>
      </c>
      <c r="L15" s="20">
        <v>1</v>
      </c>
      <c r="M15" s="13">
        <v>1283</v>
      </c>
      <c r="N15" s="8">
        <f t="shared" si="2"/>
        <v>5132</v>
      </c>
      <c r="O15" s="20">
        <v>4</v>
      </c>
      <c r="P15" s="20">
        <v>1.5</v>
      </c>
      <c r="Q15" s="13">
        <v>1500</v>
      </c>
      <c r="R15" s="8">
        <f t="shared" si="3"/>
        <v>9000</v>
      </c>
      <c r="S15" s="4"/>
      <c r="T15" s="4"/>
      <c r="U15" s="4"/>
      <c r="V15" s="4"/>
      <c r="W15" s="4"/>
      <c r="X15" s="4"/>
      <c r="Y15" s="4"/>
      <c r="Z15" s="4"/>
    </row>
    <row r="16" spans="1:26" ht="15" customHeight="1">
      <c r="A16" s="5" t="s">
        <v>296</v>
      </c>
      <c r="B16" s="5" t="s">
        <v>297</v>
      </c>
      <c r="C16" s="20">
        <v>1</v>
      </c>
      <c r="D16" s="20">
        <v>1</v>
      </c>
      <c r="E16" s="13">
        <v>257</v>
      </c>
      <c r="F16" s="8">
        <f t="shared" si="0"/>
        <v>257</v>
      </c>
      <c r="G16" s="20">
        <v>1</v>
      </c>
      <c r="H16" s="20">
        <v>1</v>
      </c>
      <c r="I16" s="13">
        <v>449</v>
      </c>
      <c r="J16" s="8">
        <f t="shared" si="1"/>
        <v>449</v>
      </c>
      <c r="K16" s="20">
        <v>1</v>
      </c>
      <c r="L16" s="20">
        <v>1</v>
      </c>
      <c r="M16" s="13">
        <v>1283</v>
      </c>
      <c r="N16" s="8">
        <f t="shared" si="2"/>
        <v>1283</v>
      </c>
      <c r="O16" s="20">
        <v>1</v>
      </c>
      <c r="P16" s="20">
        <v>1</v>
      </c>
      <c r="Q16" s="13">
        <v>2000</v>
      </c>
      <c r="R16" s="8">
        <f t="shared" si="3"/>
        <v>2000</v>
      </c>
      <c r="S16" s="4"/>
      <c r="T16" s="4"/>
      <c r="U16" s="4"/>
      <c r="V16" s="4"/>
      <c r="W16" s="4"/>
      <c r="X16" s="4"/>
      <c r="Y16" s="4"/>
      <c r="Z16" s="4"/>
    </row>
    <row r="17" spans="1:26" ht="15" customHeight="1">
      <c r="A17" s="5" t="s">
        <v>298</v>
      </c>
      <c r="B17" s="5" t="s">
        <v>299</v>
      </c>
      <c r="C17" s="20">
        <v>6</v>
      </c>
      <c r="D17" s="20">
        <v>1</v>
      </c>
      <c r="E17" s="13">
        <v>257</v>
      </c>
      <c r="F17" s="8">
        <f t="shared" si="0"/>
        <v>1542</v>
      </c>
      <c r="G17" s="20">
        <v>8</v>
      </c>
      <c r="H17" s="20">
        <v>1</v>
      </c>
      <c r="I17" s="13">
        <v>449</v>
      </c>
      <c r="J17" s="8">
        <f t="shared" si="1"/>
        <v>3592</v>
      </c>
      <c r="K17" s="20">
        <v>10</v>
      </c>
      <c r="L17" s="20">
        <v>1</v>
      </c>
      <c r="M17" s="13">
        <v>1283</v>
      </c>
      <c r="N17" s="8">
        <f t="shared" si="2"/>
        <v>12830</v>
      </c>
      <c r="O17" s="20">
        <v>10</v>
      </c>
      <c r="P17" s="20">
        <v>1</v>
      </c>
      <c r="Q17" s="13">
        <v>1283</v>
      </c>
      <c r="R17" s="8">
        <f t="shared" si="3"/>
        <v>12830</v>
      </c>
      <c r="S17" s="4"/>
      <c r="T17" s="4"/>
      <c r="U17" s="4"/>
      <c r="V17" s="4"/>
      <c r="W17" s="4"/>
      <c r="X17" s="4"/>
      <c r="Y17" s="4"/>
      <c r="Z17" s="4"/>
    </row>
    <row r="18" spans="1:26" ht="15" customHeight="1">
      <c r="A18" s="5" t="s">
        <v>300</v>
      </c>
      <c r="B18" s="5" t="s">
        <v>301</v>
      </c>
      <c r="C18" s="20">
        <v>2</v>
      </c>
      <c r="D18" s="20">
        <v>1</v>
      </c>
      <c r="E18" s="13">
        <v>257</v>
      </c>
      <c r="F18" s="8">
        <f t="shared" si="0"/>
        <v>514</v>
      </c>
      <c r="G18" s="20">
        <v>2</v>
      </c>
      <c r="H18" s="20">
        <v>2</v>
      </c>
      <c r="I18" s="13">
        <v>449</v>
      </c>
      <c r="J18" s="8">
        <f t="shared" si="1"/>
        <v>1796</v>
      </c>
      <c r="K18" s="20">
        <v>2</v>
      </c>
      <c r="L18" s="20">
        <v>2</v>
      </c>
      <c r="M18" s="13">
        <v>1283</v>
      </c>
      <c r="N18" s="8">
        <f t="shared" si="2"/>
        <v>5132</v>
      </c>
      <c r="O18" s="20">
        <v>3</v>
      </c>
      <c r="P18" s="20">
        <v>2</v>
      </c>
      <c r="Q18" s="13">
        <v>1600</v>
      </c>
      <c r="R18" s="8">
        <f t="shared" si="3"/>
        <v>9600</v>
      </c>
      <c r="S18" s="4"/>
      <c r="T18" s="4"/>
      <c r="U18" s="4"/>
      <c r="V18" s="4"/>
      <c r="W18" s="4"/>
      <c r="X18" s="4"/>
      <c r="Y18" s="4"/>
      <c r="Z18" s="4"/>
    </row>
    <row r="19" spans="1:26" ht="15" customHeight="1">
      <c r="A19" s="5" t="s">
        <v>302</v>
      </c>
      <c r="B19" s="5" t="s">
        <v>303</v>
      </c>
      <c r="C19" s="20">
        <v>50</v>
      </c>
      <c r="D19" s="20">
        <v>1</v>
      </c>
      <c r="E19" s="13">
        <v>173</v>
      </c>
      <c r="F19" s="8">
        <f t="shared" si="0"/>
        <v>8650</v>
      </c>
      <c r="G19" s="20">
        <v>100</v>
      </c>
      <c r="H19" s="20">
        <v>1</v>
      </c>
      <c r="I19" s="13">
        <v>231</v>
      </c>
      <c r="J19" s="8">
        <f t="shared" si="1"/>
        <v>23100</v>
      </c>
      <c r="K19" s="20">
        <v>180</v>
      </c>
      <c r="L19" s="20">
        <v>1</v>
      </c>
      <c r="M19" s="13">
        <v>231</v>
      </c>
      <c r="N19" s="8">
        <f t="shared" si="2"/>
        <v>41580</v>
      </c>
      <c r="O19" s="20">
        <v>300</v>
      </c>
      <c r="P19" s="20">
        <v>1</v>
      </c>
      <c r="Q19" s="13">
        <v>231</v>
      </c>
      <c r="R19" s="8">
        <f t="shared" si="3"/>
        <v>69300</v>
      </c>
      <c r="S19" s="4"/>
      <c r="T19" s="4"/>
      <c r="U19" s="4"/>
      <c r="V19" s="4"/>
      <c r="W19" s="4"/>
      <c r="X19" s="4"/>
      <c r="Y19" s="4"/>
      <c r="Z19" s="4"/>
    </row>
    <row r="20" spans="1:26" ht="15" customHeight="1">
      <c r="A20" s="5" t="s">
        <v>304</v>
      </c>
      <c r="B20" s="5" t="s">
        <v>305</v>
      </c>
      <c r="C20" s="20">
        <v>0</v>
      </c>
      <c r="D20" s="20">
        <v>0</v>
      </c>
      <c r="E20" s="13">
        <v>0</v>
      </c>
      <c r="F20" s="8">
        <f t="shared" si="0"/>
        <v>0</v>
      </c>
      <c r="G20" s="20">
        <v>1</v>
      </c>
      <c r="H20" s="20">
        <v>8</v>
      </c>
      <c r="I20" s="13">
        <v>270</v>
      </c>
      <c r="J20" s="8">
        <f t="shared" si="1"/>
        <v>2160</v>
      </c>
      <c r="K20" s="20">
        <v>1</v>
      </c>
      <c r="L20" s="20">
        <v>15</v>
      </c>
      <c r="M20" s="13">
        <v>270</v>
      </c>
      <c r="N20" s="8">
        <f t="shared" si="2"/>
        <v>4050</v>
      </c>
      <c r="O20" s="20">
        <v>2</v>
      </c>
      <c r="P20" s="20">
        <v>20</v>
      </c>
      <c r="Q20" s="13">
        <v>270</v>
      </c>
      <c r="R20" s="8">
        <f t="shared" si="3"/>
        <v>10800</v>
      </c>
      <c r="S20" s="4"/>
      <c r="T20" s="4"/>
      <c r="U20" s="4"/>
      <c r="V20" s="4"/>
      <c r="W20" s="4"/>
      <c r="X20" s="4"/>
      <c r="Y20" s="4"/>
      <c r="Z20" s="4"/>
    </row>
    <row r="21" spans="1:26" ht="15" customHeight="1">
      <c r="A21" s="5" t="s">
        <v>306</v>
      </c>
      <c r="B21" s="5" t="s">
        <v>307</v>
      </c>
      <c r="C21" s="20">
        <v>0</v>
      </c>
      <c r="D21" s="20">
        <v>0</v>
      </c>
      <c r="E21" s="13">
        <v>0</v>
      </c>
      <c r="F21" s="8">
        <f t="shared" si="0"/>
        <v>0</v>
      </c>
      <c r="G21" s="20">
        <v>8</v>
      </c>
      <c r="H21" s="20">
        <v>1</v>
      </c>
      <c r="I21" s="13">
        <v>231</v>
      </c>
      <c r="J21" s="8">
        <f t="shared" si="1"/>
        <v>1848</v>
      </c>
      <c r="K21" s="20">
        <v>10</v>
      </c>
      <c r="L21" s="20">
        <v>1</v>
      </c>
      <c r="M21" s="13">
        <v>231</v>
      </c>
      <c r="N21" s="8">
        <f t="shared" si="2"/>
        <v>2310</v>
      </c>
      <c r="O21" s="20">
        <v>20</v>
      </c>
      <c r="P21" s="20">
        <v>1</v>
      </c>
      <c r="Q21" s="13">
        <v>231</v>
      </c>
      <c r="R21" s="8">
        <f t="shared" si="3"/>
        <v>4620</v>
      </c>
      <c r="S21" s="4"/>
      <c r="T21" s="4"/>
      <c r="U21" s="4"/>
      <c r="V21" s="4"/>
      <c r="W21" s="4"/>
      <c r="X21" s="4"/>
      <c r="Y21" s="4"/>
      <c r="Z21" s="4"/>
    </row>
    <row r="22" spans="1:26" ht="24" customHeight="1">
      <c r="A22" s="5" t="s">
        <v>308</v>
      </c>
      <c r="B22" s="5" t="s">
        <v>309</v>
      </c>
      <c r="C22" s="20">
        <v>1</v>
      </c>
      <c r="D22" s="20">
        <v>1</v>
      </c>
      <c r="E22" s="13">
        <v>257</v>
      </c>
      <c r="F22" s="8">
        <f t="shared" si="0"/>
        <v>257</v>
      </c>
      <c r="G22" s="20">
        <v>1</v>
      </c>
      <c r="H22" s="20">
        <v>1</v>
      </c>
      <c r="I22" s="13">
        <v>449</v>
      </c>
      <c r="J22" s="8">
        <f t="shared" si="1"/>
        <v>449</v>
      </c>
      <c r="K22" s="20">
        <v>1</v>
      </c>
      <c r="L22" s="20">
        <v>1</v>
      </c>
      <c r="M22" s="13">
        <v>1283</v>
      </c>
      <c r="N22" s="8">
        <f t="shared" si="2"/>
        <v>1283</v>
      </c>
      <c r="O22" s="20">
        <v>1</v>
      </c>
      <c r="P22" s="20">
        <v>3</v>
      </c>
      <c r="Q22" s="13">
        <v>1200</v>
      </c>
      <c r="R22" s="8">
        <f t="shared" si="3"/>
        <v>3600</v>
      </c>
      <c r="S22" s="4"/>
      <c r="T22" s="4"/>
      <c r="U22" s="4"/>
      <c r="V22" s="4"/>
      <c r="W22" s="4"/>
      <c r="X22" s="4"/>
      <c r="Y22" s="4"/>
      <c r="Z22" s="4"/>
    </row>
    <row r="23" spans="1:26" ht="15" customHeight="1">
      <c r="A23" s="48" t="s">
        <v>310</v>
      </c>
      <c r="B23" s="48"/>
      <c r="C23" s="49"/>
      <c r="D23" s="49"/>
      <c r="E23" s="50"/>
      <c r="F23" s="22">
        <f>SUM(F5:F22)</f>
        <v>22702</v>
      </c>
      <c r="G23" s="21"/>
      <c r="H23" s="21"/>
      <c r="I23" s="22"/>
      <c r="J23" s="22">
        <f>SUM(J5:J22)</f>
        <v>62305</v>
      </c>
      <c r="K23" s="21"/>
      <c r="L23" s="21"/>
      <c r="M23" s="22"/>
      <c r="N23" s="22">
        <f>SUM(N5:N22)</f>
        <v>167900.5</v>
      </c>
      <c r="O23" s="21"/>
      <c r="P23" s="21"/>
      <c r="Q23" s="22"/>
      <c r="R23" s="22">
        <f>SUM(R5:R22)</f>
        <v>343650</v>
      </c>
      <c r="S23" s="4"/>
      <c r="T23" s="4"/>
      <c r="U23" s="4"/>
      <c r="V23" s="4"/>
      <c r="W23" s="4"/>
      <c r="X23" s="4"/>
      <c r="Y23" s="4"/>
      <c r="Z23" s="4"/>
    </row>
    <row r="24" spans="1:26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</sheetData>
  <mergeCells count="3">
    <mergeCell ref="A1:R1"/>
    <mergeCell ref="A2:R2"/>
    <mergeCell ref="A23:E2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250"/>
  <sheetViews>
    <sheetView showGridLines="0" workbookViewId="0"/>
  </sheetViews>
  <sheetFormatPr defaultRowHeight="14"/>
  <cols>
    <col min="1" max="1" width="37" customWidth="1"/>
    <col min="2" max="2" width="39" customWidth="1"/>
    <col min="3" max="3" width="24" customWidth="1"/>
    <col min="4" max="15" width="12" customWidth="1"/>
  </cols>
  <sheetData>
    <row r="1" spans="1:26" ht="30" customHeight="1">
      <c r="A1" s="44" t="s">
        <v>311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6" customHeight="1">
      <c r="A2" s="45" t="s">
        <v>312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" customHeight="1">
      <c r="A4" s="1" t="s">
        <v>313</v>
      </c>
      <c r="B4" s="2" t="s">
        <v>314</v>
      </c>
      <c r="C4" s="2" t="s">
        <v>315</v>
      </c>
      <c r="D4" s="2" t="s">
        <v>316</v>
      </c>
      <c r="E4" s="2" t="s">
        <v>317</v>
      </c>
      <c r="F4" s="2" t="s">
        <v>318</v>
      </c>
      <c r="G4" s="2" t="s">
        <v>319</v>
      </c>
      <c r="H4" s="2" t="s">
        <v>317</v>
      </c>
      <c r="I4" s="2" t="s">
        <v>318</v>
      </c>
      <c r="J4" s="2" t="s">
        <v>320</v>
      </c>
      <c r="K4" s="2" t="s">
        <v>317</v>
      </c>
      <c r="L4" s="2" t="s">
        <v>318</v>
      </c>
      <c r="M4" s="2" t="s">
        <v>321</v>
      </c>
      <c r="N4" s="2" t="s">
        <v>317</v>
      </c>
      <c r="O4" s="3" t="s">
        <v>318</v>
      </c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" customHeight="1">
      <c r="A5" s="5" t="s">
        <v>322</v>
      </c>
      <c r="B5" s="5" t="s">
        <v>323</v>
      </c>
      <c r="C5" s="5" t="s">
        <v>324</v>
      </c>
      <c r="D5" s="12">
        <v>2</v>
      </c>
      <c r="E5" s="13">
        <v>350</v>
      </c>
      <c r="F5" s="8">
        <f t="shared" ref="F5:F26" si="0">D5*E5</f>
        <v>700</v>
      </c>
      <c r="G5" s="12">
        <v>3</v>
      </c>
      <c r="H5" s="13">
        <v>700</v>
      </c>
      <c r="I5" s="8">
        <f t="shared" ref="I5:I26" si="1">G5*H5</f>
        <v>2100</v>
      </c>
      <c r="J5" s="12">
        <v>4</v>
      </c>
      <c r="K5" s="13">
        <v>1200</v>
      </c>
      <c r="L5" s="8">
        <f t="shared" ref="L5:L26" si="2">J5*K5</f>
        <v>4800</v>
      </c>
      <c r="M5" s="12">
        <v>5</v>
      </c>
      <c r="N5" s="13">
        <v>2000</v>
      </c>
      <c r="O5" s="8">
        <f t="shared" ref="O5:O26" si="3">M5*N5</f>
        <v>10000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" customHeight="1">
      <c r="A6" s="5" t="s">
        <v>325</v>
      </c>
      <c r="B6" s="5" t="s">
        <v>326</v>
      </c>
      <c r="C6" s="5" t="s">
        <v>327</v>
      </c>
      <c r="D6" s="12">
        <v>1</v>
      </c>
      <c r="E6" s="13">
        <v>800</v>
      </c>
      <c r="F6" s="8">
        <f t="shared" si="0"/>
        <v>800</v>
      </c>
      <c r="G6" s="12">
        <v>1</v>
      </c>
      <c r="H6" s="13">
        <v>1800</v>
      </c>
      <c r="I6" s="8">
        <f t="shared" si="1"/>
        <v>1800</v>
      </c>
      <c r="J6" s="12">
        <v>1</v>
      </c>
      <c r="K6" s="13">
        <v>4500</v>
      </c>
      <c r="L6" s="8">
        <f t="shared" si="2"/>
        <v>4500</v>
      </c>
      <c r="M6" s="12">
        <v>1</v>
      </c>
      <c r="N6" s="13">
        <v>12000</v>
      </c>
      <c r="O6" s="8">
        <f t="shared" si="3"/>
        <v>12000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" customHeight="1">
      <c r="A7" s="5" t="s">
        <v>328</v>
      </c>
      <c r="B7" s="5" t="s">
        <v>329</v>
      </c>
      <c r="C7" s="5" t="s">
        <v>330</v>
      </c>
      <c r="D7" s="12">
        <v>1</v>
      </c>
      <c r="E7" s="13">
        <v>300</v>
      </c>
      <c r="F7" s="8">
        <f t="shared" si="0"/>
        <v>300</v>
      </c>
      <c r="G7" s="12">
        <v>1</v>
      </c>
      <c r="H7" s="13">
        <v>900</v>
      </c>
      <c r="I7" s="8">
        <f t="shared" si="1"/>
        <v>900</v>
      </c>
      <c r="J7" s="12">
        <v>1</v>
      </c>
      <c r="K7" s="13">
        <v>2200</v>
      </c>
      <c r="L7" s="8">
        <f t="shared" si="2"/>
        <v>2200</v>
      </c>
      <c r="M7" s="12">
        <v>1</v>
      </c>
      <c r="N7" s="13">
        <v>5000</v>
      </c>
      <c r="O7" s="8">
        <f t="shared" si="3"/>
        <v>5000</v>
      </c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" customHeight="1">
      <c r="A8" s="5" t="s">
        <v>331</v>
      </c>
      <c r="B8" s="5" t="s">
        <v>332</v>
      </c>
      <c r="C8" s="5" t="s">
        <v>333</v>
      </c>
      <c r="D8" s="12">
        <v>1</v>
      </c>
      <c r="E8" s="13">
        <v>500</v>
      </c>
      <c r="F8" s="8">
        <f t="shared" si="0"/>
        <v>500</v>
      </c>
      <c r="G8" s="12">
        <v>1</v>
      </c>
      <c r="H8" s="13">
        <v>1400</v>
      </c>
      <c r="I8" s="8">
        <f t="shared" si="1"/>
        <v>1400</v>
      </c>
      <c r="J8" s="12">
        <v>1</v>
      </c>
      <c r="K8" s="13">
        <v>4500</v>
      </c>
      <c r="L8" s="8">
        <f t="shared" si="2"/>
        <v>4500</v>
      </c>
      <c r="M8" s="12">
        <v>1</v>
      </c>
      <c r="N8" s="13">
        <v>18000</v>
      </c>
      <c r="O8" s="8">
        <f t="shared" si="3"/>
        <v>18000</v>
      </c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" customHeight="1">
      <c r="A9" s="5" t="s">
        <v>334</v>
      </c>
      <c r="B9" s="5" t="s">
        <v>335</v>
      </c>
      <c r="C9" s="5" t="s">
        <v>336</v>
      </c>
      <c r="D9" s="12">
        <v>1</v>
      </c>
      <c r="E9" s="13">
        <v>250</v>
      </c>
      <c r="F9" s="8">
        <f t="shared" si="0"/>
        <v>250</v>
      </c>
      <c r="G9" s="12">
        <v>1</v>
      </c>
      <c r="H9" s="13">
        <v>500</v>
      </c>
      <c r="I9" s="8">
        <f t="shared" si="1"/>
        <v>500</v>
      </c>
      <c r="J9" s="12">
        <v>1</v>
      </c>
      <c r="K9" s="13">
        <v>900</v>
      </c>
      <c r="L9" s="8">
        <f t="shared" si="2"/>
        <v>900</v>
      </c>
      <c r="M9" s="12">
        <v>1</v>
      </c>
      <c r="N9" s="13">
        <v>2000</v>
      </c>
      <c r="O9" s="8">
        <f t="shared" si="3"/>
        <v>2000</v>
      </c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24" customHeight="1">
      <c r="A10" s="5" t="s">
        <v>337</v>
      </c>
      <c r="B10" s="5" t="s">
        <v>338</v>
      </c>
      <c r="C10" s="5" t="s">
        <v>339</v>
      </c>
      <c r="D10" s="12">
        <v>1</v>
      </c>
      <c r="E10" s="13">
        <v>700</v>
      </c>
      <c r="F10" s="8">
        <f t="shared" si="0"/>
        <v>700</v>
      </c>
      <c r="G10" s="12">
        <v>1</v>
      </c>
      <c r="H10" s="13">
        <v>1800</v>
      </c>
      <c r="I10" s="8">
        <f t="shared" si="1"/>
        <v>1800</v>
      </c>
      <c r="J10" s="12">
        <v>1</v>
      </c>
      <c r="K10" s="13">
        <v>4500</v>
      </c>
      <c r="L10" s="8">
        <f t="shared" si="2"/>
        <v>4500</v>
      </c>
      <c r="M10" s="12">
        <v>1</v>
      </c>
      <c r="N10" s="13">
        <v>12000</v>
      </c>
      <c r="O10" s="8">
        <f t="shared" si="3"/>
        <v>12000</v>
      </c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" customHeight="1">
      <c r="A11" s="5" t="s">
        <v>340</v>
      </c>
      <c r="B11" s="5" t="s">
        <v>341</v>
      </c>
      <c r="C11" s="5" t="s">
        <v>336</v>
      </c>
      <c r="D11" s="12">
        <v>1</v>
      </c>
      <c r="E11" s="13">
        <v>500</v>
      </c>
      <c r="F11" s="8">
        <f t="shared" si="0"/>
        <v>500</v>
      </c>
      <c r="G11" s="12">
        <v>1</v>
      </c>
      <c r="H11" s="13">
        <v>1500</v>
      </c>
      <c r="I11" s="8">
        <f t="shared" si="1"/>
        <v>1500</v>
      </c>
      <c r="J11" s="12">
        <v>1</v>
      </c>
      <c r="K11" s="13">
        <v>5000</v>
      </c>
      <c r="L11" s="8">
        <f t="shared" si="2"/>
        <v>5000</v>
      </c>
      <c r="M11" s="12">
        <v>1</v>
      </c>
      <c r="N11" s="13">
        <v>18000</v>
      </c>
      <c r="O11" s="8">
        <f t="shared" si="3"/>
        <v>18000</v>
      </c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" customHeight="1">
      <c r="A12" s="5" t="s">
        <v>342</v>
      </c>
      <c r="B12" s="5" t="s">
        <v>343</v>
      </c>
      <c r="C12" s="5" t="s">
        <v>344</v>
      </c>
      <c r="D12" s="12">
        <v>2</v>
      </c>
      <c r="E12" s="13">
        <v>150</v>
      </c>
      <c r="F12" s="8">
        <f t="shared" si="0"/>
        <v>300</v>
      </c>
      <c r="G12" s="12">
        <v>3</v>
      </c>
      <c r="H12" s="13">
        <v>250</v>
      </c>
      <c r="I12" s="8">
        <f t="shared" si="1"/>
        <v>750</v>
      </c>
      <c r="J12" s="12">
        <v>4</v>
      </c>
      <c r="K12" s="13">
        <v>350</v>
      </c>
      <c r="L12" s="8">
        <f t="shared" si="2"/>
        <v>1400</v>
      </c>
      <c r="M12" s="12">
        <v>5</v>
      </c>
      <c r="N12" s="13">
        <v>500</v>
      </c>
      <c r="O12" s="8">
        <f t="shared" si="3"/>
        <v>2500</v>
      </c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" customHeight="1">
      <c r="A13" s="5" t="s">
        <v>345</v>
      </c>
      <c r="B13" s="5" t="s">
        <v>346</v>
      </c>
      <c r="C13" s="5" t="s">
        <v>347</v>
      </c>
      <c r="D13" s="12">
        <v>1</v>
      </c>
      <c r="E13" s="13">
        <v>400</v>
      </c>
      <c r="F13" s="8">
        <f t="shared" si="0"/>
        <v>400</v>
      </c>
      <c r="G13" s="12">
        <v>1</v>
      </c>
      <c r="H13" s="13">
        <v>1000</v>
      </c>
      <c r="I13" s="8">
        <f t="shared" si="1"/>
        <v>1000</v>
      </c>
      <c r="J13" s="12">
        <v>1</v>
      </c>
      <c r="K13" s="13">
        <v>2500</v>
      </c>
      <c r="L13" s="8">
        <f t="shared" si="2"/>
        <v>2500</v>
      </c>
      <c r="M13" s="12">
        <v>1</v>
      </c>
      <c r="N13" s="13">
        <v>8000</v>
      </c>
      <c r="O13" s="8">
        <f t="shared" si="3"/>
        <v>8000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" customHeight="1">
      <c r="A14" s="5" t="s">
        <v>348</v>
      </c>
      <c r="B14" s="5" t="s">
        <v>349</v>
      </c>
      <c r="C14" s="5" t="s">
        <v>350</v>
      </c>
      <c r="D14" s="12">
        <v>2</v>
      </c>
      <c r="E14" s="13">
        <v>75</v>
      </c>
      <c r="F14" s="8">
        <f t="shared" si="0"/>
        <v>150</v>
      </c>
      <c r="G14" s="12">
        <v>3</v>
      </c>
      <c r="H14" s="13">
        <v>125</v>
      </c>
      <c r="I14" s="8">
        <f t="shared" si="1"/>
        <v>375</v>
      </c>
      <c r="J14" s="12">
        <v>4</v>
      </c>
      <c r="K14" s="13">
        <v>225</v>
      </c>
      <c r="L14" s="8">
        <f t="shared" si="2"/>
        <v>900</v>
      </c>
      <c r="M14" s="12">
        <v>6</v>
      </c>
      <c r="N14" s="13">
        <v>200</v>
      </c>
      <c r="O14" s="8">
        <f t="shared" si="3"/>
        <v>1200</v>
      </c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" customHeight="1">
      <c r="A15" s="5" t="s">
        <v>351</v>
      </c>
      <c r="B15" s="5" t="s">
        <v>352</v>
      </c>
      <c r="C15" s="5" t="s">
        <v>339</v>
      </c>
      <c r="D15" s="12">
        <v>1</v>
      </c>
      <c r="E15" s="13">
        <v>250</v>
      </c>
      <c r="F15" s="8">
        <f t="shared" si="0"/>
        <v>250</v>
      </c>
      <c r="G15" s="12">
        <v>1</v>
      </c>
      <c r="H15" s="13">
        <v>900</v>
      </c>
      <c r="I15" s="8">
        <f t="shared" si="1"/>
        <v>900</v>
      </c>
      <c r="J15" s="12">
        <v>1</v>
      </c>
      <c r="K15" s="13">
        <v>2500</v>
      </c>
      <c r="L15" s="8">
        <f t="shared" si="2"/>
        <v>2500</v>
      </c>
      <c r="M15" s="12">
        <v>1</v>
      </c>
      <c r="N15" s="13">
        <v>8000</v>
      </c>
      <c r="O15" s="8">
        <f t="shared" si="3"/>
        <v>8000</v>
      </c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" customHeight="1">
      <c r="A16" s="5" t="s">
        <v>353</v>
      </c>
      <c r="B16" s="5" t="s">
        <v>354</v>
      </c>
      <c r="C16" s="5" t="s">
        <v>355</v>
      </c>
      <c r="D16" s="12">
        <v>1</v>
      </c>
      <c r="E16" s="13">
        <v>250</v>
      </c>
      <c r="F16" s="8">
        <f t="shared" si="0"/>
        <v>250</v>
      </c>
      <c r="G16" s="12">
        <v>1</v>
      </c>
      <c r="H16" s="13">
        <v>600</v>
      </c>
      <c r="I16" s="8">
        <f t="shared" si="1"/>
        <v>600</v>
      </c>
      <c r="J16" s="12">
        <v>1</v>
      </c>
      <c r="K16" s="13">
        <v>1200</v>
      </c>
      <c r="L16" s="8">
        <f t="shared" si="2"/>
        <v>1200</v>
      </c>
      <c r="M16" s="12">
        <v>1</v>
      </c>
      <c r="N16" s="13">
        <v>4000</v>
      </c>
      <c r="O16" s="8">
        <f t="shared" si="3"/>
        <v>4000</v>
      </c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" customHeight="1">
      <c r="A17" s="5" t="s">
        <v>356</v>
      </c>
      <c r="B17" s="5" t="s">
        <v>357</v>
      </c>
      <c r="C17" s="5" t="s">
        <v>358</v>
      </c>
      <c r="D17" s="12">
        <v>1</v>
      </c>
      <c r="E17" s="13">
        <v>300</v>
      </c>
      <c r="F17" s="8">
        <f t="shared" si="0"/>
        <v>300</v>
      </c>
      <c r="G17" s="12">
        <v>1</v>
      </c>
      <c r="H17" s="13">
        <v>1000</v>
      </c>
      <c r="I17" s="8">
        <f t="shared" si="1"/>
        <v>1000</v>
      </c>
      <c r="J17" s="12">
        <v>1</v>
      </c>
      <c r="K17" s="13">
        <v>3000</v>
      </c>
      <c r="L17" s="8">
        <f t="shared" si="2"/>
        <v>3000</v>
      </c>
      <c r="M17" s="12">
        <v>1</v>
      </c>
      <c r="N17" s="13">
        <v>10000</v>
      </c>
      <c r="O17" s="8">
        <f t="shared" si="3"/>
        <v>10000</v>
      </c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" customHeight="1">
      <c r="A18" s="5" t="s">
        <v>359</v>
      </c>
      <c r="B18" s="5" t="s">
        <v>360</v>
      </c>
      <c r="C18" s="5" t="s">
        <v>330</v>
      </c>
      <c r="D18" s="12">
        <v>1</v>
      </c>
      <c r="E18" s="13">
        <v>250</v>
      </c>
      <c r="F18" s="8">
        <f t="shared" si="0"/>
        <v>250</v>
      </c>
      <c r="G18" s="12">
        <v>2</v>
      </c>
      <c r="H18" s="13">
        <v>350</v>
      </c>
      <c r="I18" s="8">
        <f t="shared" si="1"/>
        <v>700</v>
      </c>
      <c r="J18" s="12">
        <v>2</v>
      </c>
      <c r="K18" s="13">
        <v>600</v>
      </c>
      <c r="L18" s="8">
        <f t="shared" si="2"/>
        <v>1200</v>
      </c>
      <c r="M18" s="12">
        <v>3</v>
      </c>
      <c r="N18" s="13">
        <v>400</v>
      </c>
      <c r="O18" s="8">
        <f t="shared" si="3"/>
        <v>1200</v>
      </c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" customHeight="1">
      <c r="A19" s="5" t="s">
        <v>361</v>
      </c>
      <c r="B19" s="5" t="s">
        <v>362</v>
      </c>
      <c r="C19" s="5" t="s">
        <v>363</v>
      </c>
      <c r="D19" s="12">
        <v>1</v>
      </c>
      <c r="E19" s="13">
        <v>300</v>
      </c>
      <c r="F19" s="8">
        <f t="shared" si="0"/>
        <v>300</v>
      </c>
      <c r="G19" s="12">
        <v>1</v>
      </c>
      <c r="H19" s="13">
        <v>900</v>
      </c>
      <c r="I19" s="8">
        <f t="shared" si="1"/>
        <v>900</v>
      </c>
      <c r="J19" s="12">
        <v>1</v>
      </c>
      <c r="K19" s="13">
        <v>2200</v>
      </c>
      <c r="L19" s="8">
        <f t="shared" si="2"/>
        <v>2200</v>
      </c>
      <c r="M19" s="12">
        <v>1</v>
      </c>
      <c r="N19" s="13">
        <v>4000</v>
      </c>
      <c r="O19" s="8">
        <f t="shared" si="3"/>
        <v>4000</v>
      </c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" customHeight="1">
      <c r="A20" s="5" t="s">
        <v>364</v>
      </c>
      <c r="B20" s="5" t="s">
        <v>365</v>
      </c>
      <c r="C20" s="5" t="s">
        <v>358</v>
      </c>
      <c r="D20" s="12">
        <v>1</v>
      </c>
      <c r="E20" s="13">
        <v>150</v>
      </c>
      <c r="F20" s="8">
        <f t="shared" si="0"/>
        <v>150</v>
      </c>
      <c r="G20" s="12">
        <v>1</v>
      </c>
      <c r="H20" s="13">
        <v>500</v>
      </c>
      <c r="I20" s="8">
        <f t="shared" si="1"/>
        <v>500</v>
      </c>
      <c r="J20" s="12">
        <v>1</v>
      </c>
      <c r="K20" s="13">
        <v>1200</v>
      </c>
      <c r="L20" s="8">
        <f t="shared" si="2"/>
        <v>1200</v>
      </c>
      <c r="M20" s="12">
        <v>1</v>
      </c>
      <c r="N20" s="13">
        <v>3000</v>
      </c>
      <c r="O20" s="8">
        <f t="shared" si="3"/>
        <v>3000</v>
      </c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" customHeight="1">
      <c r="A21" s="5" t="s">
        <v>366</v>
      </c>
      <c r="B21" s="5" t="s">
        <v>367</v>
      </c>
      <c r="C21" s="5" t="s">
        <v>358</v>
      </c>
      <c r="D21" s="12">
        <v>1</v>
      </c>
      <c r="E21" s="13">
        <v>125</v>
      </c>
      <c r="F21" s="8">
        <f t="shared" si="0"/>
        <v>125</v>
      </c>
      <c r="G21" s="12">
        <v>1</v>
      </c>
      <c r="H21" s="13">
        <v>400</v>
      </c>
      <c r="I21" s="8">
        <f t="shared" si="1"/>
        <v>400</v>
      </c>
      <c r="J21" s="12">
        <v>1</v>
      </c>
      <c r="K21" s="13">
        <v>1000</v>
      </c>
      <c r="L21" s="8">
        <f t="shared" si="2"/>
        <v>1000</v>
      </c>
      <c r="M21" s="12">
        <v>1</v>
      </c>
      <c r="N21" s="13">
        <v>2500</v>
      </c>
      <c r="O21" s="8">
        <f t="shared" si="3"/>
        <v>2500</v>
      </c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" customHeight="1">
      <c r="A22" s="5" t="s">
        <v>368</v>
      </c>
      <c r="B22" s="5" t="s">
        <v>369</v>
      </c>
      <c r="C22" s="5" t="s">
        <v>370</v>
      </c>
      <c r="D22" s="12">
        <v>1</v>
      </c>
      <c r="E22" s="13">
        <v>800</v>
      </c>
      <c r="F22" s="8">
        <f t="shared" si="0"/>
        <v>800</v>
      </c>
      <c r="G22" s="12">
        <v>1</v>
      </c>
      <c r="H22" s="13">
        <v>1800</v>
      </c>
      <c r="I22" s="8">
        <f t="shared" si="1"/>
        <v>1800</v>
      </c>
      <c r="J22" s="12">
        <v>1</v>
      </c>
      <c r="K22" s="13">
        <v>3500</v>
      </c>
      <c r="L22" s="8">
        <f t="shared" si="2"/>
        <v>3500</v>
      </c>
      <c r="M22" s="12">
        <v>1</v>
      </c>
      <c r="N22" s="13">
        <v>5000</v>
      </c>
      <c r="O22" s="8">
        <f t="shared" si="3"/>
        <v>5000</v>
      </c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" customHeight="1">
      <c r="A23" s="5" t="s">
        <v>371</v>
      </c>
      <c r="B23" s="5" t="s">
        <v>372</v>
      </c>
      <c r="C23" s="5" t="s">
        <v>373</v>
      </c>
      <c r="D23" s="12">
        <v>1</v>
      </c>
      <c r="E23" s="13">
        <v>300</v>
      </c>
      <c r="F23" s="8">
        <f t="shared" si="0"/>
        <v>300</v>
      </c>
      <c r="G23" s="12">
        <v>1</v>
      </c>
      <c r="H23" s="13">
        <v>900</v>
      </c>
      <c r="I23" s="8">
        <f t="shared" si="1"/>
        <v>900</v>
      </c>
      <c r="J23" s="12">
        <v>1</v>
      </c>
      <c r="K23" s="13">
        <v>2500</v>
      </c>
      <c r="L23" s="8">
        <f t="shared" si="2"/>
        <v>2500</v>
      </c>
      <c r="M23" s="12">
        <v>1</v>
      </c>
      <c r="N23" s="13">
        <v>5000</v>
      </c>
      <c r="O23" s="8">
        <f t="shared" si="3"/>
        <v>5000</v>
      </c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" customHeight="1">
      <c r="A24" s="5" t="s">
        <v>374</v>
      </c>
      <c r="B24" s="5" t="s">
        <v>375</v>
      </c>
      <c r="C24" s="5" t="s">
        <v>376</v>
      </c>
      <c r="D24" s="12">
        <v>1</v>
      </c>
      <c r="E24" s="13">
        <v>250</v>
      </c>
      <c r="F24" s="8">
        <f t="shared" si="0"/>
        <v>250</v>
      </c>
      <c r="G24" s="12">
        <v>1</v>
      </c>
      <c r="H24" s="13">
        <v>800</v>
      </c>
      <c r="I24" s="8">
        <f t="shared" si="1"/>
        <v>800</v>
      </c>
      <c r="J24" s="12">
        <v>1</v>
      </c>
      <c r="K24" s="13">
        <v>2200</v>
      </c>
      <c r="L24" s="8">
        <f t="shared" si="2"/>
        <v>2200</v>
      </c>
      <c r="M24" s="12">
        <v>1</v>
      </c>
      <c r="N24" s="13">
        <v>6000</v>
      </c>
      <c r="O24" s="8">
        <f t="shared" si="3"/>
        <v>6000</v>
      </c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" customHeight="1">
      <c r="A25" s="5" t="s">
        <v>377</v>
      </c>
      <c r="B25" s="5" t="s">
        <v>378</v>
      </c>
      <c r="C25" s="5" t="s">
        <v>379</v>
      </c>
      <c r="D25" s="12">
        <v>1</v>
      </c>
      <c r="E25" s="13">
        <v>300</v>
      </c>
      <c r="F25" s="8">
        <f t="shared" si="0"/>
        <v>300</v>
      </c>
      <c r="G25" s="12">
        <v>1</v>
      </c>
      <c r="H25" s="13">
        <v>900</v>
      </c>
      <c r="I25" s="8">
        <f t="shared" si="1"/>
        <v>900</v>
      </c>
      <c r="J25" s="12">
        <v>1</v>
      </c>
      <c r="K25" s="13">
        <v>2500</v>
      </c>
      <c r="L25" s="8">
        <f t="shared" si="2"/>
        <v>2500</v>
      </c>
      <c r="M25" s="12">
        <v>1</v>
      </c>
      <c r="N25" s="13">
        <v>4500</v>
      </c>
      <c r="O25" s="8">
        <f t="shared" si="3"/>
        <v>4500</v>
      </c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" customHeight="1">
      <c r="A26" s="5" t="s">
        <v>380</v>
      </c>
      <c r="B26" s="5" t="s">
        <v>381</v>
      </c>
      <c r="C26" s="5" t="s">
        <v>382</v>
      </c>
      <c r="D26" s="12">
        <v>1</v>
      </c>
      <c r="E26" s="13">
        <v>700</v>
      </c>
      <c r="F26" s="8">
        <f t="shared" si="0"/>
        <v>700</v>
      </c>
      <c r="G26" s="12">
        <v>1</v>
      </c>
      <c r="H26" s="13">
        <v>2000</v>
      </c>
      <c r="I26" s="8">
        <f t="shared" si="1"/>
        <v>2000</v>
      </c>
      <c r="J26" s="12">
        <v>1</v>
      </c>
      <c r="K26" s="13">
        <v>5000</v>
      </c>
      <c r="L26" s="8">
        <f t="shared" si="2"/>
        <v>5000</v>
      </c>
      <c r="M26" s="12">
        <v>1</v>
      </c>
      <c r="N26" s="13">
        <v>12000</v>
      </c>
      <c r="O26" s="8">
        <f t="shared" si="3"/>
        <v>12000</v>
      </c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" customHeight="1">
      <c r="A27" s="48" t="s">
        <v>383</v>
      </c>
      <c r="B27" s="48"/>
      <c r="C27" s="48"/>
      <c r="D27" s="51"/>
      <c r="E27" s="50"/>
      <c r="F27" s="22">
        <f>SUM(F5:F26)</f>
        <v>8575</v>
      </c>
      <c r="G27" s="23"/>
      <c r="H27" s="22"/>
      <c r="I27" s="22">
        <f>SUM(I5:I26)</f>
        <v>23525</v>
      </c>
      <c r="J27" s="23"/>
      <c r="K27" s="22"/>
      <c r="L27" s="22">
        <f>SUM(L5:L26)</f>
        <v>59200</v>
      </c>
      <c r="M27" s="23"/>
      <c r="N27" s="22"/>
      <c r="O27" s="22">
        <f>SUM(O5:O26)</f>
        <v>153900</v>
      </c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</sheetData>
  <mergeCells count="3">
    <mergeCell ref="A1:O1"/>
    <mergeCell ref="A2:O2"/>
    <mergeCell ref="A27:E2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250"/>
  <sheetViews>
    <sheetView showGridLines="0" workbookViewId="0"/>
  </sheetViews>
  <sheetFormatPr defaultRowHeight="14"/>
  <cols>
    <col min="1" max="1" width="12" customWidth="1"/>
    <col min="2" max="2" width="28" customWidth="1"/>
    <col min="3" max="3" width="43" customWidth="1"/>
    <col min="4" max="4" width="23" customWidth="1"/>
    <col min="5" max="5" width="17" customWidth="1"/>
    <col min="6" max="8" width="14" customWidth="1"/>
    <col min="9" max="9" width="52" customWidth="1"/>
  </cols>
  <sheetData>
    <row r="1" spans="1:26" ht="30" customHeight="1">
      <c r="A1" s="44" t="s">
        <v>384</v>
      </c>
      <c r="B1" s="44"/>
      <c r="C1" s="44"/>
      <c r="D1" s="44"/>
      <c r="E1" s="44"/>
      <c r="F1" s="44"/>
      <c r="G1" s="44"/>
      <c r="H1" s="44"/>
      <c r="I1" s="4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6" customHeight="1">
      <c r="A2" s="45" t="s">
        <v>385</v>
      </c>
      <c r="B2" s="45"/>
      <c r="C2" s="45"/>
      <c r="D2" s="45"/>
      <c r="E2" s="45"/>
      <c r="F2" s="45"/>
      <c r="G2" s="45"/>
      <c r="H2" s="45"/>
      <c r="I2" s="45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" customHeight="1">
      <c r="A4" s="24" t="s">
        <v>2</v>
      </c>
      <c r="B4" s="25" t="s">
        <v>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" customHeight="1">
      <c r="A5" s="24" t="s">
        <v>4</v>
      </c>
      <c r="B5" s="26">
        <v>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48" customHeight="1">
      <c r="A6" s="24" t="s">
        <v>386</v>
      </c>
      <c r="B6" s="25" t="s">
        <v>11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" customHeight="1">
      <c r="A7" s="24" t="s">
        <v>387</v>
      </c>
      <c r="B7" s="27">
        <v>300000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" customHeight="1">
      <c r="A8" s="24" t="s">
        <v>388</v>
      </c>
      <c r="B8" s="27" t="str">
        <f>IF(B9&lt;=B7,"WITHIN STATED RANGE","RECLASSIFY / REVIEW")</f>
        <v>WITHIN STATED RANGE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" customHeight="1">
      <c r="A9" s="24" t="s">
        <v>389</v>
      </c>
      <c r="B9" s="28">
        <f>H116</f>
        <v>223160.63302499999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" customHeight="1">
      <c r="A12" s="1" t="s">
        <v>390</v>
      </c>
      <c r="B12" s="2" t="s">
        <v>391</v>
      </c>
      <c r="C12" s="2" t="s">
        <v>392</v>
      </c>
      <c r="D12" s="2" t="s">
        <v>393</v>
      </c>
      <c r="E12" s="2" t="s">
        <v>394</v>
      </c>
      <c r="F12" s="2" t="s">
        <v>395</v>
      </c>
      <c r="G12" s="2" t="s">
        <v>317</v>
      </c>
      <c r="H12" s="2" t="s">
        <v>396</v>
      </c>
      <c r="I12" s="3" t="s">
        <v>397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" customHeight="1">
      <c r="A13" s="5" t="s">
        <v>398</v>
      </c>
      <c r="B13" s="5" t="s">
        <v>399</v>
      </c>
      <c r="C13" s="5" t="s">
        <v>400</v>
      </c>
      <c r="D13" s="5" t="s">
        <v>401</v>
      </c>
      <c r="E13" s="5" t="s">
        <v>402</v>
      </c>
      <c r="F13" s="17">
        <v>1</v>
      </c>
      <c r="G13" s="29">
        <v>2000</v>
      </c>
      <c r="H13" s="30">
        <f t="shared" ref="H13:H18" si="0">F13*G13</f>
        <v>2000</v>
      </c>
      <c r="I13" s="5" t="s">
        <v>403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" customHeight="1">
      <c r="A14" s="5" t="s">
        <v>404</v>
      </c>
      <c r="B14" s="5" t="s">
        <v>399</v>
      </c>
      <c r="C14" s="5" t="s">
        <v>405</v>
      </c>
      <c r="D14" s="5" t="s">
        <v>401</v>
      </c>
      <c r="E14" s="5" t="s">
        <v>402</v>
      </c>
      <c r="F14" s="17">
        <v>1</v>
      </c>
      <c r="G14" s="29">
        <v>2500</v>
      </c>
      <c r="H14" s="30">
        <f t="shared" si="0"/>
        <v>2500</v>
      </c>
      <c r="I14" s="5" t="s">
        <v>406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" customHeight="1">
      <c r="A15" s="5" t="s">
        <v>407</v>
      </c>
      <c r="B15" s="5" t="s">
        <v>399</v>
      </c>
      <c r="C15" s="5" t="s">
        <v>408</v>
      </c>
      <c r="D15" s="5" t="s">
        <v>409</v>
      </c>
      <c r="E15" s="5" t="s">
        <v>410</v>
      </c>
      <c r="F15" s="17">
        <v>1</v>
      </c>
      <c r="G15" s="29">
        <v>7000</v>
      </c>
      <c r="H15" s="30">
        <f t="shared" si="0"/>
        <v>7000</v>
      </c>
      <c r="I15" s="5" t="s">
        <v>411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" customHeight="1">
      <c r="A16" s="5" t="s">
        <v>412</v>
      </c>
      <c r="B16" s="5" t="s">
        <v>399</v>
      </c>
      <c r="C16" s="5" t="s">
        <v>413</v>
      </c>
      <c r="D16" s="5" t="s">
        <v>409</v>
      </c>
      <c r="E16" s="5" t="s">
        <v>410</v>
      </c>
      <c r="F16" s="17">
        <v>1</v>
      </c>
      <c r="G16" s="29">
        <v>7500</v>
      </c>
      <c r="H16" s="30">
        <f t="shared" si="0"/>
        <v>7500</v>
      </c>
      <c r="I16" s="5" t="s">
        <v>414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" customHeight="1">
      <c r="A17" s="5" t="s">
        <v>415</v>
      </c>
      <c r="B17" s="5" t="s">
        <v>399</v>
      </c>
      <c r="C17" s="5" t="s">
        <v>416</v>
      </c>
      <c r="D17" s="5" t="s">
        <v>409</v>
      </c>
      <c r="E17" s="5" t="s">
        <v>402</v>
      </c>
      <c r="F17" s="17">
        <v>1</v>
      </c>
      <c r="G17" s="29">
        <v>2000</v>
      </c>
      <c r="H17" s="30">
        <f t="shared" si="0"/>
        <v>2000</v>
      </c>
      <c r="I17" s="5" t="s">
        <v>417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" customHeight="1">
      <c r="A18" s="5" t="s">
        <v>418</v>
      </c>
      <c r="B18" s="5" t="s">
        <v>399</v>
      </c>
      <c r="C18" s="5" t="s">
        <v>419</v>
      </c>
      <c r="D18" s="5" t="s">
        <v>409</v>
      </c>
      <c r="E18" s="5" t="s">
        <v>402</v>
      </c>
      <c r="F18" s="17">
        <v>0</v>
      </c>
      <c r="G18" s="29">
        <v>0</v>
      </c>
      <c r="H18" s="30">
        <f t="shared" si="0"/>
        <v>0</v>
      </c>
      <c r="I18" s="5" t="s">
        <v>420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" customHeight="1">
      <c r="A19" s="52" t="s">
        <v>421</v>
      </c>
      <c r="B19" s="52"/>
      <c r="C19" s="52"/>
      <c r="D19" s="52"/>
      <c r="E19" s="52"/>
      <c r="F19" s="53"/>
      <c r="G19" s="54"/>
      <c r="H19" s="32">
        <f>SUM(H13:H18)</f>
        <v>21000</v>
      </c>
      <c r="I19" s="31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" customHeight="1">
      <c r="A20" s="5" t="s">
        <v>422</v>
      </c>
      <c r="B20" s="5" t="s">
        <v>423</v>
      </c>
      <c r="C20" s="5" t="s">
        <v>424</v>
      </c>
      <c r="D20" s="5" t="s">
        <v>425</v>
      </c>
      <c r="E20" s="5" t="s">
        <v>426</v>
      </c>
      <c r="F20" s="33">
        <v>1</v>
      </c>
      <c r="G20" s="30"/>
      <c r="H20" s="6">
        <f>'Cast &amp; Schedule'!F23</f>
        <v>22702</v>
      </c>
      <c r="I20" s="5" t="s">
        <v>427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" customHeight="1">
      <c r="A21" s="52" t="s">
        <v>428</v>
      </c>
      <c r="B21" s="52"/>
      <c r="C21" s="52"/>
      <c r="D21" s="52"/>
      <c r="E21" s="52"/>
      <c r="F21" s="53"/>
      <c r="G21" s="54"/>
      <c r="H21" s="32">
        <f>SUM(H20:H20)</f>
        <v>22702</v>
      </c>
      <c r="I21" s="31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" customHeight="1">
      <c r="A22" s="5" t="s">
        <v>429</v>
      </c>
      <c r="B22" s="5" t="s">
        <v>430</v>
      </c>
      <c r="C22" s="5" t="s">
        <v>431</v>
      </c>
      <c r="D22" s="5" t="s">
        <v>409</v>
      </c>
      <c r="E22" s="5" t="s">
        <v>432</v>
      </c>
      <c r="F22" s="17">
        <v>15</v>
      </c>
      <c r="G22" s="29">
        <v>350</v>
      </c>
      <c r="H22" s="30">
        <f t="shared" ref="H22:H29" si="1">F22*G22</f>
        <v>5250</v>
      </c>
      <c r="I22" s="5" t="s">
        <v>433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" customHeight="1">
      <c r="A23" s="5" t="s">
        <v>434</v>
      </c>
      <c r="B23" s="5" t="s">
        <v>430</v>
      </c>
      <c r="C23" s="5" t="s">
        <v>435</v>
      </c>
      <c r="D23" s="5" t="s">
        <v>409</v>
      </c>
      <c r="E23" s="5" t="s">
        <v>432</v>
      </c>
      <c r="F23" s="17">
        <v>15</v>
      </c>
      <c r="G23" s="29">
        <v>200</v>
      </c>
      <c r="H23" s="30">
        <f t="shared" si="1"/>
        <v>3000</v>
      </c>
      <c r="I23" s="5" t="s">
        <v>436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" customHeight="1">
      <c r="A24" s="5" t="s">
        <v>437</v>
      </c>
      <c r="B24" s="5" t="s">
        <v>430</v>
      </c>
      <c r="C24" s="5" t="s">
        <v>438</v>
      </c>
      <c r="D24" s="5" t="s">
        <v>409</v>
      </c>
      <c r="E24" s="5" t="s">
        <v>432</v>
      </c>
      <c r="F24" s="17">
        <v>10</v>
      </c>
      <c r="G24" s="29">
        <v>350</v>
      </c>
      <c r="H24" s="30">
        <f t="shared" si="1"/>
        <v>3500</v>
      </c>
      <c r="I24" s="5" t="s">
        <v>439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" customHeight="1">
      <c r="A25" s="5" t="s">
        <v>440</v>
      </c>
      <c r="B25" s="5" t="s">
        <v>430</v>
      </c>
      <c r="C25" s="5" t="s">
        <v>441</v>
      </c>
      <c r="D25" s="5" t="s">
        <v>409</v>
      </c>
      <c r="E25" s="5" t="s">
        <v>432</v>
      </c>
      <c r="F25" s="17">
        <v>0</v>
      </c>
      <c r="G25" s="29">
        <v>0</v>
      </c>
      <c r="H25" s="30">
        <f t="shared" si="1"/>
        <v>0</v>
      </c>
      <c r="I25" s="5" t="s">
        <v>442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" customHeight="1">
      <c r="A26" s="5" t="s">
        <v>443</v>
      </c>
      <c r="B26" s="5" t="s">
        <v>430</v>
      </c>
      <c r="C26" s="5" t="s">
        <v>444</v>
      </c>
      <c r="D26" s="5" t="s">
        <v>409</v>
      </c>
      <c r="E26" s="5" t="s">
        <v>432</v>
      </c>
      <c r="F26" s="17">
        <v>9</v>
      </c>
      <c r="G26" s="29">
        <v>300</v>
      </c>
      <c r="H26" s="30">
        <f t="shared" si="1"/>
        <v>2700</v>
      </c>
      <c r="I26" s="5" t="s">
        <v>445</v>
      </c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" customHeight="1">
      <c r="A27" s="5" t="s">
        <v>446</v>
      </c>
      <c r="B27" s="5" t="s">
        <v>430</v>
      </c>
      <c r="C27" s="5" t="s">
        <v>447</v>
      </c>
      <c r="D27" s="5" t="s">
        <v>409</v>
      </c>
      <c r="E27" s="5" t="s">
        <v>448</v>
      </c>
      <c r="F27" s="17">
        <v>20</v>
      </c>
      <c r="G27" s="29">
        <v>150</v>
      </c>
      <c r="H27" s="30">
        <f t="shared" si="1"/>
        <v>3000</v>
      </c>
      <c r="I27" s="5" t="s">
        <v>449</v>
      </c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" customHeight="1">
      <c r="A28" s="5" t="s">
        <v>450</v>
      </c>
      <c r="B28" s="5" t="s">
        <v>430</v>
      </c>
      <c r="C28" s="5" t="s">
        <v>451</v>
      </c>
      <c r="D28" s="5" t="s">
        <v>452</v>
      </c>
      <c r="E28" s="5" t="s">
        <v>402</v>
      </c>
      <c r="F28" s="17">
        <v>1</v>
      </c>
      <c r="G28" s="29">
        <v>1500</v>
      </c>
      <c r="H28" s="30">
        <f t="shared" si="1"/>
        <v>1500</v>
      </c>
      <c r="I28" s="5" t="s">
        <v>453</v>
      </c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" customHeight="1">
      <c r="A29" s="5" t="s">
        <v>454</v>
      </c>
      <c r="B29" s="5" t="s">
        <v>430</v>
      </c>
      <c r="C29" s="5" t="s">
        <v>455</v>
      </c>
      <c r="D29" s="5" t="s">
        <v>409</v>
      </c>
      <c r="E29" s="5" t="s">
        <v>432</v>
      </c>
      <c r="F29" s="17">
        <v>9</v>
      </c>
      <c r="G29" s="29">
        <v>300</v>
      </c>
      <c r="H29" s="30">
        <f t="shared" si="1"/>
        <v>2700</v>
      </c>
      <c r="I29" s="5" t="s">
        <v>456</v>
      </c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" customHeight="1">
      <c r="A30" s="52" t="s">
        <v>457</v>
      </c>
      <c r="B30" s="52"/>
      <c r="C30" s="52"/>
      <c r="D30" s="52"/>
      <c r="E30" s="52"/>
      <c r="F30" s="53"/>
      <c r="G30" s="54"/>
      <c r="H30" s="32">
        <f>SUM(H22:H29)</f>
        <v>21650</v>
      </c>
      <c r="I30" s="31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" customHeight="1">
      <c r="A31" s="5" t="s">
        <v>458</v>
      </c>
      <c r="B31" s="5" t="s">
        <v>459</v>
      </c>
      <c r="C31" s="5" t="s">
        <v>460</v>
      </c>
      <c r="D31" s="5" t="s">
        <v>409</v>
      </c>
      <c r="E31" s="5" t="s">
        <v>432</v>
      </c>
      <c r="F31" s="17">
        <v>11</v>
      </c>
      <c r="G31" s="29">
        <v>450</v>
      </c>
      <c r="H31" s="30">
        <f t="shared" ref="H31:H36" si="2">F31*G31</f>
        <v>4950</v>
      </c>
      <c r="I31" s="5" t="s">
        <v>461</v>
      </c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" customHeight="1">
      <c r="A32" s="5" t="s">
        <v>462</v>
      </c>
      <c r="B32" s="5" t="s">
        <v>459</v>
      </c>
      <c r="C32" s="5" t="s">
        <v>463</v>
      </c>
      <c r="D32" s="5" t="s">
        <v>409</v>
      </c>
      <c r="E32" s="5" t="s">
        <v>432</v>
      </c>
      <c r="F32" s="17">
        <v>9</v>
      </c>
      <c r="G32" s="29">
        <v>300</v>
      </c>
      <c r="H32" s="30">
        <f t="shared" si="2"/>
        <v>2700</v>
      </c>
      <c r="I32" s="5" t="s">
        <v>464</v>
      </c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" customHeight="1">
      <c r="A33" s="5" t="s">
        <v>465</v>
      </c>
      <c r="B33" s="5" t="s">
        <v>459</v>
      </c>
      <c r="C33" s="5" t="s">
        <v>466</v>
      </c>
      <c r="D33" s="5" t="s">
        <v>409</v>
      </c>
      <c r="E33" s="5" t="s">
        <v>448</v>
      </c>
      <c r="F33" s="17">
        <v>0</v>
      </c>
      <c r="G33" s="29">
        <v>0</v>
      </c>
      <c r="H33" s="30">
        <f t="shared" si="2"/>
        <v>0</v>
      </c>
      <c r="I33" s="5" t="s">
        <v>467</v>
      </c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" customHeight="1">
      <c r="A34" s="5" t="s">
        <v>468</v>
      </c>
      <c r="B34" s="5" t="s">
        <v>459</v>
      </c>
      <c r="C34" s="5" t="s">
        <v>469</v>
      </c>
      <c r="D34" s="5" t="s">
        <v>470</v>
      </c>
      <c r="E34" s="5" t="s">
        <v>471</v>
      </c>
      <c r="F34" s="17">
        <v>9</v>
      </c>
      <c r="G34" s="29">
        <v>500</v>
      </c>
      <c r="H34" s="30">
        <f t="shared" si="2"/>
        <v>4500</v>
      </c>
      <c r="I34" s="5" t="s">
        <v>472</v>
      </c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" customHeight="1">
      <c r="A35" s="5" t="s">
        <v>473</v>
      </c>
      <c r="B35" s="5" t="s">
        <v>459</v>
      </c>
      <c r="C35" s="5" t="s">
        <v>474</v>
      </c>
      <c r="D35" s="5" t="s">
        <v>350</v>
      </c>
      <c r="E35" s="5" t="s">
        <v>402</v>
      </c>
      <c r="F35" s="17">
        <v>1</v>
      </c>
      <c r="G35" s="29">
        <v>1400</v>
      </c>
      <c r="H35" s="30">
        <f t="shared" si="2"/>
        <v>1400</v>
      </c>
      <c r="I35" s="5" t="s">
        <v>475</v>
      </c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" customHeight="1">
      <c r="A36" s="5" t="s">
        <v>476</v>
      </c>
      <c r="B36" s="5" t="s">
        <v>459</v>
      </c>
      <c r="C36" s="5" t="s">
        <v>477</v>
      </c>
      <c r="D36" s="5" t="s">
        <v>470</v>
      </c>
      <c r="E36" s="5" t="s">
        <v>402</v>
      </c>
      <c r="F36" s="17">
        <v>1</v>
      </c>
      <c r="G36" s="29">
        <v>700</v>
      </c>
      <c r="H36" s="30">
        <f t="shared" si="2"/>
        <v>700</v>
      </c>
      <c r="I36" s="5" t="s">
        <v>478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" customHeight="1">
      <c r="A37" s="52" t="s">
        <v>479</v>
      </c>
      <c r="B37" s="52"/>
      <c r="C37" s="52"/>
      <c r="D37" s="52"/>
      <c r="E37" s="52"/>
      <c r="F37" s="53"/>
      <c r="G37" s="54"/>
      <c r="H37" s="32">
        <f>SUM(H31:H36)</f>
        <v>14250</v>
      </c>
      <c r="I37" s="31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" customHeight="1">
      <c r="A38" s="5" t="s">
        <v>480</v>
      </c>
      <c r="B38" s="5" t="s">
        <v>481</v>
      </c>
      <c r="C38" s="5" t="s">
        <v>482</v>
      </c>
      <c r="D38" s="5" t="s">
        <v>409</v>
      </c>
      <c r="E38" s="5" t="s">
        <v>448</v>
      </c>
      <c r="F38" s="17">
        <v>18</v>
      </c>
      <c r="G38" s="29">
        <v>300</v>
      </c>
      <c r="H38" s="30">
        <f>F38*G38</f>
        <v>5400</v>
      </c>
      <c r="I38" s="5" t="s">
        <v>483</v>
      </c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" customHeight="1">
      <c r="A39" s="5" t="s">
        <v>484</v>
      </c>
      <c r="B39" s="5" t="s">
        <v>481</v>
      </c>
      <c r="C39" s="5" t="s">
        <v>485</v>
      </c>
      <c r="D39" s="5" t="s">
        <v>470</v>
      </c>
      <c r="E39" s="5" t="s">
        <v>471</v>
      </c>
      <c r="F39" s="17">
        <v>9</v>
      </c>
      <c r="G39" s="29">
        <v>300</v>
      </c>
      <c r="H39" s="30">
        <f>F39*G39</f>
        <v>2700</v>
      </c>
      <c r="I39" s="5" t="s">
        <v>486</v>
      </c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" customHeight="1">
      <c r="A40" s="5" t="s">
        <v>487</v>
      </c>
      <c r="B40" s="5" t="s">
        <v>481</v>
      </c>
      <c r="C40" s="5" t="s">
        <v>488</v>
      </c>
      <c r="D40" s="5" t="s">
        <v>489</v>
      </c>
      <c r="E40" s="5" t="s">
        <v>402</v>
      </c>
      <c r="F40" s="17">
        <v>1</v>
      </c>
      <c r="G40" s="29">
        <v>900</v>
      </c>
      <c r="H40" s="30">
        <f>F40*G40</f>
        <v>900</v>
      </c>
      <c r="I40" s="5" t="s">
        <v>490</v>
      </c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" customHeight="1">
      <c r="A41" s="52" t="s">
        <v>491</v>
      </c>
      <c r="B41" s="52"/>
      <c r="C41" s="52"/>
      <c r="D41" s="52"/>
      <c r="E41" s="52"/>
      <c r="F41" s="53"/>
      <c r="G41" s="54"/>
      <c r="H41" s="32">
        <f>SUM(H38:H40)</f>
        <v>9000</v>
      </c>
      <c r="I41" s="31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" customHeight="1">
      <c r="A42" s="5" t="s">
        <v>492</v>
      </c>
      <c r="B42" s="5" t="s">
        <v>493</v>
      </c>
      <c r="C42" s="5" t="s">
        <v>494</v>
      </c>
      <c r="D42" s="5" t="s">
        <v>409</v>
      </c>
      <c r="E42" s="5" t="s">
        <v>448</v>
      </c>
      <c r="F42" s="17">
        <v>9</v>
      </c>
      <c r="G42" s="29">
        <v>350</v>
      </c>
      <c r="H42" s="30">
        <f>F42*G42</f>
        <v>3150</v>
      </c>
      <c r="I42" s="5" t="s">
        <v>495</v>
      </c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" customHeight="1">
      <c r="A43" s="5" t="s">
        <v>496</v>
      </c>
      <c r="B43" s="5" t="s">
        <v>493</v>
      </c>
      <c r="C43" s="5" t="s">
        <v>497</v>
      </c>
      <c r="D43" s="5" t="s">
        <v>470</v>
      </c>
      <c r="E43" s="5" t="s">
        <v>471</v>
      </c>
      <c r="F43" s="17">
        <v>9</v>
      </c>
      <c r="G43" s="29">
        <v>125</v>
      </c>
      <c r="H43" s="30">
        <f>F43*G43</f>
        <v>1125</v>
      </c>
      <c r="I43" s="5" t="s">
        <v>498</v>
      </c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" customHeight="1">
      <c r="A44" s="5" t="s">
        <v>499</v>
      </c>
      <c r="B44" s="5" t="s">
        <v>493</v>
      </c>
      <c r="C44" s="5" t="s">
        <v>500</v>
      </c>
      <c r="D44" s="5" t="s">
        <v>470</v>
      </c>
      <c r="E44" s="5" t="s">
        <v>402</v>
      </c>
      <c r="F44" s="17">
        <v>1</v>
      </c>
      <c r="G44" s="29">
        <v>400</v>
      </c>
      <c r="H44" s="30">
        <f>F44*G44</f>
        <v>400</v>
      </c>
      <c r="I44" s="5" t="s">
        <v>501</v>
      </c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" customHeight="1">
      <c r="A45" s="52" t="s">
        <v>502</v>
      </c>
      <c r="B45" s="52"/>
      <c r="C45" s="52"/>
      <c r="D45" s="52"/>
      <c r="E45" s="52"/>
      <c r="F45" s="53"/>
      <c r="G45" s="54"/>
      <c r="H45" s="32">
        <f>SUM(H42:H44)</f>
        <v>4675</v>
      </c>
      <c r="I45" s="31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" customHeight="1">
      <c r="A46" s="5" t="s">
        <v>503</v>
      </c>
      <c r="B46" s="5" t="s">
        <v>504</v>
      </c>
      <c r="C46" s="5" t="s">
        <v>505</v>
      </c>
      <c r="D46" s="5" t="s">
        <v>409</v>
      </c>
      <c r="E46" s="5" t="s">
        <v>448</v>
      </c>
      <c r="F46" s="17">
        <v>15</v>
      </c>
      <c r="G46" s="29">
        <v>300</v>
      </c>
      <c r="H46" s="30">
        <f>F46*G46</f>
        <v>4500</v>
      </c>
      <c r="I46" s="5" t="s">
        <v>506</v>
      </c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" customHeight="1">
      <c r="A47" s="5" t="s">
        <v>507</v>
      </c>
      <c r="B47" s="5" t="s">
        <v>504</v>
      </c>
      <c r="C47" s="5" t="s">
        <v>508</v>
      </c>
      <c r="D47" s="5" t="s">
        <v>409</v>
      </c>
      <c r="E47" s="5" t="s">
        <v>448</v>
      </c>
      <c r="F47" s="17">
        <v>15</v>
      </c>
      <c r="G47" s="29">
        <v>200</v>
      </c>
      <c r="H47" s="30">
        <f>F47*G47</f>
        <v>3000</v>
      </c>
      <c r="I47" s="5" t="s">
        <v>509</v>
      </c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" customHeight="1">
      <c r="A48" s="5" t="s">
        <v>510</v>
      </c>
      <c r="B48" s="5" t="s">
        <v>504</v>
      </c>
      <c r="C48" s="5" t="s">
        <v>511</v>
      </c>
      <c r="D48" s="5" t="s">
        <v>409</v>
      </c>
      <c r="E48" s="5" t="s">
        <v>448</v>
      </c>
      <c r="F48" s="17">
        <v>9</v>
      </c>
      <c r="G48" s="29">
        <v>300</v>
      </c>
      <c r="H48" s="30">
        <f>F48*G48</f>
        <v>2700</v>
      </c>
      <c r="I48" s="5" t="s">
        <v>512</v>
      </c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" customHeight="1">
      <c r="A49" s="5" t="s">
        <v>513</v>
      </c>
      <c r="B49" s="5" t="s">
        <v>504</v>
      </c>
      <c r="C49" s="5" t="s">
        <v>514</v>
      </c>
      <c r="D49" s="5" t="s">
        <v>515</v>
      </c>
      <c r="E49" s="5" t="s">
        <v>426</v>
      </c>
      <c r="F49" s="33">
        <v>1</v>
      </c>
      <c r="G49" s="30"/>
      <c r="H49" s="6">
        <f>'Props &amp; Art'!F27</f>
        <v>8575</v>
      </c>
      <c r="I49" s="5" t="s">
        <v>516</v>
      </c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" customHeight="1">
      <c r="A50" s="5" t="s">
        <v>517</v>
      </c>
      <c r="B50" s="5" t="s">
        <v>504</v>
      </c>
      <c r="C50" s="5" t="s">
        <v>518</v>
      </c>
      <c r="D50" s="5" t="s">
        <v>452</v>
      </c>
      <c r="E50" s="5" t="s">
        <v>402</v>
      </c>
      <c r="F50" s="17">
        <v>1</v>
      </c>
      <c r="G50" s="29">
        <v>1800</v>
      </c>
      <c r="H50" s="30">
        <f>F50*G50</f>
        <v>1800</v>
      </c>
      <c r="I50" s="5" t="s">
        <v>519</v>
      </c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" customHeight="1">
      <c r="A51" s="5" t="s">
        <v>520</v>
      </c>
      <c r="B51" s="5" t="s">
        <v>504</v>
      </c>
      <c r="C51" s="5" t="s">
        <v>521</v>
      </c>
      <c r="D51" s="5" t="s">
        <v>401</v>
      </c>
      <c r="E51" s="5" t="s">
        <v>402</v>
      </c>
      <c r="F51" s="17">
        <v>1</v>
      </c>
      <c r="G51" s="29">
        <v>700</v>
      </c>
      <c r="H51" s="30">
        <f>F51*G51</f>
        <v>700</v>
      </c>
      <c r="I51" s="5" t="s">
        <v>522</v>
      </c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" customHeight="1">
      <c r="A52" s="5" t="s">
        <v>523</v>
      </c>
      <c r="B52" s="5" t="s">
        <v>504</v>
      </c>
      <c r="C52" s="5" t="s">
        <v>524</v>
      </c>
      <c r="D52" s="5" t="s">
        <v>525</v>
      </c>
      <c r="E52" s="5" t="s">
        <v>402</v>
      </c>
      <c r="F52" s="17">
        <v>1</v>
      </c>
      <c r="G52" s="29">
        <v>1200</v>
      </c>
      <c r="H52" s="30">
        <f>F52*G52</f>
        <v>1200</v>
      </c>
      <c r="I52" s="5" t="s">
        <v>526</v>
      </c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" customHeight="1">
      <c r="A53" s="52" t="s">
        <v>32</v>
      </c>
      <c r="B53" s="52"/>
      <c r="C53" s="52"/>
      <c r="D53" s="52"/>
      <c r="E53" s="52"/>
      <c r="F53" s="53"/>
      <c r="G53" s="54"/>
      <c r="H53" s="32">
        <f>SUM(H46:H52)</f>
        <v>22475</v>
      </c>
      <c r="I53" s="31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" customHeight="1">
      <c r="A54" s="5" t="s">
        <v>527</v>
      </c>
      <c r="B54" s="5" t="s">
        <v>528</v>
      </c>
      <c r="C54" s="5" t="s">
        <v>529</v>
      </c>
      <c r="D54" s="5" t="s">
        <v>409</v>
      </c>
      <c r="E54" s="5" t="s">
        <v>448</v>
      </c>
      <c r="F54" s="17">
        <v>11</v>
      </c>
      <c r="G54" s="29">
        <v>300</v>
      </c>
      <c r="H54" s="30">
        <f t="shared" ref="H54:H59" si="3">F54*G54</f>
        <v>3300</v>
      </c>
      <c r="I54" s="5" t="s">
        <v>530</v>
      </c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" customHeight="1">
      <c r="A55" s="5" t="s">
        <v>531</v>
      </c>
      <c r="B55" s="5" t="s">
        <v>528</v>
      </c>
      <c r="C55" s="5" t="s">
        <v>532</v>
      </c>
      <c r="D55" s="5" t="s">
        <v>452</v>
      </c>
      <c r="E55" s="5" t="s">
        <v>402</v>
      </c>
      <c r="F55" s="17">
        <v>1</v>
      </c>
      <c r="G55" s="29">
        <v>1400</v>
      </c>
      <c r="H55" s="30">
        <f t="shared" si="3"/>
        <v>1400</v>
      </c>
      <c r="I55" s="5" t="s">
        <v>533</v>
      </c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" customHeight="1">
      <c r="A56" s="5" t="s">
        <v>534</v>
      </c>
      <c r="B56" s="5" t="s">
        <v>528</v>
      </c>
      <c r="C56" s="5" t="s">
        <v>535</v>
      </c>
      <c r="D56" s="5" t="s">
        <v>409</v>
      </c>
      <c r="E56" s="5" t="s">
        <v>448</v>
      </c>
      <c r="F56" s="17">
        <v>18</v>
      </c>
      <c r="G56" s="29">
        <v>300</v>
      </c>
      <c r="H56" s="30">
        <f t="shared" si="3"/>
        <v>5400</v>
      </c>
      <c r="I56" s="5" t="s">
        <v>536</v>
      </c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" customHeight="1">
      <c r="A57" s="5" t="s">
        <v>537</v>
      </c>
      <c r="B57" s="5" t="s">
        <v>528</v>
      </c>
      <c r="C57" s="5" t="s">
        <v>538</v>
      </c>
      <c r="D57" s="5" t="s">
        <v>539</v>
      </c>
      <c r="E57" s="5" t="s">
        <v>402</v>
      </c>
      <c r="F57" s="17">
        <v>1</v>
      </c>
      <c r="G57" s="29">
        <v>3000</v>
      </c>
      <c r="H57" s="30">
        <f t="shared" si="3"/>
        <v>3000</v>
      </c>
      <c r="I57" s="5" t="s">
        <v>540</v>
      </c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" customHeight="1">
      <c r="A58" s="5" t="s">
        <v>541</v>
      </c>
      <c r="B58" s="5" t="s">
        <v>528</v>
      </c>
      <c r="C58" s="5" t="s">
        <v>542</v>
      </c>
      <c r="D58" s="5" t="s">
        <v>452</v>
      </c>
      <c r="E58" s="5" t="s">
        <v>402</v>
      </c>
      <c r="F58" s="17">
        <v>1</v>
      </c>
      <c r="G58" s="29">
        <v>900</v>
      </c>
      <c r="H58" s="30">
        <f t="shared" si="3"/>
        <v>900</v>
      </c>
      <c r="I58" s="5" t="s">
        <v>543</v>
      </c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" customHeight="1">
      <c r="A59" s="5" t="s">
        <v>544</v>
      </c>
      <c r="B59" s="5" t="s">
        <v>528</v>
      </c>
      <c r="C59" s="5" t="s">
        <v>545</v>
      </c>
      <c r="D59" s="5" t="s">
        <v>546</v>
      </c>
      <c r="E59" s="5" t="s">
        <v>402</v>
      </c>
      <c r="F59" s="17">
        <v>1</v>
      </c>
      <c r="G59" s="29">
        <v>800</v>
      </c>
      <c r="H59" s="30">
        <f t="shared" si="3"/>
        <v>800</v>
      </c>
      <c r="I59" s="5" t="s">
        <v>547</v>
      </c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" customHeight="1">
      <c r="A60" s="52" t="s">
        <v>33</v>
      </c>
      <c r="B60" s="52"/>
      <c r="C60" s="52"/>
      <c r="D60" s="52"/>
      <c r="E60" s="52"/>
      <c r="F60" s="53"/>
      <c r="G60" s="54"/>
      <c r="H60" s="32">
        <f>SUM(H54:H59)</f>
        <v>14800</v>
      </c>
      <c r="I60" s="31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" customHeight="1">
      <c r="A61" s="5" t="s">
        <v>548</v>
      </c>
      <c r="B61" s="5" t="s">
        <v>549</v>
      </c>
      <c r="C61" s="5" t="s">
        <v>550</v>
      </c>
      <c r="D61" s="5" t="s">
        <v>409</v>
      </c>
      <c r="E61" s="5" t="s">
        <v>402</v>
      </c>
      <c r="F61" s="17">
        <v>1</v>
      </c>
      <c r="G61" s="29">
        <v>1500</v>
      </c>
      <c r="H61" s="30">
        <f>F61*G61</f>
        <v>1500</v>
      </c>
      <c r="I61" s="5" t="s">
        <v>551</v>
      </c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" customHeight="1">
      <c r="A62" s="5" t="s">
        <v>552</v>
      </c>
      <c r="B62" s="5" t="s">
        <v>549</v>
      </c>
      <c r="C62" s="5" t="s">
        <v>553</v>
      </c>
      <c r="D62" s="5" t="s">
        <v>554</v>
      </c>
      <c r="E62" s="5" t="s">
        <v>402</v>
      </c>
      <c r="F62" s="17">
        <v>1</v>
      </c>
      <c r="G62" s="29">
        <v>4000</v>
      </c>
      <c r="H62" s="30">
        <f>F62*G62</f>
        <v>4000</v>
      </c>
      <c r="I62" s="5" t="s">
        <v>555</v>
      </c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" customHeight="1">
      <c r="A63" s="5" t="s">
        <v>556</v>
      </c>
      <c r="B63" s="5" t="s">
        <v>549</v>
      </c>
      <c r="C63" s="5" t="s">
        <v>557</v>
      </c>
      <c r="D63" s="5" t="s">
        <v>558</v>
      </c>
      <c r="E63" s="5" t="s">
        <v>402</v>
      </c>
      <c r="F63" s="17">
        <v>1</v>
      </c>
      <c r="G63" s="29">
        <v>900</v>
      </c>
      <c r="H63" s="30">
        <f>F63*G63</f>
        <v>900</v>
      </c>
      <c r="I63" s="5" t="s">
        <v>559</v>
      </c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" customHeight="1">
      <c r="A64" s="5" t="s">
        <v>560</v>
      </c>
      <c r="B64" s="5" t="s">
        <v>549</v>
      </c>
      <c r="C64" s="5" t="s">
        <v>561</v>
      </c>
      <c r="D64" s="5" t="s">
        <v>401</v>
      </c>
      <c r="E64" s="5" t="s">
        <v>402</v>
      </c>
      <c r="F64" s="17">
        <v>1</v>
      </c>
      <c r="G64" s="29">
        <v>900</v>
      </c>
      <c r="H64" s="30">
        <f>F64*G64</f>
        <v>900</v>
      </c>
      <c r="I64" s="5" t="s">
        <v>562</v>
      </c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" customHeight="1">
      <c r="A65" s="5" t="s">
        <v>563</v>
      </c>
      <c r="B65" s="5" t="s">
        <v>549</v>
      </c>
      <c r="C65" s="5" t="s">
        <v>564</v>
      </c>
      <c r="D65" s="5" t="s">
        <v>565</v>
      </c>
      <c r="E65" s="5" t="s">
        <v>402</v>
      </c>
      <c r="F65" s="17">
        <v>1</v>
      </c>
      <c r="G65" s="29">
        <v>800</v>
      </c>
      <c r="H65" s="30">
        <f>F65*G65</f>
        <v>800</v>
      </c>
      <c r="I65" s="5" t="s">
        <v>566</v>
      </c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" customHeight="1">
      <c r="A66" s="52" t="s">
        <v>567</v>
      </c>
      <c r="B66" s="52"/>
      <c r="C66" s="52"/>
      <c r="D66" s="52"/>
      <c r="E66" s="52"/>
      <c r="F66" s="53"/>
      <c r="G66" s="54"/>
      <c r="H66" s="32">
        <f>SUM(H61:H65)</f>
        <v>8100</v>
      </c>
      <c r="I66" s="31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" customHeight="1">
      <c r="A67" s="5" t="s">
        <v>568</v>
      </c>
      <c r="B67" s="5" t="s">
        <v>569</v>
      </c>
      <c r="C67" s="5" t="s">
        <v>570</v>
      </c>
      <c r="D67" s="5" t="s">
        <v>409</v>
      </c>
      <c r="E67" s="5" t="s">
        <v>402</v>
      </c>
      <c r="F67" s="17">
        <v>1</v>
      </c>
      <c r="G67" s="29">
        <v>1800</v>
      </c>
      <c r="H67" s="30">
        <f>F67*G67</f>
        <v>1800</v>
      </c>
      <c r="I67" s="5" t="s">
        <v>571</v>
      </c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" customHeight="1">
      <c r="A68" s="5" t="s">
        <v>572</v>
      </c>
      <c r="B68" s="5" t="s">
        <v>569</v>
      </c>
      <c r="C68" s="5" t="s">
        <v>573</v>
      </c>
      <c r="D68" s="5" t="s">
        <v>470</v>
      </c>
      <c r="E68" s="5" t="s">
        <v>402</v>
      </c>
      <c r="F68" s="17">
        <v>1</v>
      </c>
      <c r="G68" s="29">
        <v>2800</v>
      </c>
      <c r="H68" s="30">
        <f>F68*G68</f>
        <v>2800</v>
      </c>
      <c r="I68" s="5" t="s">
        <v>574</v>
      </c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24" customHeight="1">
      <c r="A69" s="5" t="s">
        <v>575</v>
      </c>
      <c r="B69" s="5" t="s">
        <v>569</v>
      </c>
      <c r="C69" s="5" t="s">
        <v>576</v>
      </c>
      <c r="D69" s="5" t="s">
        <v>470</v>
      </c>
      <c r="E69" s="5" t="s">
        <v>402</v>
      </c>
      <c r="F69" s="17">
        <v>1</v>
      </c>
      <c r="G69" s="29">
        <v>1400</v>
      </c>
      <c r="H69" s="30">
        <f>F69*G69</f>
        <v>1400</v>
      </c>
      <c r="I69" s="5" t="s">
        <v>577</v>
      </c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" customHeight="1">
      <c r="A70" s="5" t="s">
        <v>578</v>
      </c>
      <c r="B70" s="5" t="s">
        <v>569</v>
      </c>
      <c r="C70" s="5" t="s">
        <v>579</v>
      </c>
      <c r="D70" s="5" t="s">
        <v>350</v>
      </c>
      <c r="E70" s="5" t="s">
        <v>402</v>
      </c>
      <c r="F70" s="17">
        <v>1</v>
      </c>
      <c r="G70" s="29">
        <v>1400</v>
      </c>
      <c r="H70" s="30">
        <f>F70*G70</f>
        <v>1400</v>
      </c>
      <c r="I70" s="5" t="s">
        <v>580</v>
      </c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" customHeight="1">
      <c r="A71" s="5" t="s">
        <v>581</v>
      </c>
      <c r="B71" s="5" t="s">
        <v>569</v>
      </c>
      <c r="C71" s="5" t="s">
        <v>582</v>
      </c>
      <c r="D71" s="5" t="s">
        <v>583</v>
      </c>
      <c r="E71" s="5" t="s">
        <v>402</v>
      </c>
      <c r="F71" s="17">
        <v>1</v>
      </c>
      <c r="G71" s="29">
        <v>900</v>
      </c>
      <c r="H71" s="30">
        <f>F71*G71</f>
        <v>900</v>
      </c>
      <c r="I71" s="5" t="s">
        <v>584</v>
      </c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" customHeight="1">
      <c r="A72" s="52" t="s">
        <v>585</v>
      </c>
      <c r="B72" s="52"/>
      <c r="C72" s="52"/>
      <c r="D72" s="52"/>
      <c r="E72" s="52"/>
      <c r="F72" s="53"/>
      <c r="G72" s="54"/>
      <c r="H72" s="32">
        <f>SUM(H67:H71)</f>
        <v>8300</v>
      </c>
      <c r="I72" s="31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" customHeight="1">
      <c r="A73" s="5" t="s">
        <v>586</v>
      </c>
      <c r="B73" s="5" t="s">
        <v>587</v>
      </c>
      <c r="C73" s="5" t="s">
        <v>588</v>
      </c>
      <c r="D73" s="5" t="s">
        <v>409</v>
      </c>
      <c r="E73" s="5" t="s">
        <v>432</v>
      </c>
      <c r="F73" s="17">
        <v>3</v>
      </c>
      <c r="G73" s="29">
        <v>1283</v>
      </c>
      <c r="H73" s="30">
        <f t="shared" ref="H73:H78" si="4">F73*G73</f>
        <v>3849</v>
      </c>
      <c r="I73" s="5" t="s">
        <v>589</v>
      </c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" customHeight="1">
      <c r="A74" s="5" t="s">
        <v>590</v>
      </c>
      <c r="B74" s="5" t="s">
        <v>587</v>
      </c>
      <c r="C74" s="5" t="s">
        <v>591</v>
      </c>
      <c r="D74" s="5" t="s">
        <v>592</v>
      </c>
      <c r="E74" s="5" t="s">
        <v>402</v>
      </c>
      <c r="F74" s="17">
        <v>1</v>
      </c>
      <c r="G74" s="29">
        <v>2300</v>
      </c>
      <c r="H74" s="30">
        <f t="shared" si="4"/>
        <v>2300</v>
      </c>
      <c r="I74" s="5" t="s">
        <v>593</v>
      </c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" customHeight="1">
      <c r="A75" s="5" t="s">
        <v>594</v>
      </c>
      <c r="B75" s="5" t="s">
        <v>587</v>
      </c>
      <c r="C75" s="5" t="s">
        <v>595</v>
      </c>
      <c r="D75" s="5" t="s">
        <v>546</v>
      </c>
      <c r="E75" s="5" t="s">
        <v>402</v>
      </c>
      <c r="F75" s="17">
        <v>1</v>
      </c>
      <c r="G75" s="29">
        <v>500</v>
      </c>
      <c r="H75" s="30">
        <f t="shared" si="4"/>
        <v>500</v>
      </c>
      <c r="I75" s="5" t="s">
        <v>596</v>
      </c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" customHeight="1">
      <c r="A76" s="5" t="s">
        <v>597</v>
      </c>
      <c r="B76" s="5" t="s">
        <v>587</v>
      </c>
      <c r="C76" s="5" t="s">
        <v>598</v>
      </c>
      <c r="D76" s="5" t="s">
        <v>401</v>
      </c>
      <c r="E76" s="5" t="s">
        <v>402</v>
      </c>
      <c r="F76" s="17">
        <v>1</v>
      </c>
      <c r="G76" s="29">
        <v>500</v>
      </c>
      <c r="H76" s="30">
        <f t="shared" si="4"/>
        <v>500</v>
      </c>
      <c r="I76" s="5" t="s">
        <v>599</v>
      </c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" customHeight="1">
      <c r="A77" s="5" t="s">
        <v>600</v>
      </c>
      <c r="B77" s="5" t="s">
        <v>587</v>
      </c>
      <c r="C77" s="5" t="s">
        <v>601</v>
      </c>
      <c r="D77" s="5" t="s">
        <v>401</v>
      </c>
      <c r="E77" s="5" t="s">
        <v>402</v>
      </c>
      <c r="F77" s="17">
        <v>1</v>
      </c>
      <c r="G77" s="29">
        <v>1000</v>
      </c>
      <c r="H77" s="30">
        <f t="shared" si="4"/>
        <v>1000</v>
      </c>
      <c r="I77" s="5" t="s">
        <v>602</v>
      </c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" customHeight="1">
      <c r="A78" s="5" t="s">
        <v>603</v>
      </c>
      <c r="B78" s="5" t="s">
        <v>587</v>
      </c>
      <c r="C78" s="5" t="s">
        <v>604</v>
      </c>
      <c r="D78" s="5" t="s">
        <v>409</v>
      </c>
      <c r="E78" s="5" t="s">
        <v>402</v>
      </c>
      <c r="F78" s="17">
        <v>0</v>
      </c>
      <c r="G78" s="29">
        <v>0</v>
      </c>
      <c r="H78" s="30">
        <f t="shared" si="4"/>
        <v>0</v>
      </c>
      <c r="I78" s="5" t="s">
        <v>605</v>
      </c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" customHeight="1">
      <c r="A79" s="52" t="s">
        <v>34</v>
      </c>
      <c r="B79" s="52"/>
      <c r="C79" s="52"/>
      <c r="D79" s="52"/>
      <c r="E79" s="52"/>
      <c r="F79" s="53"/>
      <c r="G79" s="54"/>
      <c r="H79" s="32">
        <f>SUM(H73:H78)</f>
        <v>8149</v>
      </c>
      <c r="I79" s="31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" customHeight="1">
      <c r="A80" s="5" t="s">
        <v>606</v>
      </c>
      <c r="B80" s="5" t="s">
        <v>607</v>
      </c>
      <c r="C80" s="5" t="s">
        <v>608</v>
      </c>
      <c r="D80" s="5" t="s">
        <v>401</v>
      </c>
      <c r="E80" s="5" t="s">
        <v>402</v>
      </c>
      <c r="F80" s="17">
        <v>1</v>
      </c>
      <c r="G80" s="29">
        <v>400</v>
      </c>
      <c r="H80" s="30">
        <f>F80*G80</f>
        <v>400</v>
      </c>
      <c r="I80" s="5" t="s">
        <v>609</v>
      </c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" customHeight="1">
      <c r="A81" s="5" t="s">
        <v>610</v>
      </c>
      <c r="B81" s="5" t="s">
        <v>607</v>
      </c>
      <c r="C81" s="5" t="s">
        <v>611</v>
      </c>
      <c r="D81" s="5" t="s">
        <v>401</v>
      </c>
      <c r="E81" s="5" t="s">
        <v>402</v>
      </c>
      <c r="F81" s="17">
        <v>1</v>
      </c>
      <c r="G81" s="29">
        <v>1800</v>
      </c>
      <c r="H81" s="30">
        <f>F81*G81</f>
        <v>1800</v>
      </c>
      <c r="I81" s="5" t="s">
        <v>612</v>
      </c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" customHeight="1">
      <c r="A82" s="5" t="s">
        <v>613</v>
      </c>
      <c r="B82" s="5" t="s">
        <v>607</v>
      </c>
      <c r="C82" s="5" t="s">
        <v>614</v>
      </c>
      <c r="D82" s="5" t="s">
        <v>401</v>
      </c>
      <c r="E82" s="5" t="s">
        <v>402</v>
      </c>
      <c r="F82" s="17">
        <v>1</v>
      </c>
      <c r="G82" s="29">
        <v>1200</v>
      </c>
      <c r="H82" s="30">
        <f>F82*G82</f>
        <v>1200</v>
      </c>
      <c r="I82" s="5" t="s">
        <v>615</v>
      </c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" customHeight="1">
      <c r="A83" s="5" t="s">
        <v>616</v>
      </c>
      <c r="B83" s="5" t="s">
        <v>607</v>
      </c>
      <c r="C83" s="5" t="s">
        <v>617</v>
      </c>
      <c r="D83" s="5" t="s">
        <v>618</v>
      </c>
      <c r="E83" s="5" t="s">
        <v>402</v>
      </c>
      <c r="F83" s="17">
        <v>1</v>
      </c>
      <c r="G83" s="29">
        <v>400</v>
      </c>
      <c r="H83" s="30">
        <f>F83*G83</f>
        <v>400</v>
      </c>
      <c r="I83" s="5" t="s">
        <v>619</v>
      </c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" customHeight="1">
      <c r="A84" s="52" t="s">
        <v>620</v>
      </c>
      <c r="B84" s="52"/>
      <c r="C84" s="52"/>
      <c r="D84" s="52"/>
      <c r="E84" s="52"/>
      <c r="F84" s="53"/>
      <c r="G84" s="54"/>
      <c r="H84" s="32">
        <f>SUM(H80:H83)</f>
        <v>3800</v>
      </c>
      <c r="I84" s="31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" customHeight="1">
      <c r="A85" s="5" t="s">
        <v>621</v>
      </c>
      <c r="B85" s="5" t="s">
        <v>622</v>
      </c>
      <c r="C85" s="5" t="s">
        <v>623</v>
      </c>
      <c r="D85" s="5" t="s">
        <v>409</v>
      </c>
      <c r="E85" s="5" t="s">
        <v>432</v>
      </c>
      <c r="F85" s="17">
        <v>40</v>
      </c>
      <c r="G85" s="29">
        <v>250</v>
      </c>
      <c r="H85" s="30">
        <f t="shared" ref="H85:H94" si="5">F85*G85</f>
        <v>10000</v>
      </c>
      <c r="I85" s="5" t="s">
        <v>624</v>
      </c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" customHeight="1">
      <c r="A86" s="5" t="s">
        <v>625</v>
      </c>
      <c r="B86" s="5" t="s">
        <v>622</v>
      </c>
      <c r="C86" s="5" t="s">
        <v>626</v>
      </c>
      <c r="D86" s="5" t="s">
        <v>409</v>
      </c>
      <c r="E86" s="5" t="s">
        <v>432</v>
      </c>
      <c r="F86" s="17">
        <v>0</v>
      </c>
      <c r="G86" s="29">
        <v>0</v>
      </c>
      <c r="H86" s="30">
        <f t="shared" si="5"/>
        <v>0</v>
      </c>
      <c r="I86" s="5" t="s">
        <v>627</v>
      </c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" customHeight="1">
      <c r="A87" s="5" t="s">
        <v>628</v>
      </c>
      <c r="B87" s="5" t="s">
        <v>622</v>
      </c>
      <c r="C87" s="5" t="s">
        <v>629</v>
      </c>
      <c r="D87" s="5" t="s">
        <v>489</v>
      </c>
      <c r="E87" s="5" t="s">
        <v>402</v>
      </c>
      <c r="F87" s="17">
        <v>1</v>
      </c>
      <c r="G87" s="29">
        <v>1400</v>
      </c>
      <c r="H87" s="30">
        <f t="shared" si="5"/>
        <v>1400</v>
      </c>
      <c r="I87" s="5" t="s">
        <v>630</v>
      </c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" customHeight="1">
      <c r="A88" s="5" t="s">
        <v>631</v>
      </c>
      <c r="B88" s="5" t="s">
        <v>622</v>
      </c>
      <c r="C88" s="5" t="s">
        <v>632</v>
      </c>
      <c r="D88" s="5" t="s">
        <v>401</v>
      </c>
      <c r="E88" s="5" t="s">
        <v>402</v>
      </c>
      <c r="F88" s="17">
        <v>1</v>
      </c>
      <c r="G88" s="29">
        <v>3800</v>
      </c>
      <c r="H88" s="30">
        <f t="shared" si="5"/>
        <v>3800</v>
      </c>
      <c r="I88" s="5" t="s">
        <v>633</v>
      </c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" customHeight="1">
      <c r="A89" s="5" t="s">
        <v>634</v>
      </c>
      <c r="B89" s="5" t="s">
        <v>622</v>
      </c>
      <c r="C89" s="5" t="s">
        <v>635</v>
      </c>
      <c r="D89" s="5" t="s">
        <v>401</v>
      </c>
      <c r="E89" s="5" t="s">
        <v>402</v>
      </c>
      <c r="F89" s="17">
        <v>1</v>
      </c>
      <c r="G89" s="29">
        <v>700</v>
      </c>
      <c r="H89" s="30">
        <f t="shared" si="5"/>
        <v>700</v>
      </c>
      <c r="I89" s="5" t="s">
        <v>636</v>
      </c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" customHeight="1">
      <c r="A90" s="5" t="s">
        <v>637</v>
      </c>
      <c r="B90" s="5" t="s">
        <v>622</v>
      </c>
      <c r="C90" s="5" t="s">
        <v>638</v>
      </c>
      <c r="D90" s="5" t="s">
        <v>401</v>
      </c>
      <c r="E90" s="5" t="s">
        <v>402</v>
      </c>
      <c r="F90" s="17">
        <v>1</v>
      </c>
      <c r="G90" s="29">
        <v>1800</v>
      </c>
      <c r="H90" s="30">
        <f t="shared" si="5"/>
        <v>1800</v>
      </c>
      <c r="I90" s="5" t="s">
        <v>639</v>
      </c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" customHeight="1">
      <c r="A91" s="5" t="s">
        <v>640</v>
      </c>
      <c r="B91" s="5" t="s">
        <v>622</v>
      </c>
      <c r="C91" s="5" t="s">
        <v>641</v>
      </c>
      <c r="D91" s="5" t="s">
        <v>401</v>
      </c>
      <c r="E91" s="5" t="s">
        <v>402</v>
      </c>
      <c r="F91" s="17">
        <v>1</v>
      </c>
      <c r="G91" s="29">
        <v>1800</v>
      </c>
      <c r="H91" s="30">
        <f t="shared" si="5"/>
        <v>1800</v>
      </c>
      <c r="I91" s="5" t="s">
        <v>642</v>
      </c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" customHeight="1">
      <c r="A92" s="5" t="s">
        <v>643</v>
      </c>
      <c r="B92" s="5" t="s">
        <v>622</v>
      </c>
      <c r="C92" s="5" t="s">
        <v>644</v>
      </c>
      <c r="D92" s="5" t="s">
        <v>401</v>
      </c>
      <c r="E92" s="5" t="s">
        <v>402</v>
      </c>
      <c r="F92" s="17">
        <v>1</v>
      </c>
      <c r="G92" s="29">
        <v>1600</v>
      </c>
      <c r="H92" s="30">
        <f t="shared" si="5"/>
        <v>1600</v>
      </c>
      <c r="I92" s="5" t="s">
        <v>645</v>
      </c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" customHeight="1">
      <c r="A93" s="5" t="s">
        <v>646</v>
      </c>
      <c r="B93" s="5" t="s">
        <v>622</v>
      </c>
      <c r="C93" s="5" t="s">
        <v>647</v>
      </c>
      <c r="D93" s="5" t="s">
        <v>401</v>
      </c>
      <c r="E93" s="5" t="s">
        <v>402</v>
      </c>
      <c r="F93" s="17">
        <v>1</v>
      </c>
      <c r="G93" s="29">
        <v>700</v>
      </c>
      <c r="H93" s="30">
        <f t="shared" si="5"/>
        <v>700</v>
      </c>
      <c r="I93" s="5" t="s">
        <v>648</v>
      </c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" customHeight="1">
      <c r="A94" s="5" t="s">
        <v>649</v>
      </c>
      <c r="B94" s="5" t="s">
        <v>622</v>
      </c>
      <c r="C94" s="5" t="s">
        <v>650</v>
      </c>
      <c r="D94" s="5" t="s">
        <v>651</v>
      </c>
      <c r="E94" s="5" t="s">
        <v>402</v>
      </c>
      <c r="F94" s="17">
        <v>1</v>
      </c>
      <c r="G94" s="29">
        <v>400</v>
      </c>
      <c r="H94" s="30">
        <f t="shared" si="5"/>
        <v>400</v>
      </c>
      <c r="I94" s="5" t="s">
        <v>652</v>
      </c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" customHeight="1">
      <c r="A95" s="52" t="s">
        <v>35</v>
      </c>
      <c r="B95" s="52"/>
      <c r="C95" s="52"/>
      <c r="D95" s="52"/>
      <c r="E95" s="52"/>
      <c r="F95" s="53"/>
      <c r="G95" s="54"/>
      <c r="H95" s="32">
        <f>SUM(H85:H94)</f>
        <v>22200</v>
      </c>
      <c r="I95" s="31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" customHeight="1">
      <c r="A96" s="5" t="s">
        <v>653</v>
      </c>
      <c r="B96" s="5" t="s">
        <v>130</v>
      </c>
      <c r="C96" s="5" t="s">
        <v>654</v>
      </c>
      <c r="D96" s="5" t="s">
        <v>401</v>
      </c>
      <c r="E96" s="5" t="s">
        <v>402</v>
      </c>
      <c r="F96" s="17">
        <v>1</v>
      </c>
      <c r="G96" s="29">
        <v>500</v>
      </c>
      <c r="H96" s="30">
        <f>F96*G96</f>
        <v>500</v>
      </c>
      <c r="I96" s="5" t="s">
        <v>655</v>
      </c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" customHeight="1">
      <c r="A97" s="5" t="s">
        <v>656</v>
      </c>
      <c r="B97" s="5" t="s">
        <v>130</v>
      </c>
      <c r="C97" s="5" t="s">
        <v>657</v>
      </c>
      <c r="D97" s="5" t="s">
        <v>401</v>
      </c>
      <c r="E97" s="5" t="s">
        <v>402</v>
      </c>
      <c r="F97" s="17">
        <v>1</v>
      </c>
      <c r="G97" s="29">
        <v>1800</v>
      </c>
      <c r="H97" s="30">
        <f>F97*G97</f>
        <v>1800</v>
      </c>
      <c r="I97" s="5" t="s">
        <v>658</v>
      </c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" customHeight="1">
      <c r="A98" s="5" t="s">
        <v>659</v>
      </c>
      <c r="B98" s="5" t="s">
        <v>130</v>
      </c>
      <c r="C98" s="5" t="s">
        <v>660</v>
      </c>
      <c r="D98" s="5" t="s">
        <v>401</v>
      </c>
      <c r="E98" s="5" t="s">
        <v>402</v>
      </c>
      <c r="F98" s="17">
        <v>1</v>
      </c>
      <c r="G98" s="29">
        <v>400</v>
      </c>
      <c r="H98" s="30">
        <f>F98*G98</f>
        <v>400</v>
      </c>
      <c r="I98" s="5" t="s">
        <v>661</v>
      </c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24" customHeight="1">
      <c r="A99" s="5" t="s">
        <v>662</v>
      </c>
      <c r="B99" s="5" t="s">
        <v>130</v>
      </c>
      <c r="C99" s="5" t="s">
        <v>663</v>
      </c>
      <c r="D99" s="5" t="s">
        <v>651</v>
      </c>
      <c r="E99" s="5" t="s">
        <v>402</v>
      </c>
      <c r="F99" s="17">
        <v>1</v>
      </c>
      <c r="G99" s="29">
        <v>0</v>
      </c>
      <c r="H99" s="30">
        <f>F99*G99</f>
        <v>0</v>
      </c>
      <c r="I99" s="5" t="s">
        <v>664</v>
      </c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" customHeight="1">
      <c r="A100" s="5" t="s">
        <v>665</v>
      </c>
      <c r="B100" s="5" t="s">
        <v>130</v>
      </c>
      <c r="C100" s="5" t="s">
        <v>666</v>
      </c>
      <c r="D100" s="5" t="s">
        <v>401</v>
      </c>
      <c r="E100" s="5" t="s">
        <v>402</v>
      </c>
      <c r="F100" s="17">
        <v>1</v>
      </c>
      <c r="G100" s="29">
        <v>300</v>
      </c>
      <c r="H100" s="30">
        <f>F100*G100</f>
        <v>300</v>
      </c>
      <c r="I100" s="5" t="s">
        <v>667</v>
      </c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" customHeight="1">
      <c r="A101" s="52" t="s">
        <v>36</v>
      </c>
      <c r="B101" s="52"/>
      <c r="C101" s="52"/>
      <c r="D101" s="52"/>
      <c r="E101" s="52"/>
      <c r="F101" s="53"/>
      <c r="G101" s="54"/>
      <c r="H101" s="32">
        <f>SUM(H96:H100)</f>
        <v>3000</v>
      </c>
      <c r="I101" s="31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" customHeight="1">
      <c r="A102" s="5" t="s">
        <v>668</v>
      </c>
      <c r="B102" s="5" t="s">
        <v>669</v>
      </c>
      <c r="C102" s="5" t="s">
        <v>670</v>
      </c>
      <c r="D102" s="5" t="s">
        <v>671</v>
      </c>
      <c r="E102" s="5" t="s">
        <v>402</v>
      </c>
      <c r="F102" s="17">
        <v>1</v>
      </c>
      <c r="G102" s="29">
        <v>5000</v>
      </c>
      <c r="H102" s="30">
        <f t="shared" ref="H102:H107" si="6">F102*G102</f>
        <v>5000</v>
      </c>
      <c r="I102" s="5" t="s">
        <v>672</v>
      </c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" customHeight="1">
      <c r="A103" s="5" t="s">
        <v>673</v>
      </c>
      <c r="B103" s="5" t="s">
        <v>669</v>
      </c>
      <c r="C103" s="5" t="s">
        <v>674</v>
      </c>
      <c r="D103" s="5" t="s">
        <v>401</v>
      </c>
      <c r="E103" s="5" t="s">
        <v>402</v>
      </c>
      <c r="F103" s="17">
        <v>1</v>
      </c>
      <c r="G103" s="29">
        <v>2200</v>
      </c>
      <c r="H103" s="30">
        <f t="shared" si="6"/>
        <v>2200</v>
      </c>
      <c r="I103" s="5" t="s">
        <v>675</v>
      </c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" customHeight="1">
      <c r="A104" s="5" t="s">
        <v>676</v>
      </c>
      <c r="B104" s="5" t="s">
        <v>669</v>
      </c>
      <c r="C104" s="5" t="s">
        <v>677</v>
      </c>
      <c r="D104" s="5" t="s">
        <v>401</v>
      </c>
      <c r="E104" s="5" t="s">
        <v>402</v>
      </c>
      <c r="F104" s="17">
        <v>1</v>
      </c>
      <c r="G104" s="29">
        <v>1400</v>
      </c>
      <c r="H104" s="30">
        <f t="shared" si="6"/>
        <v>1400</v>
      </c>
      <c r="I104" s="5" t="s">
        <v>678</v>
      </c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" customHeight="1">
      <c r="A105" s="5" t="s">
        <v>679</v>
      </c>
      <c r="B105" s="5" t="s">
        <v>669</v>
      </c>
      <c r="C105" s="5" t="s">
        <v>680</v>
      </c>
      <c r="D105" s="5" t="s">
        <v>671</v>
      </c>
      <c r="E105" s="5" t="s">
        <v>402</v>
      </c>
      <c r="F105" s="17">
        <v>1</v>
      </c>
      <c r="G105" s="29">
        <v>2500</v>
      </c>
      <c r="H105" s="30">
        <f t="shared" si="6"/>
        <v>2500</v>
      </c>
      <c r="I105" s="5" t="s">
        <v>681</v>
      </c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" customHeight="1">
      <c r="A106" s="5" t="s">
        <v>682</v>
      </c>
      <c r="B106" s="5" t="s">
        <v>669</v>
      </c>
      <c r="C106" s="5" t="s">
        <v>683</v>
      </c>
      <c r="D106" s="5" t="s">
        <v>401</v>
      </c>
      <c r="E106" s="5" t="s">
        <v>402</v>
      </c>
      <c r="F106" s="17">
        <v>1</v>
      </c>
      <c r="G106" s="29">
        <v>900</v>
      </c>
      <c r="H106" s="30">
        <f t="shared" si="6"/>
        <v>900</v>
      </c>
      <c r="I106" s="5" t="s">
        <v>684</v>
      </c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" customHeight="1">
      <c r="A107" s="5" t="s">
        <v>685</v>
      </c>
      <c r="B107" s="5" t="s">
        <v>669</v>
      </c>
      <c r="C107" s="5" t="s">
        <v>686</v>
      </c>
      <c r="D107" s="5" t="s">
        <v>687</v>
      </c>
      <c r="E107" s="5" t="s">
        <v>402</v>
      </c>
      <c r="F107" s="17">
        <v>0</v>
      </c>
      <c r="G107" s="29">
        <v>0</v>
      </c>
      <c r="H107" s="30">
        <f t="shared" si="6"/>
        <v>0</v>
      </c>
      <c r="I107" s="5" t="s">
        <v>688</v>
      </c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" customHeight="1">
      <c r="A108" s="55" t="s">
        <v>689</v>
      </c>
      <c r="B108" s="55"/>
      <c r="C108" s="55"/>
      <c r="D108" s="55"/>
      <c r="E108" s="55"/>
      <c r="F108" s="55"/>
      <c r="G108" s="56"/>
      <c r="H108" s="35">
        <f>SUM(H102:H107)</f>
        <v>12000</v>
      </c>
      <c r="I108" s="3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" customHeight="1">
      <c r="A109" s="57" t="s">
        <v>690</v>
      </c>
      <c r="B109" s="57"/>
      <c r="C109" s="57"/>
      <c r="D109" s="57"/>
      <c r="E109" s="57"/>
      <c r="F109" s="57"/>
      <c r="G109" s="58"/>
      <c r="H109" s="36">
        <f>H19+H21+H30+H37+H41+H45+H53+H60+H66+H72+H79+H84+H95+H101+H108</f>
        <v>196101</v>
      </c>
      <c r="I109" s="2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" customHeight="1">
      <c r="A110" s="57" t="s">
        <v>107</v>
      </c>
      <c r="B110" s="57"/>
      <c r="C110" s="57"/>
      <c r="D110" s="57"/>
      <c r="E110" s="57"/>
      <c r="F110" s="57"/>
      <c r="G110" s="58"/>
      <c r="H110" s="37">
        <f>SUMIF($D$13:$D$107,"Cast payroll",$H$13:$H$107)*Assumptions!D12</f>
        <v>4880.93</v>
      </c>
      <c r="I110" s="2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" customHeight="1">
      <c r="A111" s="57" t="s">
        <v>691</v>
      </c>
      <c r="B111" s="57"/>
      <c r="C111" s="57"/>
      <c r="D111" s="57"/>
      <c r="E111" s="57"/>
      <c r="F111" s="57"/>
      <c r="G111" s="58"/>
      <c r="H111" s="37">
        <f>SUMIF($D$13:$D$107,"Crew payroll",$H$13:$H$107)*Assumptions!D13</f>
        <v>9778.89</v>
      </c>
      <c r="I111" s="2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" customHeight="1">
      <c r="A112" s="57" t="s">
        <v>113</v>
      </c>
      <c r="B112" s="57"/>
      <c r="C112" s="57"/>
      <c r="D112" s="57"/>
      <c r="E112" s="57"/>
      <c r="F112" s="57"/>
      <c r="G112" s="58"/>
      <c r="H112" s="37">
        <f>(SUMIF($D$13:$D$107,"Cast payroll",$H$13:$H$107)+SUMIF($D$13:$D$107,"Crew payroll",$H$13:$H$107))*Assumptions!D14</f>
        <v>2790.0250000000001</v>
      </c>
      <c r="I112" s="2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" customHeight="1">
      <c r="A113" s="57" t="s">
        <v>692</v>
      </c>
      <c r="B113" s="57"/>
      <c r="C113" s="57"/>
      <c r="D113" s="57"/>
      <c r="E113" s="57"/>
      <c r="F113" s="57"/>
      <c r="G113" s="58"/>
      <c r="H113" s="37">
        <f>SUM(H109:H112)</f>
        <v>213550.845</v>
      </c>
      <c r="I113" s="2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" customHeight="1">
      <c r="A114" s="57" t="s">
        <v>120</v>
      </c>
      <c r="B114" s="57"/>
      <c r="C114" s="57"/>
      <c r="D114" s="57"/>
      <c r="E114" s="57"/>
      <c r="F114" s="57"/>
      <c r="G114" s="58"/>
      <c r="H114" s="37">
        <f>H113*Assumptions!D16</f>
        <v>0</v>
      </c>
      <c r="I114" s="2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" customHeight="1">
      <c r="A115" s="59" t="s">
        <v>693</v>
      </c>
      <c r="B115" s="59"/>
      <c r="C115" s="59"/>
      <c r="D115" s="59"/>
      <c r="E115" s="59"/>
      <c r="F115" s="59"/>
      <c r="G115" s="60"/>
      <c r="H115" s="39">
        <f>(H113+H114)*Assumptions!D15</f>
        <v>9609.7880249999998</v>
      </c>
      <c r="I115" s="38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" customHeight="1">
      <c r="A116" s="61" t="s">
        <v>694</v>
      </c>
      <c r="B116" s="61"/>
      <c r="C116" s="61"/>
      <c r="D116" s="61"/>
      <c r="E116" s="61"/>
      <c r="F116" s="61"/>
      <c r="G116" s="62"/>
      <c r="H116" s="41">
        <f>H113+H114+H115</f>
        <v>223160.63302499999</v>
      </c>
      <c r="I116" s="40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</sheetData>
  <mergeCells count="25">
    <mergeCell ref="A112:G112"/>
    <mergeCell ref="A113:G113"/>
    <mergeCell ref="A114:G114"/>
    <mergeCell ref="A115:G115"/>
    <mergeCell ref="A116:G116"/>
    <mergeCell ref="A101:G101"/>
    <mergeCell ref="A108:G108"/>
    <mergeCell ref="A109:G109"/>
    <mergeCell ref="A110:G110"/>
    <mergeCell ref="A111:G111"/>
    <mergeCell ref="A66:G66"/>
    <mergeCell ref="A72:G72"/>
    <mergeCell ref="A79:G79"/>
    <mergeCell ref="A84:G84"/>
    <mergeCell ref="A95:G95"/>
    <mergeCell ref="A37:G37"/>
    <mergeCell ref="A41:G41"/>
    <mergeCell ref="A45:G45"/>
    <mergeCell ref="A53:G53"/>
    <mergeCell ref="A60:G60"/>
    <mergeCell ref="A1:I1"/>
    <mergeCell ref="A2:I2"/>
    <mergeCell ref="A19:G19"/>
    <mergeCell ref="A21:G21"/>
    <mergeCell ref="A30:G30"/>
  </mergeCells>
  <conditionalFormatting sqref="B8">
    <cfRule type="containsText" dxfId="11" priority="1" operator="containsText" text="WITHIN"/>
    <cfRule type="containsText" dxfId="10" priority="2" operator="containsText" text="REVIEW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250"/>
  <sheetViews>
    <sheetView showGridLines="0" workbookViewId="0"/>
  </sheetViews>
  <sheetFormatPr defaultRowHeight="14"/>
  <cols>
    <col min="1" max="1" width="12" customWidth="1"/>
    <col min="2" max="2" width="28" customWidth="1"/>
    <col min="3" max="3" width="43" customWidth="1"/>
    <col min="4" max="4" width="23" customWidth="1"/>
    <col min="5" max="5" width="17" customWidth="1"/>
    <col min="6" max="8" width="14" customWidth="1"/>
    <col min="9" max="9" width="52" customWidth="1"/>
  </cols>
  <sheetData>
    <row r="1" spans="1:26" ht="30" customHeight="1">
      <c r="A1" s="44" t="s">
        <v>695</v>
      </c>
      <c r="B1" s="44"/>
      <c r="C1" s="44"/>
      <c r="D1" s="44"/>
      <c r="E1" s="44"/>
      <c r="F1" s="44"/>
      <c r="G1" s="44"/>
      <c r="H1" s="44"/>
      <c r="I1" s="4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6" customHeight="1">
      <c r="A2" s="45" t="s">
        <v>696</v>
      </c>
      <c r="B2" s="45"/>
      <c r="C2" s="45"/>
      <c r="D2" s="45"/>
      <c r="E2" s="45"/>
      <c r="F2" s="45"/>
      <c r="G2" s="45"/>
      <c r="H2" s="45"/>
      <c r="I2" s="45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" customHeight="1">
      <c r="A4" s="24" t="s">
        <v>2</v>
      </c>
      <c r="B4" s="25" t="s">
        <v>13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" customHeight="1">
      <c r="A5" s="24" t="s">
        <v>4</v>
      </c>
      <c r="B5" s="26">
        <v>12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48" customHeight="1">
      <c r="A6" s="24" t="s">
        <v>386</v>
      </c>
      <c r="B6" s="25" t="s">
        <v>15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" customHeight="1">
      <c r="A7" s="24" t="s">
        <v>387</v>
      </c>
      <c r="B7" s="27">
        <v>700000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" customHeight="1">
      <c r="A8" s="24" t="s">
        <v>388</v>
      </c>
      <c r="B8" s="27" t="str">
        <f>IF(B9&lt;=B7,"WITHIN STATED RANGE","RECLASSIFY / REVIEW")</f>
        <v>WITHIN STATED RANGE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" customHeight="1">
      <c r="A9" s="24" t="s">
        <v>389</v>
      </c>
      <c r="B9" s="28">
        <f>H116</f>
        <v>600218.82374999998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" customHeight="1">
      <c r="A12" s="1" t="s">
        <v>390</v>
      </c>
      <c r="B12" s="2" t="s">
        <v>391</v>
      </c>
      <c r="C12" s="2" t="s">
        <v>392</v>
      </c>
      <c r="D12" s="2" t="s">
        <v>393</v>
      </c>
      <c r="E12" s="2" t="s">
        <v>394</v>
      </c>
      <c r="F12" s="2" t="s">
        <v>395</v>
      </c>
      <c r="G12" s="2" t="s">
        <v>317</v>
      </c>
      <c r="H12" s="2" t="s">
        <v>396</v>
      </c>
      <c r="I12" s="3" t="s">
        <v>397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" customHeight="1">
      <c r="A13" s="5" t="s">
        <v>398</v>
      </c>
      <c r="B13" s="5" t="s">
        <v>399</v>
      </c>
      <c r="C13" s="5" t="s">
        <v>400</v>
      </c>
      <c r="D13" s="5" t="s">
        <v>401</v>
      </c>
      <c r="E13" s="5" t="s">
        <v>402</v>
      </c>
      <c r="F13" s="17">
        <v>1</v>
      </c>
      <c r="G13" s="29">
        <v>5000</v>
      </c>
      <c r="H13" s="30">
        <f t="shared" ref="H13:H18" si="0">F13*G13</f>
        <v>5000</v>
      </c>
      <c r="I13" s="5" t="s">
        <v>403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" customHeight="1">
      <c r="A14" s="5" t="s">
        <v>404</v>
      </c>
      <c r="B14" s="5" t="s">
        <v>399</v>
      </c>
      <c r="C14" s="5" t="s">
        <v>405</v>
      </c>
      <c r="D14" s="5" t="s">
        <v>401</v>
      </c>
      <c r="E14" s="5" t="s">
        <v>402</v>
      </c>
      <c r="F14" s="17">
        <v>1</v>
      </c>
      <c r="G14" s="29">
        <v>7000</v>
      </c>
      <c r="H14" s="30">
        <f t="shared" si="0"/>
        <v>7000</v>
      </c>
      <c r="I14" s="5" t="s">
        <v>406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" customHeight="1">
      <c r="A15" s="5" t="s">
        <v>407</v>
      </c>
      <c r="B15" s="5" t="s">
        <v>399</v>
      </c>
      <c r="C15" s="5" t="s">
        <v>408</v>
      </c>
      <c r="D15" s="5" t="s">
        <v>409</v>
      </c>
      <c r="E15" s="5" t="s">
        <v>410</v>
      </c>
      <c r="F15" s="17">
        <v>1</v>
      </c>
      <c r="G15" s="29">
        <v>20000</v>
      </c>
      <c r="H15" s="30">
        <f t="shared" si="0"/>
        <v>20000</v>
      </c>
      <c r="I15" s="5" t="s">
        <v>411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" customHeight="1">
      <c r="A16" s="5" t="s">
        <v>412</v>
      </c>
      <c r="B16" s="5" t="s">
        <v>399</v>
      </c>
      <c r="C16" s="5" t="s">
        <v>413</v>
      </c>
      <c r="D16" s="5" t="s">
        <v>409</v>
      </c>
      <c r="E16" s="5" t="s">
        <v>410</v>
      </c>
      <c r="F16" s="17">
        <v>1</v>
      </c>
      <c r="G16" s="29">
        <v>20000</v>
      </c>
      <c r="H16" s="30">
        <f t="shared" si="0"/>
        <v>20000</v>
      </c>
      <c r="I16" s="5" t="s">
        <v>414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" customHeight="1">
      <c r="A17" s="5" t="s">
        <v>415</v>
      </c>
      <c r="B17" s="5" t="s">
        <v>399</v>
      </c>
      <c r="C17" s="5" t="s">
        <v>416</v>
      </c>
      <c r="D17" s="5" t="s">
        <v>409</v>
      </c>
      <c r="E17" s="5" t="s">
        <v>402</v>
      </c>
      <c r="F17" s="17">
        <v>1</v>
      </c>
      <c r="G17" s="29">
        <v>5000</v>
      </c>
      <c r="H17" s="30">
        <f t="shared" si="0"/>
        <v>5000</v>
      </c>
      <c r="I17" s="5" t="s">
        <v>417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" customHeight="1">
      <c r="A18" s="5" t="s">
        <v>418</v>
      </c>
      <c r="B18" s="5" t="s">
        <v>399</v>
      </c>
      <c r="C18" s="5" t="s">
        <v>419</v>
      </c>
      <c r="D18" s="5" t="s">
        <v>409</v>
      </c>
      <c r="E18" s="5" t="s">
        <v>402</v>
      </c>
      <c r="F18" s="17">
        <v>0</v>
      </c>
      <c r="G18" s="29">
        <v>0</v>
      </c>
      <c r="H18" s="30">
        <f t="shared" si="0"/>
        <v>0</v>
      </c>
      <c r="I18" s="5" t="s">
        <v>420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" customHeight="1">
      <c r="A19" s="52" t="s">
        <v>421</v>
      </c>
      <c r="B19" s="52"/>
      <c r="C19" s="52"/>
      <c r="D19" s="52"/>
      <c r="E19" s="52"/>
      <c r="F19" s="53"/>
      <c r="G19" s="54"/>
      <c r="H19" s="32">
        <f>SUM(H13:H18)</f>
        <v>57000</v>
      </c>
      <c r="I19" s="31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" customHeight="1">
      <c r="A20" s="5" t="s">
        <v>422</v>
      </c>
      <c r="B20" s="5" t="s">
        <v>423</v>
      </c>
      <c r="C20" s="5" t="s">
        <v>424</v>
      </c>
      <c r="D20" s="5" t="s">
        <v>425</v>
      </c>
      <c r="E20" s="5" t="s">
        <v>426</v>
      </c>
      <c r="F20" s="33">
        <v>1</v>
      </c>
      <c r="G20" s="30"/>
      <c r="H20" s="6">
        <f>'Cast &amp; Schedule'!J23</f>
        <v>62305</v>
      </c>
      <c r="I20" s="5" t="s">
        <v>427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" customHeight="1">
      <c r="A21" s="52" t="s">
        <v>428</v>
      </c>
      <c r="B21" s="52"/>
      <c r="C21" s="52"/>
      <c r="D21" s="52"/>
      <c r="E21" s="52"/>
      <c r="F21" s="53"/>
      <c r="G21" s="54"/>
      <c r="H21" s="32">
        <f>SUM(H20:H20)</f>
        <v>62305</v>
      </c>
      <c r="I21" s="31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" customHeight="1">
      <c r="A22" s="5" t="s">
        <v>429</v>
      </c>
      <c r="B22" s="5" t="s">
        <v>430</v>
      </c>
      <c r="C22" s="5" t="s">
        <v>431</v>
      </c>
      <c r="D22" s="5" t="s">
        <v>409</v>
      </c>
      <c r="E22" s="5" t="s">
        <v>432</v>
      </c>
      <c r="F22" s="17">
        <v>25</v>
      </c>
      <c r="G22" s="29">
        <v>525</v>
      </c>
      <c r="H22" s="30">
        <f t="shared" ref="H22:H29" si="1">F22*G22</f>
        <v>13125</v>
      </c>
      <c r="I22" s="5" t="s">
        <v>433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" customHeight="1">
      <c r="A23" s="5" t="s">
        <v>434</v>
      </c>
      <c r="B23" s="5" t="s">
        <v>430</v>
      </c>
      <c r="C23" s="5" t="s">
        <v>435</v>
      </c>
      <c r="D23" s="5" t="s">
        <v>409</v>
      </c>
      <c r="E23" s="5" t="s">
        <v>432</v>
      </c>
      <c r="F23" s="17">
        <v>25</v>
      </c>
      <c r="G23" s="29">
        <v>325</v>
      </c>
      <c r="H23" s="30">
        <f t="shared" si="1"/>
        <v>8125</v>
      </c>
      <c r="I23" s="5" t="s">
        <v>436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" customHeight="1">
      <c r="A24" s="5" t="s">
        <v>437</v>
      </c>
      <c r="B24" s="5" t="s">
        <v>430</v>
      </c>
      <c r="C24" s="5" t="s">
        <v>438</v>
      </c>
      <c r="D24" s="5" t="s">
        <v>409</v>
      </c>
      <c r="E24" s="5" t="s">
        <v>432</v>
      </c>
      <c r="F24" s="17">
        <v>15</v>
      </c>
      <c r="G24" s="29">
        <v>525</v>
      </c>
      <c r="H24" s="30">
        <f t="shared" si="1"/>
        <v>7875</v>
      </c>
      <c r="I24" s="5" t="s">
        <v>439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" customHeight="1">
      <c r="A25" s="5" t="s">
        <v>440</v>
      </c>
      <c r="B25" s="5" t="s">
        <v>430</v>
      </c>
      <c r="C25" s="5" t="s">
        <v>441</v>
      </c>
      <c r="D25" s="5" t="s">
        <v>409</v>
      </c>
      <c r="E25" s="5" t="s">
        <v>432</v>
      </c>
      <c r="F25" s="17">
        <v>10</v>
      </c>
      <c r="G25" s="29">
        <v>350</v>
      </c>
      <c r="H25" s="30">
        <f t="shared" si="1"/>
        <v>3500</v>
      </c>
      <c r="I25" s="5" t="s">
        <v>442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" customHeight="1">
      <c r="A26" s="5" t="s">
        <v>443</v>
      </c>
      <c r="B26" s="5" t="s">
        <v>430</v>
      </c>
      <c r="C26" s="5" t="s">
        <v>444</v>
      </c>
      <c r="D26" s="5" t="s">
        <v>409</v>
      </c>
      <c r="E26" s="5" t="s">
        <v>432</v>
      </c>
      <c r="F26" s="17">
        <v>12</v>
      </c>
      <c r="G26" s="29">
        <v>425</v>
      </c>
      <c r="H26" s="30">
        <f t="shared" si="1"/>
        <v>5100</v>
      </c>
      <c r="I26" s="5" t="s">
        <v>445</v>
      </c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" customHeight="1">
      <c r="A27" s="5" t="s">
        <v>446</v>
      </c>
      <c r="B27" s="5" t="s">
        <v>430</v>
      </c>
      <c r="C27" s="5" t="s">
        <v>447</v>
      </c>
      <c r="D27" s="5" t="s">
        <v>409</v>
      </c>
      <c r="E27" s="5" t="s">
        <v>448</v>
      </c>
      <c r="F27" s="17">
        <v>48</v>
      </c>
      <c r="G27" s="29">
        <v>190</v>
      </c>
      <c r="H27" s="30">
        <f t="shared" si="1"/>
        <v>9120</v>
      </c>
      <c r="I27" s="5" t="s">
        <v>449</v>
      </c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" customHeight="1">
      <c r="A28" s="5" t="s">
        <v>450</v>
      </c>
      <c r="B28" s="5" t="s">
        <v>430</v>
      </c>
      <c r="C28" s="5" t="s">
        <v>451</v>
      </c>
      <c r="D28" s="5" t="s">
        <v>452</v>
      </c>
      <c r="E28" s="5" t="s">
        <v>402</v>
      </c>
      <c r="F28" s="17">
        <v>1</v>
      </c>
      <c r="G28" s="29">
        <v>3500</v>
      </c>
      <c r="H28" s="30">
        <f t="shared" si="1"/>
        <v>3500</v>
      </c>
      <c r="I28" s="5" t="s">
        <v>453</v>
      </c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" customHeight="1">
      <c r="A29" s="5" t="s">
        <v>454</v>
      </c>
      <c r="B29" s="5" t="s">
        <v>430</v>
      </c>
      <c r="C29" s="5" t="s">
        <v>455</v>
      </c>
      <c r="D29" s="5" t="s">
        <v>409</v>
      </c>
      <c r="E29" s="5" t="s">
        <v>432</v>
      </c>
      <c r="F29" s="17">
        <v>12</v>
      </c>
      <c r="G29" s="29">
        <v>400</v>
      </c>
      <c r="H29" s="30">
        <f t="shared" si="1"/>
        <v>4800</v>
      </c>
      <c r="I29" s="5" t="s">
        <v>456</v>
      </c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" customHeight="1">
      <c r="A30" s="52" t="s">
        <v>457</v>
      </c>
      <c r="B30" s="52"/>
      <c r="C30" s="52"/>
      <c r="D30" s="52"/>
      <c r="E30" s="52"/>
      <c r="F30" s="53"/>
      <c r="G30" s="54"/>
      <c r="H30" s="32">
        <f>SUM(H22:H29)</f>
        <v>55145</v>
      </c>
      <c r="I30" s="31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" customHeight="1">
      <c r="A31" s="5" t="s">
        <v>458</v>
      </c>
      <c r="B31" s="5" t="s">
        <v>459</v>
      </c>
      <c r="C31" s="5" t="s">
        <v>460</v>
      </c>
      <c r="D31" s="5" t="s">
        <v>409</v>
      </c>
      <c r="E31" s="5" t="s">
        <v>432</v>
      </c>
      <c r="F31" s="17">
        <v>17</v>
      </c>
      <c r="G31" s="29">
        <v>700</v>
      </c>
      <c r="H31" s="30">
        <f t="shared" ref="H31:H36" si="2">F31*G31</f>
        <v>11900</v>
      </c>
      <c r="I31" s="5" t="s">
        <v>461</v>
      </c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" customHeight="1">
      <c r="A32" s="5" t="s">
        <v>462</v>
      </c>
      <c r="B32" s="5" t="s">
        <v>459</v>
      </c>
      <c r="C32" s="5" t="s">
        <v>463</v>
      </c>
      <c r="D32" s="5" t="s">
        <v>409</v>
      </c>
      <c r="E32" s="5" t="s">
        <v>432</v>
      </c>
      <c r="F32" s="17">
        <v>12</v>
      </c>
      <c r="G32" s="29">
        <v>425</v>
      </c>
      <c r="H32" s="30">
        <f t="shared" si="2"/>
        <v>5100</v>
      </c>
      <c r="I32" s="5" t="s">
        <v>464</v>
      </c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" customHeight="1">
      <c r="A33" s="5" t="s">
        <v>465</v>
      </c>
      <c r="B33" s="5" t="s">
        <v>459</v>
      </c>
      <c r="C33" s="5" t="s">
        <v>466</v>
      </c>
      <c r="D33" s="5" t="s">
        <v>409</v>
      </c>
      <c r="E33" s="5" t="s">
        <v>448</v>
      </c>
      <c r="F33" s="17">
        <v>12</v>
      </c>
      <c r="G33" s="29">
        <v>300</v>
      </c>
      <c r="H33" s="30">
        <f t="shared" si="2"/>
        <v>3600</v>
      </c>
      <c r="I33" s="5" t="s">
        <v>467</v>
      </c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" customHeight="1">
      <c r="A34" s="5" t="s">
        <v>468</v>
      </c>
      <c r="B34" s="5" t="s">
        <v>459</v>
      </c>
      <c r="C34" s="5" t="s">
        <v>469</v>
      </c>
      <c r="D34" s="5" t="s">
        <v>470</v>
      </c>
      <c r="E34" s="5" t="s">
        <v>471</v>
      </c>
      <c r="F34" s="17">
        <v>12</v>
      </c>
      <c r="G34" s="29">
        <v>1150</v>
      </c>
      <c r="H34" s="30">
        <f t="shared" si="2"/>
        <v>13800</v>
      </c>
      <c r="I34" s="5" t="s">
        <v>472</v>
      </c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" customHeight="1">
      <c r="A35" s="5" t="s">
        <v>473</v>
      </c>
      <c r="B35" s="5" t="s">
        <v>459</v>
      </c>
      <c r="C35" s="5" t="s">
        <v>474</v>
      </c>
      <c r="D35" s="5" t="s">
        <v>350</v>
      </c>
      <c r="E35" s="5" t="s">
        <v>402</v>
      </c>
      <c r="F35" s="17">
        <v>1</v>
      </c>
      <c r="G35" s="29">
        <v>3000</v>
      </c>
      <c r="H35" s="30">
        <f t="shared" si="2"/>
        <v>3000</v>
      </c>
      <c r="I35" s="5" t="s">
        <v>475</v>
      </c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" customHeight="1">
      <c r="A36" s="5" t="s">
        <v>476</v>
      </c>
      <c r="B36" s="5" t="s">
        <v>459</v>
      </c>
      <c r="C36" s="5" t="s">
        <v>477</v>
      </c>
      <c r="D36" s="5" t="s">
        <v>470</v>
      </c>
      <c r="E36" s="5" t="s">
        <v>402</v>
      </c>
      <c r="F36" s="17">
        <v>1</v>
      </c>
      <c r="G36" s="29">
        <v>2500</v>
      </c>
      <c r="H36" s="30">
        <f t="shared" si="2"/>
        <v>2500</v>
      </c>
      <c r="I36" s="5" t="s">
        <v>478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" customHeight="1">
      <c r="A37" s="52" t="s">
        <v>479</v>
      </c>
      <c r="B37" s="52"/>
      <c r="C37" s="52"/>
      <c r="D37" s="52"/>
      <c r="E37" s="52"/>
      <c r="F37" s="53"/>
      <c r="G37" s="54"/>
      <c r="H37" s="32">
        <f>SUM(H31:H36)</f>
        <v>39900</v>
      </c>
      <c r="I37" s="31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" customHeight="1">
      <c r="A38" s="5" t="s">
        <v>480</v>
      </c>
      <c r="B38" s="5" t="s">
        <v>481</v>
      </c>
      <c r="C38" s="5" t="s">
        <v>482</v>
      </c>
      <c r="D38" s="5" t="s">
        <v>409</v>
      </c>
      <c r="E38" s="5" t="s">
        <v>448</v>
      </c>
      <c r="F38" s="17">
        <v>45</v>
      </c>
      <c r="G38" s="29">
        <v>375</v>
      </c>
      <c r="H38" s="30">
        <f>F38*G38</f>
        <v>16875</v>
      </c>
      <c r="I38" s="5" t="s">
        <v>483</v>
      </c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" customHeight="1">
      <c r="A39" s="5" t="s">
        <v>484</v>
      </c>
      <c r="B39" s="5" t="s">
        <v>481</v>
      </c>
      <c r="C39" s="5" t="s">
        <v>485</v>
      </c>
      <c r="D39" s="5" t="s">
        <v>470</v>
      </c>
      <c r="E39" s="5" t="s">
        <v>471</v>
      </c>
      <c r="F39" s="17">
        <v>12</v>
      </c>
      <c r="G39" s="29">
        <v>600</v>
      </c>
      <c r="H39" s="30">
        <f>F39*G39</f>
        <v>7200</v>
      </c>
      <c r="I39" s="5" t="s">
        <v>486</v>
      </c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" customHeight="1">
      <c r="A40" s="5" t="s">
        <v>487</v>
      </c>
      <c r="B40" s="5" t="s">
        <v>481</v>
      </c>
      <c r="C40" s="5" t="s">
        <v>488</v>
      </c>
      <c r="D40" s="5" t="s">
        <v>489</v>
      </c>
      <c r="E40" s="5" t="s">
        <v>402</v>
      </c>
      <c r="F40" s="17">
        <v>1</v>
      </c>
      <c r="G40" s="29">
        <v>2200</v>
      </c>
      <c r="H40" s="30">
        <f>F40*G40</f>
        <v>2200</v>
      </c>
      <c r="I40" s="5" t="s">
        <v>490</v>
      </c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" customHeight="1">
      <c r="A41" s="52" t="s">
        <v>491</v>
      </c>
      <c r="B41" s="52"/>
      <c r="C41" s="52"/>
      <c r="D41" s="52"/>
      <c r="E41" s="52"/>
      <c r="F41" s="53"/>
      <c r="G41" s="54"/>
      <c r="H41" s="32">
        <f>SUM(H38:H40)</f>
        <v>26275</v>
      </c>
      <c r="I41" s="31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" customHeight="1">
      <c r="A42" s="5" t="s">
        <v>492</v>
      </c>
      <c r="B42" s="5" t="s">
        <v>493</v>
      </c>
      <c r="C42" s="5" t="s">
        <v>494</v>
      </c>
      <c r="D42" s="5" t="s">
        <v>409</v>
      </c>
      <c r="E42" s="5" t="s">
        <v>448</v>
      </c>
      <c r="F42" s="17">
        <v>24</v>
      </c>
      <c r="G42" s="29">
        <v>350</v>
      </c>
      <c r="H42" s="30">
        <f>F42*G42</f>
        <v>8400</v>
      </c>
      <c r="I42" s="5" t="s">
        <v>495</v>
      </c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" customHeight="1">
      <c r="A43" s="5" t="s">
        <v>496</v>
      </c>
      <c r="B43" s="5" t="s">
        <v>493</v>
      </c>
      <c r="C43" s="5" t="s">
        <v>497</v>
      </c>
      <c r="D43" s="5" t="s">
        <v>470</v>
      </c>
      <c r="E43" s="5" t="s">
        <v>471</v>
      </c>
      <c r="F43" s="17">
        <v>12</v>
      </c>
      <c r="G43" s="29">
        <v>275</v>
      </c>
      <c r="H43" s="30">
        <f>F43*G43</f>
        <v>3300</v>
      </c>
      <c r="I43" s="5" t="s">
        <v>498</v>
      </c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" customHeight="1">
      <c r="A44" s="5" t="s">
        <v>499</v>
      </c>
      <c r="B44" s="5" t="s">
        <v>493</v>
      </c>
      <c r="C44" s="5" t="s">
        <v>500</v>
      </c>
      <c r="D44" s="5" t="s">
        <v>470</v>
      </c>
      <c r="E44" s="5" t="s">
        <v>402</v>
      </c>
      <c r="F44" s="17">
        <v>1</v>
      </c>
      <c r="G44" s="29">
        <v>900</v>
      </c>
      <c r="H44" s="30">
        <f>F44*G44</f>
        <v>900</v>
      </c>
      <c r="I44" s="5" t="s">
        <v>501</v>
      </c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" customHeight="1">
      <c r="A45" s="52" t="s">
        <v>502</v>
      </c>
      <c r="B45" s="52"/>
      <c r="C45" s="52"/>
      <c r="D45" s="52"/>
      <c r="E45" s="52"/>
      <c r="F45" s="53"/>
      <c r="G45" s="54"/>
      <c r="H45" s="32">
        <f>SUM(H42:H44)</f>
        <v>12600</v>
      </c>
      <c r="I45" s="31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" customHeight="1">
      <c r="A46" s="5" t="s">
        <v>503</v>
      </c>
      <c r="B46" s="5" t="s">
        <v>504</v>
      </c>
      <c r="C46" s="5" t="s">
        <v>505</v>
      </c>
      <c r="D46" s="5" t="s">
        <v>409</v>
      </c>
      <c r="E46" s="5" t="s">
        <v>448</v>
      </c>
      <c r="F46" s="17">
        <v>35</v>
      </c>
      <c r="G46" s="29">
        <v>375</v>
      </c>
      <c r="H46" s="30">
        <f>F46*G46</f>
        <v>13125</v>
      </c>
      <c r="I46" s="5" t="s">
        <v>506</v>
      </c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" customHeight="1">
      <c r="A47" s="5" t="s">
        <v>507</v>
      </c>
      <c r="B47" s="5" t="s">
        <v>504</v>
      </c>
      <c r="C47" s="5" t="s">
        <v>508</v>
      </c>
      <c r="D47" s="5" t="s">
        <v>409</v>
      </c>
      <c r="E47" s="5" t="s">
        <v>448</v>
      </c>
      <c r="F47" s="17">
        <v>36</v>
      </c>
      <c r="G47" s="29">
        <v>275</v>
      </c>
      <c r="H47" s="30">
        <f>F47*G47</f>
        <v>9900</v>
      </c>
      <c r="I47" s="5" t="s">
        <v>509</v>
      </c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" customHeight="1">
      <c r="A48" s="5" t="s">
        <v>510</v>
      </c>
      <c r="B48" s="5" t="s">
        <v>504</v>
      </c>
      <c r="C48" s="5" t="s">
        <v>511</v>
      </c>
      <c r="D48" s="5" t="s">
        <v>409</v>
      </c>
      <c r="E48" s="5" t="s">
        <v>448</v>
      </c>
      <c r="F48" s="17">
        <v>12</v>
      </c>
      <c r="G48" s="29">
        <v>425</v>
      </c>
      <c r="H48" s="30">
        <f>F48*G48</f>
        <v>5100</v>
      </c>
      <c r="I48" s="5" t="s">
        <v>512</v>
      </c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" customHeight="1">
      <c r="A49" s="5" t="s">
        <v>513</v>
      </c>
      <c r="B49" s="5" t="s">
        <v>504</v>
      </c>
      <c r="C49" s="5" t="s">
        <v>514</v>
      </c>
      <c r="D49" s="5" t="s">
        <v>515</v>
      </c>
      <c r="E49" s="5" t="s">
        <v>426</v>
      </c>
      <c r="F49" s="33">
        <v>1</v>
      </c>
      <c r="G49" s="30"/>
      <c r="H49" s="6">
        <f>'Props &amp; Art'!I27</f>
        <v>23525</v>
      </c>
      <c r="I49" s="5" t="s">
        <v>516</v>
      </c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" customHeight="1">
      <c r="A50" s="5" t="s">
        <v>517</v>
      </c>
      <c r="B50" s="5" t="s">
        <v>504</v>
      </c>
      <c r="C50" s="5" t="s">
        <v>518</v>
      </c>
      <c r="D50" s="5" t="s">
        <v>452</v>
      </c>
      <c r="E50" s="5" t="s">
        <v>402</v>
      </c>
      <c r="F50" s="17">
        <v>1</v>
      </c>
      <c r="G50" s="29">
        <v>5000</v>
      </c>
      <c r="H50" s="30">
        <f>F50*G50</f>
        <v>5000</v>
      </c>
      <c r="I50" s="5" t="s">
        <v>519</v>
      </c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" customHeight="1">
      <c r="A51" s="5" t="s">
        <v>520</v>
      </c>
      <c r="B51" s="5" t="s">
        <v>504</v>
      </c>
      <c r="C51" s="5" t="s">
        <v>521</v>
      </c>
      <c r="D51" s="5" t="s">
        <v>401</v>
      </c>
      <c r="E51" s="5" t="s">
        <v>402</v>
      </c>
      <c r="F51" s="17">
        <v>1</v>
      </c>
      <c r="G51" s="29">
        <v>1800</v>
      </c>
      <c r="H51" s="30">
        <f>F51*G51</f>
        <v>1800</v>
      </c>
      <c r="I51" s="5" t="s">
        <v>522</v>
      </c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" customHeight="1">
      <c r="A52" s="5" t="s">
        <v>523</v>
      </c>
      <c r="B52" s="5" t="s">
        <v>504</v>
      </c>
      <c r="C52" s="5" t="s">
        <v>524</v>
      </c>
      <c r="D52" s="5" t="s">
        <v>525</v>
      </c>
      <c r="E52" s="5" t="s">
        <v>402</v>
      </c>
      <c r="F52" s="17">
        <v>1</v>
      </c>
      <c r="G52" s="29">
        <v>4000</v>
      </c>
      <c r="H52" s="30">
        <f>F52*G52</f>
        <v>4000</v>
      </c>
      <c r="I52" s="5" t="s">
        <v>526</v>
      </c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" customHeight="1">
      <c r="A53" s="52" t="s">
        <v>32</v>
      </c>
      <c r="B53" s="52"/>
      <c r="C53" s="52"/>
      <c r="D53" s="52"/>
      <c r="E53" s="52"/>
      <c r="F53" s="53"/>
      <c r="G53" s="54"/>
      <c r="H53" s="32">
        <f>SUM(H46:H52)</f>
        <v>62450</v>
      </c>
      <c r="I53" s="31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" customHeight="1">
      <c r="A54" s="5" t="s">
        <v>527</v>
      </c>
      <c r="B54" s="5" t="s">
        <v>528</v>
      </c>
      <c r="C54" s="5" t="s">
        <v>529</v>
      </c>
      <c r="D54" s="5" t="s">
        <v>409</v>
      </c>
      <c r="E54" s="5" t="s">
        <v>448</v>
      </c>
      <c r="F54" s="17">
        <v>24</v>
      </c>
      <c r="G54" s="29">
        <v>350</v>
      </c>
      <c r="H54" s="30">
        <f t="shared" ref="H54:H59" si="3">F54*G54</f>
        <v>8400</v>
      </c>
      <c r="I54" s="5" t="s">
        <v>530</v>
      </c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" customHeight="1">
      <c r="A55" s="5" t="s">
        <v>531</v>
      </c>
      <c r="B55" s="5" t="s">
        <v>528</v>
      </c>
      <c r="C55" s="5" t="s">
        <v>532</v>
      </c>
      <c r="D55" s="5" t="s">
        <v>452</v>
      </c>
      <c r="E55" s="5" t="s">
        <v>402</v>
      </c>
      <c r="F55" s="17">
        <v>1</v>
      </c>
      <c r="G55" s="29">
        <v>4500</v>
      </c>
      <c r="H55" s="30">
        <f t="shared" si="3"/>
        <v>4500</v>
      </c>
      <c r="I55" s="5" t="s">
        <v>533</v>
      </c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" customHeight="1">
      <c r="A56" s="5" t="s">
        <v>534</v>
      </c>
      <c r="B56" s="5" t="s">
        <v>528</v>
      </c>
      <c r="C56" s="5" t="s">
        <v>535</v>
      </c>
      <c r="D56" s="5" t="s">
        <v>409</v>
      </c>
      <c r="E56" s="5" t="s">
        <v>448</v>
      </c>
      <c r="F56" s="17">
        <v>34</v>
      </c>
      <c r="G56" s="29">
        <v>350</v>
      </c>
      <c r="H56" s="30">
        <f t="shared" si="3"/>
        <v>11900</v>
      </c>
      <c r="I56" s="5" t="s">
        <v>536</v>
      </c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" customHeight="1">
      <c r="A57" s="5" t="s">
        <v>537</v>
      </c>
      <c r="B57" s="5" t="s">
        <v>528</v>
      </c>
      <c r="C57" s="5" t="s">
        <v>538</v>
      </c>
      <c r="D57" s="5" t="s">
        <v>539</v>
      </c>
      <c r="E57" s="5" t="s">
        <v>402</v>
      </c>
      <c r="F57" s="17">
        <v>1</v>
      </c>
      <c r="G57" s="29">
        <v>7500</v>
      </c>
      <c r="H57" s="30">
        <f t="shared" si="3"/>
        <v>7500</v>
      </c>
      <c r="I57" s="5" t="s">
        <v>540</v>
      </c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" customHeight="1">
      <c r="A58" s="5" t="s">
        <v>541</v>
      </c>
      <c r="B58" s="5" t="s">
        <v>528</v>
      </c>
      <c r="C58" s="5" t="s">
        <v>542</v>
      </c>
      <c r="D58" s="5" t="s">
        <v>452</v>
      </c>
      <c r="E58" s="5" t="s">
        <v>402</v>
      </c>
      <c r="F58" s="17">
        <v>1</v>
      </c>
      <c r="G58" s="29">
        <v>2500</v>
      </c>
      <c r="H58" s="30">
        <f t="shared" si="3"/>
        <v>2500</v>
      </c>
      <c r="I58" s="5" t="s">
        <v>543</v>
      </c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" customHeight="1">
      <c r="A59" s="5" t="s">
        <v>544</v>
      </c>
      <c r="B59" s="5" t="s">
        <v>528</v>
      </c>
      <c r="C59" s="5" t="s">
        <v>545</v>
      </c>
      <c r="D59" s="5" t="s">
        <v>546</v>
      </c>
      <c r="E59" s="5" t="s">
        <v>402</v>
      </c>
      <c r="F59" s="17">
        <v>1</v>
      </c>
      <c r="G59" s="29">
        <v>1600</v>
      </c>
      <c r="H59" s="30">
        <f t="shared" si="3"/>
        <v>1600</v>
      </c>
      <c r="I59" s="5" t="s">
        <v>547</v>
      </c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" customHeight="1">
      <c r="A60" s="52" t="s">
        <v>33</v>
      </c>
      <c r="B60" s="52"/>
      <c r="C60" s="52"/>
      <c r="D60" s="52"/>
      <c r="E60" s="52"/>
      <c r="F60" s="53"/>
      <c r="G60" s="54"/>
      <c r="H60" s="32">
        <f>SUM(H54:H59)</f>
        <v>36400</v>
      </c>
      <c r="I60" s="31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" customHeight="1">
      <c r="A61" s="5" t="s">
        <v>548</v>
      </c>
      <c r="B61" s="5" t="s">
        <v>549</v>
      </c>
      <c r="C61" s="5" t="s">
        <v>550</v>
      </c>
      <c r="D61" s="5" t="s">
        <v>409</v>
      </c>
      <c r="E61" s="5" t="s">
        <v>402</v>
      </c>
      <c r="F61" s="17">
        <v>1</v>
      </c>
      <c r="G61" s="29">
        <v>4500</v>
      </c>
      <c r="H61" s="30">
        <f>F61*G61</f>
        <v>4500</v>
      </c>
      <c r="I61" s="5" t="s">
        <v>551</v>
      </c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" customHeight="1">
      <c r="A62" s="5" t="s">
        <v>552</v>
      </c>
      <c r="B62" s="5" t="s">
        <v>549</v>
      </c>
      <c r="C62" s="5" t="s">
        <v>553</v>
      </c>
      <c r="D62" s="5" t="s">
        <v>554</v>
      </c>
      <c r="E62" s="5" t="s">
        <v>402</v>
      </c>
      <c r="F62" s="17">
        <v>1</v>
      </c>
      <c r="G62" s="29">
        <v>10000</v>
      </c>
      <c r="H62" s="30">
        <f>F62*G62</f>
        <v>10000</v>
      </c>
      <c r="I62" s="5" t="s">
        <v>555</v>
      </c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" customHeight="1">
      <c r="A63" s="5" t="s">
        <v>556</v>
      </c>
      <c r="B63" s="5" t="s">
        <v>549</v>
      </c>
      <c r="C63" s="5" t="s">
        <v>557</v>
      </c>
      <c r="D63" s="5" t="s">
        <v>558</v>
      </c>
      <c r="E63" s="5" t="s">
        <v>402</v>
      </c>
      <c r="F63" s="17">
        <v>1</v>
      </c>
      <c r="G63" s="29">
        <v>2500</v>
      </c>
      <c r="H63" s="30">
        <f>F63*G63</f>
        <v>2500</v>
      </c>
      <c r="I63" s="5" t="s">
        <v>559</v>
      </c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" customHeight="1">
      <c r="A64" s="5" t="s">
        <v>560</v>
      </c>
      <c r="B64" s="5" t="s">
        <v>549</v>
      </c>
      <c r="C64" s="5" t="s">
        <v>561</v>
      </c>
      <c r="D64" s="5" t="s">
        <v>401</v>
      </c>
      <c r="E64" s="5" t="s">
        <v>402</v>
      </c>
      <c r="F64" s="17">
        <v>1</v>
      </c>
      <c r="G64" s="29">
        <v>2500</v>
      </c>
      <c r="H64" s="30">
        <f>F64*G64</f>
        <v>2500</v>
      </c>
      <c r="I64" s="5" t="s">
        <v>562</v>
      </c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" customHeight="1">
      <c r="A65" s="5" t="s">
        <v>563</v>
      </c>
      <c r="B65" s="5" t="s">
        <v>549</v>
      </c>
      <c r="C65" s="5" t="s">
        <v>564</v>
      </c>
      <c r="D65" s="5" t="s">
        <v>565</v>
      </c>
      <c r="E65" s="5" t="s">
        <v>402</v>
      </c>
      <c r="F65" s="17">
        <v>1</v>
      </c>
      <c r="G65" s="29">
        <v>2500</v>
      </c>
      <c r="H65" s="30">
        <f>F65*G65</f>
        <v>2500</v>
      </c>
      <c r="I65" s="5" t="s">
        <v>566</v>
      </c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" customHeight="1">
      <c r="A66" s="52" t="s">
        <v>567</v>
      </c>
      <c r="B66" s="52"/>
      <c r="C66" s="52"/>
      <c r="D66" s="52"/>
      <c r="E66" s="52"/>
      <c r="F66" s="53"/>
      <c r="G66" s="54"/>
      <c r="H66" s="32">
        <f>SUM(H61:H65)</f>
        <v>22000</v>
      </c>
      <c r="I66" s="31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" customHeight="1">
      <c r="A67" s="5" t="s">
        <v>568</v>
      </c>
      <c r="B67" s="5" t="s">
        <v>569</v>
      </c>
      <c r="C67" s="5" t="s">
        <v>570</v>
      </c>
      <c r="D67" s="5" t="s">
        <v>409</v>
      </c>
      <c r="E67" s="5" t="s">
        <v>402</v>
      </c>
      <c r="F67" s="17">
        <v>1</v>
      </c>
      <c r="G67" s="29">
        <v>6000</v>
      </c>
      <c r="H67" s="30">
        <f>F67*G67</f>
        <v>6000</v>
      </c>
      <c r="I67" s="5" t="s">
        <v>571</v>
      </c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" customHeight="1">
      <c r="A68" s="5" t="s">
        <v>572</v>
      </c>
      <c r="B68" s="5" t="s">
        <v>569</v>
      </c>
      <c r="C68" s="5" t="s">
        <v>573</v>
      </c>
      <c r="D68" s="5" t="s">
        <v>470</v>
      </c>
      <c r="E68" s="5" t="s">
        <v>402</v>
      </c>
      <c r="F68" s="17">
        <v>1</v>
      </c>
      <c r="G68" s="29">
        <v>7000</v>
      </c>
      <c r="H68" s="30">
        <f>F68*G68</f>
        <v>7000</v>
      </c>
      <c r="I68" s="5" t="s">
        <v>574</v>
      </c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24" customHeight="1">
      <c r="A69" s="5" t="s">
        <v>575</v>
      </c>
      <c r="B69" s="5" t="s">
        <v>569</v>
      </c>
      <c r="C69" s="5" t="s">
        <v>576</v>
      </c>
      <c r="D69" s="5" t="s">
        <v>470</v>
      </c>
      <c r="E69" s="5" t="s">
        <v>402</v>
      </c>
      <c r="F69" s="17">
        <v>1</v>
      </c>
      <c r="G69" s="29">
        <v>4500</v>
      </c>
      <c r="H69" s="30">
        <f>F69*G69</f>
        <v>4500</v>
      </c>
      <c r="I69" s="5" t="s">
        <v>577</v>
      </c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" customHeight="1">
      <c r="A70" s="5" t="s">
        <v>578</v>
      </c>
      <c r="B70" s="5" t="s">
        <v>569</v>
      </c>
      <c r="C70" s="5" t="s">
        <v>579</v>
      </c>
      <c r="D70" s="5" t="s">
        <v>350</v>
      </c>
      <c r="E70" s="5" t="s">
        <v>402</v>
      </c>
      <c r="F70" s="17">
        <v>1</v>
      </c>
      <c r="G70" s="29">
        <v>3000</v>
      </c>
      <c r="H70" s="30">
        <f>F70*G70</f>
        <v>3000</v>
      </c>
      <c r="I70" s="5" t="s">
        <v>580</v>
      </c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" customHeight="1">
      <c r="A71" s="5" t="s">
        <v>581</v>
      </c>
      <c r="B71" s="5" t="s">
        <v>569</v>
      </c>
      <c r="C71" s="5" t="s">
        <v>582</v>
      </c>
      <c r="D71" s="5" t="s">
        <v>583</v>
      </c>
      <c r="E71" s="5" t="s">
        <v>402</v>
      </c>
      <c r="F71" s="17">
        <v>1</v>
      </c>
      <c r="G71" s="29">
        <v>3500</v>
      </c>
      <c r="H71" s="30">
        <f>F71*G71</f>
        <v>3500</v>
      </c>
      <c r="I71" s="5" t="s">
        <v>584</v>
      </c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" customHeight="1">
      <c r="A72" s="52" t="s">
        <v>585</v>
      </c>
      <c r="B72" s="52"/>
      <c r="C72" s="52"/>
      <c r="D72" s="52"/>
      <c r="E72" s="52"/>
      <c r="F72" s="53"/>
      <c r="G72" s="54"/>
      <c r="H72" s="32">
        <f>SUM(H67:H71)</f>
        <v>24000</v>
      </c>
      <c r="I72" s="31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" customHeight="1">
      <c r="A73" s="5" t="s">
        <v>586</v>
      </c>
      <c r="B73" s="5" t="s">
        <v>587</v>
      </c>
      <c r="C73" s="5" t="s">
        <v>588</v>
      </c>
      <c r="D73" s="5" t="s">
        <v>409</v>
      </c>
      <c r="E73" s="5" t="s">
        <v>432</v>
      </c>
      <c r="F73" s="17">
        <v>5</v>
      </c>
      <c r="G73" s="29">
        <v>1283</v>
      </c>
      <c r="H73" s="30">
        <f t="shared" ref="H73:H78" si="4">F73*G73</f>
        <v>6415</v>
      </c>
      <c r="I73" s="5" t="s">
        <v>589</v>
      </c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" customHeight="1">
      <c r="A74" s="5" t="s">
        <v>590</v>
      </c>
      <c r="B74" s="5" t="s">
        <v>587</v>
      </c>
      <c r="C74" s="5" t="s">
        <v>591</v>
      </c>
      <c r="D74" s="5" t="s">
        <v>592</v>
      </c>
      <c r="E74" s="5" t="s">
        <v>402</v>
      </c>
      <c r="F74" s="17">
        <v>1</v>
      </c>
      <c r="G74" s="29">
        <v>6000</v>
      </c>
      <c r="H74" s="30">
        <f t="shared" si="4"/>
        <v>6000</v>
      </c>
      <c r="I74" s="5" t="s">
        <v>593</v>
      </c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" customHeight="1">
      <c r="A75" s="5" t="s">
        <v>594</v>
      </c>
      <c r="B75" s="5" t="s">
        <v>587</v>
      </c>
      <c r="C75" s="5" t="s">
        <v>595</v>
      </c>
      <c r="D75" s="5" t="s">
        <v>546</v>
      </c>
      <c r="E75" s="5" t="s">
        <v>402</v>
      </c>
      <c r="F75" s="17">
        <v>1</v>
      </c>
      <c r="G75" s="29">
        <v>1200</v>
      </c>
      <c r="H75" s="30">
        <f t="shared" si="4"/>
        <v>1200</v>
      </c>
      <c r="I75" s="5" t="s">
        <v>596</v>
      </c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" customHeight="1">
      <c r="A76" s="5" t="s">
        <v>597</v>
      </c>
      <c r="B76" s="5" t="s">
        <v>587</v>
      </c>
      <c r="C76" s="5" t="s">
        <v>598</v>
      </c>
      <c r="D76" s="5" t="s">
        <v>401</v>
      </c>
      <c r="E76" s="5" t="s">
        <v>402</v>
      </c>
      <c r="F76" s="17">
        <v>1</v>
      </c>
      <c r="G76" s="29">
        <v>1200</v>
      </c>
      <c r="H76" s="30">
        <f t="shared" si="4"/>
        <v>1200</v>
      </c>
      <c r="I76" s="5" t="s">
        <v>599</v>
      </c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" customHeight="1">
      <c r="A77" s="5" t="s">
        <v>600</v>
      </c>
      <c r="B77" s="5" t="s">
        <v>587</v>
      </c>
      <c r="C77" s="5" t="s">
        <v>601</v>
      </c>
      <c r="D77" s="5" t="s">
        <v>401</v>
      </c>
      <c r="E77" s="5" t="s">
        <v>402</v>
      </c>
      <c r="F77" s="17">
        <v>1</v>
      </c>
      <c r="G77" s="29">
        <v>2500</v>
      </c>
      <c r="H77" s="30">
        <f t="shared" si="4"/>
        <v>2500</v>
      </c>
      <c r="I77" s="5" t="s">
        <v>602</v>
      </c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" customHeight="1">
      <c r="A78" s="5" t="s">
        <v>603</v>
      </c>
      <c r="B78" s="5" t="s">
        <v>587</v>
      </c>
      <c r="C78" s="5" t="s">
        <v>604</v>
      </c>
      <c r="D78" s="5" t="s">
        <v>409</v>
      </c>
      <c r="E78" s="5" t="s">
        <v>402</v>
      </c>
      <c r="F78" s="17">
        <v>0</v>
      </c>
      <c r="G78" s="29">
        <v>0</v>
      </c>
      <c r="H78" s="30">
        <f t="shared" si="4"/>
        <v>0</v>
      </c>
      <c r="I78" s="5" t="s">
        <v>605</v>
      </c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" customHeight="1">
      <c r="A79" s="52" t="s">
        <v>34</v>
      </c>
      <c r="B79" s="52"/>
      <c r="C79" s="52"/>
      <c r="D79" s="52"/>
      <c r="E79" s="52"/>
      <c r="F79" s="53"/>
      <c r="G79" s="54"/>
      <c r="H79" s="32">
        <f>SUM(H73:H78)</f>
        <v>17315</v>
      </c>
      <c r="I79" s="31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" customHeight="1">
      <c r="A80" s="5" t="s">
        <v>606</v>
      </c>
      <c r="B80" s="5" t="s">
        <v>607</v>
      </c>
      <c r="C80" s="5" t="s">
        <v>608</v>
      </c>
      <c r="D80" s="5" t="s">
        <v>401</v>
      </c>
      <c r="E80" s="5" t="s">
        <v>402</v>
      </c>
      <c r="F80" s="17">
        <v>1</v>
      </c>
      <c r="G80" s="29">
        <v>1500</v>
      </c>
      <c r="H80" s="30">
        <f>F80*G80</f>
        <v>1500</v>
      </c>
      <c r="I80" s="5" t="s">
        <v>609</v>
      </c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" customHeight="1">
      <c r="A81" s="5" t="s">
        <v>610</v>
      </c>
      <c r="B81" s="5" t="s">
        <v>607</v>
      </c>
      <c r="C81" s="5" t="s">
        <v>611</v>
      </c>
      <c r="D81" s="5" t="s">
        <v>401</v>
      </c>
      <c r="E81" s="5" t="s">
        <v>402</v>
      </c>
      <c r="F81" s="17">
        <v>1</v>
      </c>
      <c r="G81" s="29">
        <v>5000</v>
      </c>
      <c r="H81" s="30">
        <f>F81*G81</f>
        <v>5000</v>
      </c>
      <c r="I81" s="5" t="s">
        <v>612</v>
      </c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" customHeight="1">
      <c r="A82" s="5" t="s">
        <v>613</v>
      </c>
      <c r="B82" s="5" t="s">
        <v>607</v>
      </c>
      <c r="C82" s="5" t="s">
        <v>614</v>
      </c>
      <c r="D82" s="5" t="s">
        <v>401</v>
      </c>
      <c r="E82" s="5" t="s">
        <v>402</v>
      </c>
      <c r="F82" s="17">
        <v>1</v>
      </c>
      <c r="G82" s="29">
        <v>4000</v>
      </c>
      <c r="H82" s="30">
        <f>F82*G82</f>
        <v>4000</v>
      </c>
      <c r="I82" s="5" t="s">
        <v>615</v>
      </c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" customHeight="1">
      <c r="A83" s="5" t="s">
        <v>616</v>
      </c>
      <c r="B83" s="5" t="s">
        <v>607</v>
      </c>
      <c r="C83" s="5" t="s">
        <v>617</v>
      </c>
      <c r="D83" s="5" t="s">
        <v>618</v>
      </c>
      <c r="E83" s="5" t="s">
        <v>402</v>
      </c>
      <c r="F83" s="17">
        <v>1</v>
      </c>
      <c r="G83" s="29">
        <v>1200</v>
      </c>
      <c r="H83" s="30">
        <f>F83*G83</f>
        <v>1200</v>
      </c>
      <c r="I83" s="5" t="s">
        <v>619</v>
      </c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" customHeight="1">
      <c r="A84" s="52" t="s">
        <v>620</v>
      </c>
      <c r="B84" s="52"/>
      <c r="C84" s="52"/>
      <c r="D84" s="52"/>
      <c r="E84" s="52"/>
      <c r="F84" s="53"/>
      <c r="G84" s="54"/>
      <c r="H84" s="32">
        <f>SUM(H80:H83)</f>
        <v>11700</v>
      </c>
      <c r="I84" s="31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" customHeight="1">
      <c r="A85" s="5" t="s">
        <v>621</v>
      </c>
      <c r="B85" s="5" t="s">
        <v>622</v>
      </c>
      <c r="C85" s="5" t="s">
        <v>623</v>
      </c>
      <c r="D85" s="5" t="s">
        <v>409</v>
      </c>
      <c r="E85" s="5" t="s">
        <v>432</v>
      </c>
      <c r="F85" s="17">
        <v>55</v>
      </c>
      <c r="G85" s="29">
        <v>375</v>
      </c>
      <c r="H85" s="30">
        <f t="shared" ref="H85:H94" si="5">F85*G85</f>
        <v>20625</v>
      </c>
      <c r="I85" s="5" t="s">
        <v>624</v>
      </c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" customHeight="1">
      <c r="A86" s="5" t="s">
        <v>625</v>
      </c>
      <c r="B86" s="5" t="s">
        <v>622</v>
      </c>
      <c r="C86" s="5" t="s">
        <v>626</v>
      </c>
      <c r="D86" s="5" t="s">
        <v>409</v>
      </c>
      <c r="E86" s="5" t="s">
        <v>432</v>
      </c>
      <c r="F86" s="17">
        <v>15</v>
      </c>
      <c r="G86" s="29">
        <v>250</v>
      </c>
      <c r="H86" s="30">
        <f t="shared" si="5"/>
        <v>3750</v>
      </c>
      <c r="I86" s="5" t="s">
        <v>627</v>
      </c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" customHeight="1">
      <c r="A87" s="5" t="s">
        <v>628</v>
      </c>
      <c r="B87" s="5" t="s">
        <v>622</v>
      </c>
      <c r="C87" s="5" t="s">
        <v>629</v>
      </c>
      <c r="D87" s="5" t="s">
        <v>489</v>
      </c>
      <c r="E87" s="5" t="s">
        <v>402</v>
      </c>
      <c r="F87" s="17">
        <v>1</v>
      </c>
      <c r="G87" s="29">
        <v>3500</v>
      </c>
      <c r="H87" s="30">
        <f t="shared" si="5"/>
        <v>3500</v>
      </c>
      <c r="I87" s="5" t="s">
        <v>630</v>
      </c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" customHeight="1">
      <c r="A88" s="5" t="s">
        <v>631</v>
      </c>
      <c r="B88" s="5" t="s">
        <v>622</v>
      </c>
      <c r="C88" s="5" t="s">
        <v>632</v>
      </c>
      <c r="D88" s="5" t="s">
        <v>401</v>
      </c>
      <c r="E88" s="5" t="s">
        <v>402</v>
      </c>
      <c r="F88" s="17">
        <v>1</v>
      </c>
      <c r="G88" s="29">
        <v>10000</v>
      </c>
      <c r="H88" s="30">
        <f t="shared" si="5"/>
        <v>10000</v>
      </c>
      <c r="I88" s="5" t="s">
        <v>633</v>
      </c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" customHeight="1">
      <c r="A89" s="5" t="s">
        <v>634</v>
      </c>
      <c r="B89" s="5" t="s">
        <v>622</v>
      </c>
      <c r="C89" s="5" t="s">
        <v>635</v>
      </c>
      <c r="D89" s="5" t="s">
        <v>401</v>
      </c>
      <c r="E89" s="5" t="s">
        <v>402</v>
      </c>
      <c r="F89" s="17">
        <v>1</v>
      </c>
      <c r="G89" s="29">
        <v>1800</v>
      </c>
      <c r="H89" s="30">
        <f t="shared" si="5"/>
        <v>1800</v>
      </c>
      <c r="I89" s="5" t="s">
        <v>636</v>
      </c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" customHeight="1">
      <c r="A90" s="5" t="s">
        <v>637</v>
      </c>
      <c r="B90" s="5" t="s">
        <v>622</v>
      </c>
      <c r="C90" s="5" t="s">
        <v>638</v>
      </c>
      <c r="D90" s="5" t="s">
        <v>401</v>
      </c>
      <c r="E90" s="5" t="s">
        <v>402</v>
      </c>
      <c r="F90" s="17">
        <v>1</v>
      </c>
      <c r="G90" s="29">
        <v>4500</v>
      </c>
      <c r="H90" s="30">
        <f t="shared" si="5"/>
        <v>4500</v>
      </c>
      <c r="I90" s="5" t="s">
        <v>639</v>
      </c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" customHeight="1">
      <c r="A91" s="5" t="s">
        <v>640</v>
      </c>
      <c r="B91" s="5" t="s">
        <v>622</v>
      </c>
      <c r="C91" s="5" t="s">
        <v>641</v>
      </c>
      <c r="D91" s="5" t="s">
        <v>401</v>
      </c>
      <c r="E91" s="5" t="s">
        <v>402</v>
      </c>
      <c r="F91" s="17">
        <v>1</v>
      </c>
      <c r="G91" s="29">
        <v>4500</v>
      </c>
      <c r="H91" s="30">
        <f t="shared" si="5"/>
        <v>4500</v>
      </c>
      <c r="I91" s="5" t="s">
        <v>642</v>
      </c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" customHeight="1">
      <c r="A92" s="5" t="s">
        <v>643</v>
      </c>
      <c r="B92" s="5" t="s">
        <v>622</v>
      </c>
      <c r="C92" s="5" t="s">
        <v>644</v>
      </c>
      <c r="D92" s="5" t="s">
        <v>401</v>
      </c>
      <c r="E92" s="5" t="s">
        <v>402</v>
      </c>
      <c r="F92" s="17">
        <v>1</v>
      </c>
      <c r="G92" s="29">
        <v>4000</v>
      </c>
      <c r="H92" s="30">
        <f t="shared" si="5"/>
        <v>4000</v>
      </c>
      <c r="I92" s="5" t="s">
        <v>645</v>
      </c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" customHeight="1">
      <c r="A93" s="5" t="s">
        <v>646</v>
      </c>
      <c r="B93" s="5" t="s">
        <v>622</v>
      </c>
      <c r="C93" s="5" t="s">
        <v>647</v>
      </c>
      <c r="D93" s="5" t="s">
        <v>401</v>
      </c>
      <c r="E93" s="5" t="s">
        <v>402</v>
      </c>
      <c r="F93" s="17">
        <v>1</v>
      </c>
      <c r="G93" s="29">
        <v>1800</v>
      </c>
      <c r="H93" s="30">
        <f t="shared" si="5"/>
        <v>1800</v>
      </c>
      <c r="I93" s="5" t="s">
        <v>648</v>
      </c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" customHeight="1">
      <c r="A94" s="5" t="s">
        <v>649</v>
      </c>
      <c r="B94" s="5" t="s">
        <v>622</v>
      </c>
      <c r="C94" s="5" t="s">
        <v>650</v>
      </c>
      <c r="D94" s="5" t="s">
        <v>651</v>
      </c>
      <c r="E94" s="5" t="s">
        <v>402</v>
      </c>
      <c r="F94" s="17">
        <v>1</v>
      </c>
      <c r="G94" s="29">
        <v>1500</v>
      </c>
      <c r="H94" s="30">
        <f t="shared" si="5"/>
        <v>1500</v>
      </c>
      <c r="I94" s="5" t="s">
        <v>652</v>
      </c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" customHeight="1">
      <c r="A95" s="52" t="s">
        <v>35</v>
      </c>
      <c r="B95" s="52"/>
      <c r="C95" s="52"/>
      <c r="D95" s="52"/>
      <c r="E95" s="52"/>
      <c r="F95" s="53"/>
      <c r="G95" s="54"/>
      <c r="H95" s="32">
        <f>SUM(H85:H94)</f>
        <v>55975</v>
      </c>
      <c r="I95" s="31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" customHeight="1">
      <c r="A96" s="5" t="s">
        <v>653</v>
      </c>
      <c r="B96" s="5" t="s">
        <v>130</v>
      </c>
      <c r="C96" s="5" t="s">
        <v>654</v>
      </c>
      <c r="D96" s="5" t="s">
        <v>401</v>
      </c>
      <c r="E96" s="5" t="s">
        <v>402</v>
      </c>
      <c r="F96" s="17">
        <v>1</v>
      </c>
      <c r="G96" s="29">
        <v>1400</v>
      </c>
      <c r="H96" s="30">
        <f>F96*G96</f>
        <v>1400</v>
      </c>
      <c r="I96" s="5" t="s">
        <v>655</v>
      </c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" customHeight="1">
      <c r="A97" s="5" t="s">
        <v>656</v>
      </c>
      <c r="B97" s="5" t="s">
        <v>130</v>
      </c>
      <c r="C97" s="5" t="s">
        <v>657</v>
      </c>
      <c r="D97" s="5" t="s">
        <v>401</v>
      </c>
      <c r="E97" s="5" t="s">
        <v>402</v>
      </c>
      <c r="F97" s="17">
        <v>1</v>
      </c>
      <c r="G97" s="29">
        <v>4500</v>
      </c>
      <c r="H97" s="30">
        <f>F97*G97</f>
        <v>4500</v>
      </c>
      <c r="I97" s="5" t="s">
        <v>658</v>
      </c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" customHeight="1">
      <c r="A98" s="5" t="s">
        <v>659</v>
      </c>
      <c r="B98" s="5" t="s">
        <v>130</v>
      </c>
      <c r="C98" s="5" t="s">
        <v>660</v>
      </c>
      <c r="D98" s="5" t="s">
        <v>401</v>
      </c>
      <c r="E98" s="5" t="s">
        <v>402</v>
      </c>
      <c r="F98" s="17">
        <v>1</v>
      </c>
      <c r="G98" s="29">
        <v>1200</v>
      </c>
      <c r="H98" s="30">
        <f>F98*G98</f>
        <v>1200</v>
      </c>
      <c r="I98" s="5" t="s">
        <v>661</v>
      </c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24" customHeight="1">
      <c r="A99" s="5" t="s">
        <v>662</v>
      </c>
      <c r="B99" s="5" t="s">
        <v>130</v>
      </c>
      <c r="C99" s="5" t="s">
        <v>663</v>
      </c>
      <c r="D99" s="5" t="s">
        <v>651</v>
      </c>
      <c r="E99" s="5" t="s">
        <v>402</v>
      </c>
      <c r="F99" s="17">
        <v>1</v>
      </c>
      <c r="G99" s="29">
        <v>1000</v>
      </c>
      <c r="H99" s="30">
        <f>F99*G99</f>
        <v>1000</v>
      </c>
      <c r="I99" s="5" t="s">
        <v>664</v>
      </c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" customHeight="1">
      <c r="A100" s="5" t="s">
        <v>665</v>
      </c>
      <c r="B100" s="5" t="s">
        <v>130</v>
      </c>
      <c r="C100" s="5" t="s">
        <v>666</v>
      </c>
      <c r="D100" s="5" t="s">
        <v>401</v>
      </c>
      <c r="E100" s="5" t="s">
        <v>402</v>
      </c>
      <c r="F100" s="17">
        <v>1</v>
      </c>
      <c r="G100" s="29">
        <v>700</v>
      </c>
      <c r="H100" s="30">
        <f>F100*G100</f>
        <v>700</v>
      </c>
      <c r="I100" s="5" t="s">
        <v>667</v>
      </c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" customHeight="1">
      <c r="A101" s="52" t="s">
        <v>36</v>
      </c>
      <c r="B101" s="52"/>
      <c r="C101" s="52"/>
      <c r="D101" s="52"/>
      <c r="E101" s="52"/>
      <c r="F101" s="53"/>
      <c r="G101" s="54"/>
      <c r="H101" s="32">
        <f>SUM(H96:H100)</f>
        <v>8800</v>
      </c>
      <c r="I101" s="31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" customHeight="1">
      <c r="A102" s="5" t="s">
        <v>668</v>
      </c>
      <c r="B102" s="5" t="s">
        <v>669</v>
      </c>
      <c r="C102" s="5" t="s">
        <v>670</v>
      </c>
      <c r="D102" s="5" t="s">
        <v>671</v>
      </c>
      <c r="E102" s="5" t="s">
        <v>402</v>
      </c>
      <c r="F102" s="17">
        <v>1</v>
      </c>
      <c r="G102" s="29">
        <v>11000</v>
      </c>
      <c r="H102" s="30">
        <f t="shared" ref="H102:H107" si="6">F102*G102</f>
        <v>11000</v>
      </c>
      <c r="I102" s="5" t="s">
        <v>672</v>
      </c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" customHeight="1">
      <c r="A103" s="5" t="s">
        <v>673</v>
      </c>
      <c r="B103" s="5" t="s">
        <v>669</v>
      </c>
      <c r="C103" s="5" t="s">
        <v>674</v>
      </c>
      <c r="D103" s="5" t="s">
        <v>401</v>
      </c>
      <c r="E103" s="5" t="s">
        <v>402</v>
      </c>
      <c r="F103" s="17">
        <v>1</v>
      </c>
      <c r="G103" s="29">
        <v>5000</v>
      </c>
      <c r="H103" s="30">
        <f t="shared" si="6"/>
        <v>5000</v>
      </c>
      <c r="I103" s="5" t="s">
        <v>675</v>
      </c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" customHeight="1">
      <c r="A104" s="5" t="s">
        <v>676</v>
      </c>
      <c r="B104" s="5" t="s">
        <v>669</v>
      </c>
      <c r="C104" s="5" t="s">
        <v>677</v>
      </c>
      <c r="D104" s="5" t="s">
        <v>401</v>
      </c>
      <c r="E104" s="5" t="s">
        <v>402</v>
      </c>
      <c r="F104" s="17">
        <v>1</v>
      </c>
      <c r="G104" s="29">
        <v>3500</v>
      </c>
      <c r="H104" s="30">
        <f t="shared" si="6"/>
        <v>3500</v>
      </c>
      <c r="I104" s="5" t="s">
        <v>678</v>
      </c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" customHeight="1">
      <c r="A105" s="5" t="s">
        <v>679</v>
      </c>
      <c r="B105" s="5" t="s">
        <v>669</v>
      </c>
      <c r="C105" s="5" t="s">
        <v>680</v>
      </c>
      <c r="D105" s="5" t="s">
        <v>671</v>
      </c>
      <c r="E105" s="5" t="s">
        <v>402</v>
      </c>
      <c r="F105" s="17">
        <v>1</v>
      </c>
      <c r="G105" s="29">
        <v>4500</v>
      </c>
      <c r="H105" s="30">
        <f t="shared" si="6"/>
        <v>4500</v>
      </c>
      <c r="I105" s="5" t="s">
        <v>681</v>
      </c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" customHeight="1">
      <c r="A106" s="5" t="s">
        <v>682</v>
      </c>
      <c r="B106" s="5" t="s">
        <v>669</v>
      </c>
      <c r="C106" s="5" t="s">
        <v>683</v>
      </c>
      <c r="D106" s="5" t="s">
        <v>401</v>
      </c>
      <c r="E106" s="5" t="s">
        <v>402</v>
      </c>
      <c r="F106" s="17">
        <v>1</v>
      </c>
      <c r="G106" s="29">
        <v>2500</v>
      </c>
      <c r="H106" s="30">
        <f t="shared" si="6"/>
        <v>2500</v>
      </c>
      <c r="I106" s="5" t="s">
        <v>684</v>
      </c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" customHeight="1">
      <c r="A107" s="5" t="s">
        <v>685</v>
      </c>
      <c r="B107" s="5" t="s">
        <v>669</v>
      </c>
      <c r="C107" s="5" t="s">
        <v>686</v>
      </c>
      <c r="D107" s="5" t="s">
        <v>687</v>
      </c>
      <c r="E107" s="5" t="s">
        <v>402</v>
      </c>
      <c r="F107" s="17">
        <v>0</v>
      </c>
      <c r="G107" s="29">
        <v>0</v>
      </c>
      <c r="H107" s="30">
        <f t="shared" si="6"/>
        <v>0</v>
      </c>
      <c r="I107" s="5" t="s">
        <v>688</v>
      </c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" customHeight="1">
      <c r="A108" s="55" t="s">
        <v>689</v>
      </c>
      <c r="B108" s="55"/>
      <c r="C108" s="55"/>
      <c r="D108" s="55"/>
      <c r="E108" s="55"/>
      <c r="F108" s="55"/>
      <c r="G108" s="56"/>
      <c r="H108" s="35">
        <f>SUM(H102:H107)</f>
        <v>26500</v>
      </c>
      <c r="I108" s="3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" customHeight="1">
      <c r="A109" s="57" t="s">
        <v>690</v>
      </c>
      <c r="B109" s="57"/>
      <c r="C109" s="57"/>
      <c r="D109" s="57"/>
      <c r="E109" s="57"/>
      <c r="F109" s="57"/>
      <c r="G109" s="58"/>
      <c r="H109" s="36">
        <f>H19+H21+H30+H37+H41+H45+H53+H60+H66+H72+H79+H84+H95+H101+H108</f>
        <v>518365</v>
      </c>
      <c r="I109" s="2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" customHeight="1">
      <c r="A110" s="57" t="s">
        <v>107</v>
      </c>
      <c r="B110" s="57"/>
      <c r="C110" s="57"/>
      <c r="D110" s="57"/>
      <c r="E110" s="57"/>
      <c r="F110" s="57"/>
      <c r="G110" s="58"/>
      <c r="H110" s="37">
        <f>SUMIF($D$13:$D$107,"Cast payroll",$H$13:$H$107)*Assumptions!E12</f>
        <v>13395.574999999999</v>
      </c>
      <c r="I110" s="2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" customHeight="1">
      <c r="A111" s="57" t="s">
        <v>691</v>
      </c>
      <c r="B111" s="57"/>
      <c r="C111" s="57"/>
      <c r="D111" s="57"/>
      <c r="E111" s="57"/>
      <c r="F111" s="57"/>
      <c r="G111" s="58"/>
      <c r="H111" s="37">
        <f>SUMIF($D$13:$D$107,"Crew payroll",$H$13:$H$107)*Assumptions!E13</f>
        <v>32512.9</v>
      </c>
      <c r="I111" s="2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" customHeight="1">
      <c r="A112" s="57" t="s">
        <v>113</v>
      </c>
      <c r="B112" s="57"/>
      <c r="C112" s="57"/>
      <c r="D112" s="57"/>
      <c r="E112" s="57"/>
      <c r="F112" s="57"/>
      <c r="G112" s="58"/>
      <c r="H112" s="37">
        <f>(SUMIF($D$13:$D$107,"Cast payroll",$H$13:$H$107)+SUMIF($D$13:$D$107,"Crew payroll",$H$13:$H$107))*Assumptions!E14</f>
        <v>7363.5</v>
      </c>
      <c r="I112" s="2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" customHeight="1">
      <c r="A113" s="57" t="s">
        <v>692</v>
      </c>
      <c r="B113" s="57"/>
      <c r="C113" s="57"/>
      <c r="D113" s="57"/>
      <c r="E113" s="57"/>
      <c r="F113" s="57"/>
      <c r="G113" s="58"/>
      <c r="H113" s="37">
        <f>SUM(H109:H112)</f>
        <v>571636.97499999998</v>
      </c>
      <c r="I113" s="2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" customHeight="1">
      <c r="A114" s="57" t="s">
        <v>120</v>
      </c>
      <c r="B114" s="57"/>
      <c r="C114" s="57"/>
      <c r="D114" s="57"/>
      <c r="E114" s="57"/>
      <c r="F114" s="57"/>
      <c r="G114" s="58"/>
      <c r="H114" s="37">
        <f>H113*Assumptions!E16</f>
        <v>0</v>
      </c>
      <c r="I114" s="2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" customHeight="1">
      <c r="A115" s="59" t="s">
        <v>693</v>
      </c>
      <c r="B115" s="59"/>
      <c r="C115" s="59"/>
      <c r="D115" s="59"/>
      <c r="E115" s="59"/>
      <c r="F115" s="59"/>
      <c r="G115" s="60"/>
      <c r="H115" s="39">
        <f>(H113+H114)*Assumptions!E15</f>
        <v>28581.848750000001</v>
      </c>
      <c r="I115" s="38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" customHeight="1">
      <c r="A116" s="61" t="s">
        <v>694</v>
      </c>
      <c r="B116" s="61"/>
      <c r="C116" s="61"/>
      <c r="D116" s="61"/>
      <c r="E116" s="61"/>
      <c r="F116" s="61"/>
      <c r="G116" s="62"/>
      <c r="H116" s="41">
        <f>H113+H114+H115</f>
        <v>600218.82374999998</v>
      </c>
      <c r="I116" s="40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</sheetData>
  <mergeCells count="25">
    <mergeCell ref="A112:G112"/>
    <mergeCell ref="A113:G113"/>
    <mergeCell ref="A114:G114"/>
    <mergeCell ref="A115:G115"/>
    <mergeCell ref="A116:G116"/>
    <mergeCell ref="A101:G101"/>
    <mergeCell ref="A108:G108"/>
    <mergeCell ref="A109:G109"/>
    <mergeCell ref="A110:G110"/>
    <mergeCell ref="A111:G111"/>
    <mergeCell ref="A66:G66"/>
    <mergeCell ref="A72:G72"/>
    <mergeCell ref="A79:G79"/>
    <mergeCell ref="A84:G84"/>
    <mergeCell ref="A95:G95"/>
    <mergeCell ref="A37:G37"/>
    <mergeCell ref="A41:G41"/>
    <mergeCell ref="A45:G45"/>
    <mergeCell ref="A53:G53"/>
    <mergeCell ref="A60:G60"/>
    <mergeCell ref="A1:I1"/>
    <mergeCell ref="A2:I2"/>
    <mergeCell ref="A19:G19"/>
    <mergeCell ref="A21:G21"/>
    <mergeCell ref="A30:G30"/>
  </mergeCells>
  <conditionalFormatting sqref="B8">
    <cfRule type="containsText" dxfId="9" priority="1" operator="containsText" text="WITHIN"/>
    <cfRule type="containsText" dxfId="8" priority="2" operator="containsText" text="REVIEW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250"/>
  <sheetViews>
    <sheetView showGridLines="0" workbookViewId="0"/>
  </sheetViews>
  <sheetFormatPr defaultRowHeight="14"/>
  <cols>
    <col min="1" max="1" width="12" customWidth="1"/>
    <col min="2" max="2" width="28" customWidth="1"/>
    <col min="3" max="3" width="43" customWidth="1"/>
    <col min="4" max="4" width="23" customWidth="1"/>
    <col min="5" max="5" width="17" customWidth="1"/>
    <col min="6" max="8" width="14" customWidth="1"/>
    <col min="9" max="9" width="52" customWidth="1"/>
  </cols>
  <sheetData>
    <row r="1" spans="1:26" ht="30" customHeight="1">
      <c r="A1" s="44" t="s">
        <v>697</v>
      </c>
      <c r="B1" s="44"/>
      <c r="C1" s="44"/>
      <c r="D1" s="44"/>
      <c r="E1" s="44"/>
      <c r="F1" s="44"/>
      <c r="G1" s="44"/>
      <c r="H1" s="44"/>
      <c r="I1" s="4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6" customHeight="1">
      <c r="A2" s="45" t="s">
        <v>698</v>
      </c>
      <c r="B2" s="45"/>
      <c r="C2" s="45"/>
      <c r="D2" s="45"/>
      <c r="E2" s="45"/>
      <c r="F2" s="45"/>
      <c r="G2" s="45"/>
      <c r="H2" s="45"/>
      <c r="I2" s="45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" customHeight="1">
      <c r="A4" s="24" t="s">
        <v>2</v>
      </c>
      <c r="B4" s="25" t="s">
        <v>17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" customHeight="1">
      <c r="A5" s="24" t="s">
        <v>4</v>
      </c>
      <c r="B5" s="26">
        <v>15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48" customHeight="1">
      <c r="A6" s="24" t="s">
        <v>386</v>
      </c>
      <c r="B6" s="25" t="s">
        <v>19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" customHeight="1">
      <c r="A7" s="24" t="s">
        <v>387</v>
      </c>
      <c r="B7" s="27">
        <v>2000000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" customHeight="1">
      <c r="A8" s="24" t="s">
        <v>388</v>
      </c>
      <c r="B8" s="27" t="str">
        <f>IF(B9&lt;=B7,"WITHIN STATED RANGE","RECLASSIFY / REVIEW")</f>
        <v>WITHIN STATED RANGE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" customHeight="1">
      <c r="A9" s="24" t="s">
        <v>389</v>
      </c>
      <c r="B9" s="28">
        <f>H116</f>
        <v>1450727.6986125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" customHeight="1">
      <c r="A12" s="1" t="s">
        <v>390</v>
      </c>
      <c r="B12" s="2" t="s">
        <v>391</v>
      </c>
      <c r="C12" s="2" t="s">
        <v>392</v>
      </c>
      <c r="D12" s="2" t="s">
        <v>393</v>
      </c>
      <c r="E12" s="2" t="s">
        <v>394</v>
      </c>
      <c r="F12" s="2" t="s">
        <v>395</v>
      </c>
      <c r="G12" s="2" t="s">
        <v>317</v>
      </c>
      <c r="H12" s="2" t="s">
        <v>396</v>
      </c>
      <c r="I12" s="3" t="s">
        <v>397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" customHeight="1">
      <c r="A13" s="5" t="s">
        <v>398</v>
      </c>
      <c r="B13" s="5" t="s">
        <v>399</v>
      </c>
      <c r="C13" s="5" t="s">
        <v>400</v>
      </c>
      <c r="D13" s="5" t="s">
        <v>401</v>
      </c>
      <c r="E13" s="5" t="s">
        <v>402</v>
      </c>
      <c r="F13" s="17">
        <v>1</v>
      </c>
      <c r="G13" s="29">
        <v>10000</v>
      </c>
      <c r="H13" s="30">
        <f t="shared" ref="H13:H18" si="0">F13*G13</f>
        <v>10000</v>
      </c>
      <c r="I13" s="5" t="s">
        <v>403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" customHeight="1">
      <c r="A14" s="5" t="s">
        <v>404</v>
      </c>
      <c r="B14" s="5" t="s">
        <v>399</v>
      </c>
      <c r="C14" s="5" t="s">
        <v>405</v>
      </c>
      <c r="D14" s="5" t="s">
        <v>401</v>
      </c>
      <c r="E14" s="5" t="s">
        <v>402</v>
      </c>
      <c r="F14" s="17">
        <v>1</v>
      </c>
      <c r="G14" s="29">
        <v>15000</v>
      </c>
      <c r="H14" s="30">
        <f t="shared" si="0"/>
        <v>15000</v>
      </c>
      <c r="I14" s="5" t="s">
        <v>406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" customHeight="1">
      <c r="A15" s="5" t="s">
        <v>407</v>
      </c>
      <c r="B15" s="5" t="s">
        <v>399</v>
      </c>
      <c r="C15" s="5" t="s">
        <v>408</v>
      </c>
      <c r="D15" s="5" t="s">
        <v>409</v>
      </c>
      <c r="E15" s="5" t="s">
        <v>410</v>
      </c>
      <c r="F15" s="17">
        <v>1</v>
      </c>
      <c r="G15" s="29">
        <v>35000</v>
      </c>
      <c r="H15" s="30">
        <f t="shared" si="0"/>
        <v>35000</v>
      </c>
      <c r="I15" s="5" t="s">
        <v>411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" customHeight="1">
      <c r="A16" s="5" t="s">
        <v>412</v>
      </c>
      <c r="B16" s="5" t="s">
        <v>399</v>
      </c>
      <c r="C16" s="5" t="s">
        <v>413</v>
      </c>
      <c r="D16" s="5" t="s">
        <v>409</v>
      </c>
      <c r="E16" s="5" t="s">
        <v>410</v>
      </c>
      <c r="F16" s="17">
        <v>1</v>
      </c>
      <c r="G16" s="29">
        <v>35000</v>
      </c>
      <c r="H16" s="30">
        <f t="shared" si="0"/>
        <v>35000</v>
      </c>
      <c r="I16" s="5" t="s">
        <v>414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" customHeight="1">
      <c r="A17" s="5" t="s">
        <v>415</v>
      </c>
      <c r="B17" s="5" t="s">
        <v>399</v>
      </c>
      <c r="C17" s="5" t="s">
        <v>416</v>
      </c>
      <c r="D17" s="5" t="s">
        <v>409</v>
      </c>
      <c r="E17" s="5" t="s">
        <v>402</v>
      </c>
      <c r="F17" s="17">
        <v>1</v>
      </c>
      <c r="G17" s="29">
        <v>10000</v>
      </c>
      <c r="H17" s="30">
        <f t="shared" si="0"/>
        <v>10000</v>
      </c>
      <c r="I17" s="5" t="s">
        <v>417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" customHeight="1">
      <c r="A18" s="5" t="s">
        <v>418</v>
      </c>
      <c r="B18" s="5" t="s">
        <v>399</v>
      </c>
      <c r="C18" s="5" t="s">
        <v>419</v>
      </c>
      <c r="D18" s="5" t="s">
        <v>409</v>
      </c>
      <c r="E18" s="5" t="s">
        <v>402</v>
      </c>
      <c r="F18" s="17">
        <v>1</v>
      </c>
      <c r="G18" s="29">
        <v>5000</v>
      </c>
      <c r="H18" s="30">
        <f t="shared" si="0"/>
        <v>5000</v>
      </c>
      <c r="I18" s="5" t="s">
        <v>420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" customHeight="1">
      <c r="A19" s="52" t="s">
        <v>421</v>
      </c>
      <c r="B19" s="52"/>
      <c r="C19" s="52"/>
      <c r="D19" s="52"/>
      <c r="E19" s="52"/>
      <c r="F19" s="53"/>
      <c r="G19" s="54"/>
      <c r="H19" s="32">
        <f>SUM(H13:H18)</f>
        <v>110000</v>
      </c>
      <c r="I19" s="31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" customHeight="1">
      <c r="A20" s="5" t="s">
        <v>422</v>
      </c>
      <c r="B20" s="5" t="s">
        <v>423</v>
      </c>
      <c r="C20" s="5" t="s">
        <v>424</v>
      </c>
      <c r="D20" s="5" t="s">
        <v>425</v>
      </c>
      <c r="E20" s="5" t="s">
        <v>426</v>
      </c>
      <c r="F20" s="33">
        <v>1</v>
      </c>
      <c r="G20" s="30"/>
      <c r="H20" s="6">
        <f>'Cast &amp; Schedule'!N23</f>
        <v>167900.5</v>
      </c>
      <c r="I20" s="5" t="s">
        <v>427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" customHeight="1">
      <c r="A21" s="52" t="s">
        <v>428</v>
      </c>
      <c r="B21" s="52"/>
      <c r="C21" s="52"/>
      <c r="D21" s="52"/>
      <c r="E21" s="52"/>
      <c r="F21" s="53"/>
      <c r="G21" s="54"/>
      <c r="H21" s="32">
        <f>SUM(H20:H20)</f>
        <v>167900.5</v>
      </c>
      <c r="I21" s="31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" customHeight="1">
      <c r="A22" s="5" t="s">
        <v>429</v>
      </c>
      <c r="B22" s="5" t="s">
        <v>430</v>
      </c>
      <c r="C22" s="5" t="s">
        <v>431</v>
      </c>
      <c r="D22" s="5" t="s">
        <v>409</v>
      </c>
      <c r="E22" s="5" t="s">
        <v>432</v>
      </c>
      <c r="F22" s="17">
        <v>35</v>
      </c>
      <c r="G22" s="29">
        <v>800</v>
      </c>
      <c r="H22" s="30">
        <f t="shared" ref="H22:H29" si="1">F22*G22</f>
        <v>28000</v>
      </c>
      <c r="I22" s="5" t="s">
        <v>433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" customHeight="1">
      <c r="A23" s="5" t="s">
        <v>434</v>
      </c>
      <c r="B23" s="5" t="s">
        <v>430</v>
      </c>
      <c r="C23" s="5" t="s">
        <v>435</v>
      </c>
      <c r="D23" s="5" t="s">
        <v>409</v>
      </c>
      <c r="E23" s="5" t="s">
        <v>432</v>
      </c>
      <c r="F23" s="17">
        <v>35</v>
      </c>
      <c r="G23" s="29">
        <v>525</v>
      </c>
      <c r="H23" s="30">
        <f t="shared" si="1"/>
        <v>18375</v>
      </c>
      <c r="I23" s="5" t="s">
        <v>436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" customHeight="1">
      <c r="A24" s="5" t="s">
        <v>437</v>
      </c>
      <c r="B24" s="5" t="s">
        <v>430</v>
      </c>
      <c r="C24" s="5" t="s">
        <v>438</v>
      </c>
      <c r="D24" s="5" t="s">
        <v>409</v>
      </c>
      <c r="E24" s="5" t="s">
        <v>432</v>
      </c>
      <c r="F24" s="17">
        <v>20</v>
      </c>
      <c r="G24" s="29">
        <v>800</v>
      </c>
      <c r="H24" s="30">
        <f t="shared" si="1"/>
        <v>16000</v>
      </c>
      <c r="I24" s="5" t="s">
        <v>439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" customHeight="1">
      <c r="A25" s="5" t="s">
        <v>440</v>
      </c>
      <c r="B25" s="5" t="s">
        <v>430</v>
      </c>
      <c r="C25" s="5" t="s">
        <v>441</v>
      </c>
      <c r="D25" s="5" t="s">
        <v>409</v>
      </c>
      <c r="E25" s="5" t="s">
        <v>432</v>
      </c>
      <c r="F25" s="17">
        <v>15</v>
      </c>
      <c r="G25" s="29">
        <v>600</v>
      </c>
      <c r="H25" s="30">
        <f t="shared" si="1"/>
        <v>9000</v>
      </c>
      <c r="I25" s="5" t="s">
        <v>442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" customHeight="1">
      <c r="A26" s="5" t="s">
        <v>443</v>
      </c>
      <c r="B26" s="5" t="s">
        <v>430</v>
      </c>
      <c r="C26" s="5" t="s">
        <v>444</v>
      </c>
      <c r="D26" s="5" t="s">
        <v>409</v>
      </c>
      <c r="E26" s="5" t="s">
        <v>432</v>
      </c>
      <c r="F26" s="17">
        <v>15</v>
      </c>
      <c r="G26" s="29">
        <v>625</v>
      </c>
      <c r="H26" s="30">
        <f t="shared" si="1"/>
        <v>9375</v>
      </c>
      <c r="I26" s="5" t="s">
        <v>445</v>
      </c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" customHeight="1">
      <c r="A27" s="5" t="s">
        <v>446</v>
      </c>
      <c r="B27" s="5" t="s">
        <v>430</v>
      </c>
      <c r="C27" s="5" t="s">
        <v>447</v>
      </c>
      <c r="D27" s="5" t="s">
        <v>409</v>
      </c>
      <c r="E27" s="5" t="s">
        <v>448</v>
      </c>
      <c r="F27" s="17">
        <v>80</v>
      </c>
      <c r="G27" s="29">
        <v>240</v>
      </c>
      <c r="H27" s="30">
        <f t="shared" si="1"/>
        <v>19200</v>
      </c>
      <c r="I27" s="5" t="s">
        <v>449</v>
      </c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" customHeight="1">
      <c r="A28" s="5" t="s">
        <v>450</v>
      </c>
      <c r="B28" s="5" t="s">
        <v>430</v>
      </c>
      <c r="C28" s="5" t="s">
        <v>451</v>
      </c>
      <c r="D28" s="5" t="s">
        <v>452</v>
      </c>
      <c r="E28" s="5" t="s">
        <v>402</v>
      </c>
      <c r="F28" s="17">
        <v>1</v>
      </c>
      <c r="G28" s="29">
        <v>7000</v>
      </c>
      <c r="H28" s="30">
        <f t="shared" si="1"/>
        <v>7000</v>
      </c>
      <c r="I28" s="5" t="s">
        <v>453</v>
      </c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" customHeight="1">
      <c r="A29" s="5" t="s">
        <v>454</v>
      </c>
      <c r="B29" s="5" t="s">
        <v>430</v>
      </c>
      <c r="C29" s="5" t="s">
        <v>455</v>
      </c>
      <c r="D29" s="5" t="s">
        <v>409</v>
      </c>
      <c r="E29" s="5" t="s">
        <v>432</v>
      </c>
      <c r="F29" s="17">
        <v>15</v>
      </c>
      <c r="G29" s="29">
        <v>575</v>
      </c>
      <c r="H29" s="30">
        <f t="shared" si="1"/>
        <v>8625</v>
      </c>
      <c r="I29" s="5" t="s">
        <v>456</v>
      </c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" customHeight="1">
      <c r="A30" s="52" t="s">
        <v>457</v>
      </c>
      <c r="B30" s="52"/>
      <c r="C30" s="52"/>
      <c r="D30" s="52"/>
      <c r="E30" s="52"/>
      <c r="F30" s="53"/>
      <c r="G30" s="54"/>
      <c r="H30" s="32">
        <f>SUM(H22:H29)</f>
        <v>115575</v>
      </c>
      <c r="I30" s="31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" customHeight="1">
      <c r="A31" s="5" t="s">
        <v>458</v>
      </c>
      <c r="B31" s="5" t="s">
        <v>459</v>
      </c>
      <c r="C31" s="5" t="s">
        <v>460</v>
      </c>
      <c r="D31" s="5" t="s">
        <v>409</v>
      </c>
      <c r="E31" s="5" t="s">
        <v>432</v>
      </c>
      <c r="F31" s="17">
        <v>23</v>
      </c>
      <c r="G31" s="29">
        <v>1100</v>
      </c>
      <c r="H31" s="30">
        <f t="shared" ref="H31:H36" si="2">F31*G31</f>
        <v>25300</v>
      </c>
      <c r="I31" s="5" t="s">
        <v>461</v>
      </c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" customHeight="1">
      <c r="A32" s="5" t="s">
        <v>462</v>
      </c>
      <c r="B32" s="5" t="s">
        <v>459</v>
      </c>
      <c r="C32" s="5" t="s">
        <v>463</v>
      </c>
      <c r="D32" s="5" t="s">
        <v>409</v>
      </c>
      <c r="E32" s="5" t="s">
        <v>432</v>
      </c>
      <c r="F32" s="17">
        <v>15</v>
      </c>
      <c r="G32" s="29">
        <v>650</v>
      </c>
      <c r="H32" s="30">
        <f t="shared" si="2"/>
        <v>9750</v>
      </c>
      <c r="I32" s="5" t="s">
        <v>464</v>
      </c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" customHeight="1">
      <c r="A33" s="5" t="s">
        <v>465</v>
      </c>
      <c r="B33" s="5" t="s">
        <v>459</v>
      </c>
      <c r="C33" s="5" t="s">
        <v>466</v>
      </c>
      <c r="D33" s="5" t="s">
        <v>409</v>
      </c>
      <c r="E33" s="5" t="s">
        <v>448</v>
      </c>
      <c r="F33" s="17">
        <v>25</v>
      </c>
      <c r="G33" s="29">
        <v>475</v>
      </c>
      <c r="H33" s="30">
        <f t="shared" si="2"/>
        <v>11875</v>
      </c>
      <c r="I33" s="5" t="s">
        <v>467</v>
      </c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" customHeight="1">
      <c r="A34" s="5" t="s">
        <v>468</v>
      </c>
      <c r="B34" s="5" t="s">
        <v>459</v>
      </c>
      <c r="C34" s="5" t="s">
        <v>469</v>
      </c>
      <c r="D34" s="5" t="s">
        <v>470</v>
      </c>
      <c r="E34" s="5" t="s">
        <v>471</v>
      </c>
      <c r="F34" s="17">
        <v>15</v>
      </c>
      <c r="G34" s="29">
        <v>2200</v>
      </c>
      <c r="H34" s="30">
        <f t="shared" si="2"/>
        <v>33000</v>
      </c>
      <c r="I34" s="5" t="s">
        <v>472</v>
      </c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" customHeight="1">
      <c r="A35" s="5" t="s">
        <v>473</v>
      </c>
      <c r="B35" s="5" t="s">
        <v>459</v>
      </c>
      <c r="C35" s="5" t="s">
        <v>474</v>
      </c>
      <c r="D35" s="5" t="s">
        <v>350</v>
      </c>
      <c r="E35" s="5" t="s">
        <v>402</v>
      </c>
      <c r="F35" s="17">
        <v>1</v>
      </c>
      <c r="G35" s="29">
        <v>6500</v>
      </c>
      <c r="H35" s="30">
        <f t="shared" si="2"/>
        <v>6500</v>
      </c>
      <c r="I35" s="5" t="s">
        <v>475</v>
      </c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" customHeight="1">
      <c r="A36" s="5" t="s">
        <v>476</v>
      </c>
      <c r="B36" s="5" t="s">
        <v>459</v>
      </c>
      <c r="C36" s="5" t="s">
        <v>477</v>
      </c>
      <c r="D36" s="5" t="s">
        <v>470</v>
      </c>
      <c r="E36" s="5" t="s">
        <v>402</v>
      </c>
      <c r="F36" s="17">
        <v>1</v>
      </c>
      <c r="G36" s="29">
        <v>6500</v>
      </c>
      <c r="H36" s="30">
        <f t="shared" si="2"/>
        <v>6500</v>
      </c>
      <c r="I36" s="5" t="s">
        <v>478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" customHeight="1">
      <c r="A37" s="52" t="s">
        <v>479</v>
      </c>
      <c r="B37" s="52"/>
      <c r="C37" s="52"/>
      <c r="D37" s="52"/>
      <c r="E37" s="52"/>
      <c r="F37" s="53"/>
      <c r="G37" s="54"/>
      <c r="H37" s="32">
        <f>SUM(H31:H36)</f>
        <v>92925</v>
      </c>
      <c r="I37" s="31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" customHeight="1">
      <c r="A38" s="5" t="s">
        <v>480</v>
      </c>
      <c r="B38" s="5" t="s">
        <v>481</v>
      </c>
      <c r="C38" s="5" t="s">
        <v>482</v>
      </c>
      <c r="D38" s="5" t="s">
        <v>409</v>
      </c>
      <c r="E38" s="5" t="s">
        <v>448</v>
      </c>
      <c r="F38" s="17">
        <v>75</v>
      </c>
      <c r="G38" s="29">
        <v>550</v>
      </c>
      <c r="H38" s="30">
        <f>F38*G38</f>
        <v>41250</v>
      </c>
      <c r="I38" s="5" t="s">
        <v>483</v>
      </c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" customHeight="1">
      <c r="A39" s="5" t="s">
        <v>484</v>
      </c>
      <c r="B39" s="5" t="s">
        <v>481</v>
      </c>
      <c r="C39" s="5" t="s">
        <v>485</v>
      </c>
      <c r="D39" s="5" t="s">
        <v>470</v>
      </c>
      <c r="E39" s="5" t="s">
        <v>471</v>
      </c>
      <c r="F39" s="17">
        <v>15</v>
      </c>
      <c r="G39" s="29">
        <v>1100</v>
      </c>
      <c r="H39" s="30">
        <f>F39*G39</f>
        <v>16500</v>
      </c>
      <c r="I39" s="5" t="s">
        <v>486</v>
      </c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" customHeight="1">
      <c r="A40" s="5" t="s">
        <v>487</v>
      </c>
      <c r="B40" s="5" t="s">
        <v>481</v>
      </c>
      <c r="C40" s="5" t="s">
        <v>488</v>
      </c>
      <c r="D40" s="5" t="s">
        <v>489</v>
      </c>
      <c r="E40" s="5" t="s">
        <v>402</v>
      </c>
      <c r="F40" s="17">
        <v>1</v>
      </c>
      <c r="G40" s="29">
        <v>4500</v>
      </c>
      <c r="H40" s="30">
        <f>F40*G40</f>
        <v>4500</v>
      </c>
      <c r="I40" s="5" t="s">
        <v>490</v>
      </c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" customHeight="1">
      <c r="A41" s="52" t="s">
        <v>491</v>
      </c>
      <c r="B41" s="52"/>
      <c r="C41" s="52"/>
      <c r="D41" s="52"/>
      <c r="E41" s="52"/>
      <c r="F41" s="53"/>
      <c r="G41" s="54"/>
      <c r="H41" s="32">
        <f>SUM(H38:H40)</f>
        <v>62250</v>
      </c>
      <c r="I41" s="31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" customHeight="1">
      <c r="A42" s="5" t="s">
        <v>492</v>
      </c>
      <c r="B42" s="5" t="s">
        <v>493</v>
      </c>
      <c r="C42" s="5" t="s">
        <v>494</v>
      </c>
      <c r="D42" s="5" t="s">
        <v>409</v>
      </c>
      <c r="E42" s="5" t="s">
        <v>448</v>
      </c>
      <c r="F42" s="17">
        <v>40</v>
      </c>
      <c r="G42" s="29">
        <v>525</v>
      </c>
      <c r="H42" s="30">
        <f>F42*G42</f>
        <v>21000</v>
      </c>
      <c r="I42" s="5" t="s">
        <v>495</v>
      </c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" customHeight="1">
      <c r="A43" s="5" t="s">
        <v>496</v>
      </c>
      <c r="B43" s="5" t="s">
        <v>493</v>
      </c>
      <c r="C43" s="5" t="s">
        <v>497</v>
      </c>
      <c r="D43" s="5" t="s">
        <v>470</v>
      </c>
      <c r="E43" s="5" t="s">
        <v>471</v>
      </c>
      <c r="F43" s="17">
        <v>15</v>
      </c>
      <c r="G43" s="29">
        <v>550</v>
      </c>
      <c r="H43" s="30">
        <f>F43*G43</f>
        <v>8250</v>
      </c>
      <c r="I43" s="5" t="s">
        <v>498</v>
      </c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" customHeight="1">
      <c r="A44" s="5" t="s">
        <v>499</v>
      </c>
      <c r="B44" s="5" t="s">
        <v>493</v>
      </c>
      <c r="C44" s="5" t="s">
        <v>500</v>
      </c>
      <c r="D44" s="5" t="s">
        <v>470</v>
      </c>
      <c r="E44" s="5" t="s">
        <v>402</v>
      </c>
      <c r="F44" s="17">
        <v>1</v>
      </c>
      <c r="G44" s="29">
        <v>2200</v>
      </c>
      <c r="H44" s="30">
        <f>F44*G44</f>
        <v>2200</v>
      </c>
      <c r="I44" s="5" t="s">
        <v>501</v>
      </c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" customHeight="1">
      <c r="A45" s="52" t="s">
        <v>502</v>
      </c>
      <c r="B45" s="52"/>
      <c r="C45" s="52"/>
      <c r="D45" s="52"/>
      <c r="E45" s="52"/>
      <c r="F45" s="53"/>
      <c r="G45" s="54"/>
      <c r="H45" s="32">
        <f>SUM(H42:H44)</f>
        <v>31450</v>
      </c>
      <c r="I45" s="31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" customHeight="1">
      <c r="A46" s="5" t="s">
        <v>503</v>
      </c>
      <c r="B46" s="5" t="s">
        <v>504</v>
      </c>
      <c r="C46" s="5" t="s">
        <v>505</v>
      </c>
      <c r="D46" s="5" t="s">
        <v>409</v>
      </c>
      <c r="E46" s="5" t="s">
        <v>448</v>
      </c>
      <c r="F46" s="17">
        <v>55</v>
      </c>
      <c r="G46" s="29">
        <v>600</v>
      </c>
      <c r="H46" s="30">
        <f>F46*G46</f>
        <v>33000</v>
      </c>
      <c r="I46" s="5" t="s">
        <v>506</v>
      </c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" customHeight="1">
      <c r="A47" s="5" t="s">
        <v>507</v>
      </c>
      <c r="B47" s="5" t="s">
        <v>504</v>
      </c>
      <c r="C47" s="5" t="s">
        <v>508</v>
      </c>
      <c r="D47" s="5" t="s">
        <v>409</v>
      </c>
      <c r="E47" s="5" t="s">
        <v>448</v>
      </c>
      <c r="F47" s="17">
        <v>65</v>
      </c>
      <c r="G47" s="29">
        <v>425</v>
      </c>
      <c r="H47" s="30">
        <f>F47*G47</f>
        <v>27625</v>
      </c>
      <c r="I47" s="5" t="s">
        <v>509</v>
      </c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" customHeight="1">
      <c r="A48" s="5" t="s">
        <v>510</v>
      </c>
      <c r="B48" s="5" t="s">
        <v>504</v>
      </c>
      <c r="C48" s="5" t="s">
        <v>511</v>
      </c>
      <c r="D48" s="5" t="s">
        <v>409</v>
      </c>
      <c r="E48" s="5" t="s">
        <v>448</v>
      </c>
      <c r="F48" s="17">
        <v>15</v>
      </c>
      <c r="G48" s="29">
        <v>700</v>
      </c>
      <c r="H48" s="30">
        <f>F48*G48</f>
        <v>10500</v>
      </c>
      <c r="I48" s="5" t="s">
        <v>512</v>
      </c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" customHeight="1">
      <c r="A49" s="5" t="s">
        <v>513</v>
      </c>
      <c r="B49" s="5" t="s">
        <v>504</v>
      </c>
      <c r="C49" s="5" t="s">
        <v>514</v>
      </c>
      <c r="D49" s="5" t="s">
        <v>515</v>
      </c>
      <c r="E49" s="5" t="s">
        <v>426</v>
      </c>
      <c r="F49" s="33">
        <v>1</v>
      </c>
      <c r="G49" s="30"/>
      <c r="H49" s="6">
        <f>'Props &amp; Art'!L27</f>
        <v>59200</v>
      </c>
      <c r="I49" s="5" t="s">
        <v>516</v>
      </c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" customHeight="1">
      <c r="A50" s="5" t="s">
        <v>517</v>
      </c>
      <c r="B50" s="5" t="s">
        <v>504</v>
      </c>
      <c r="C50" s="5" t="s">
        <v>518</v>
      </c>
      <c r="D50" s="5" t="s">
        <v>452</v>
      </c>
      <c r="E50" s="5" t="s">
        <v>402</v>
      </c>
      <c r="F50" s="17">
        <v>1</v>
      </c>
      <c r="G50" s="29">
        <v>12000</v>
      </c>
      <c r="H50" s="30">
        <f>F50*G50</f>
        <v>12000</v>
      </c>
      <c r="I50" s="5" t="s">
        <v>519</v>
      </c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" customHeight="1">
      <c r="A51" s="5" t="s">
        <v>520</v>
      </c>
      <c r="B51" s="5" t="s">
        <v>504</v>
      </c>
      <c r="C51" s="5" t="s">
        <v>521</v>
      </c>
      <c r="D51" s="5" t="s">
        <v>401</v>
      </c>
      <c r="E51" s="5" t="s">
        <v>402</v>
      </c>
      <c r="F51" s="17">
        <v>1</v>
      </c>
      <c r="G51" s="29">
        <v>4500</v>
      </c>
      <c r="H51" s="30">
        <f>F51*G51</f>
        <v>4500</v>
      </c>
      <c r="I51" s="5" t="s">
        <v>522</v>
      </c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" customHeight="1">
      <c r="A52" s="5" t="s">
        <v>523</v>
      </c>
      <c r="B52" s="5" t="s">
        <v>504</v>
      </c>
      <c r="C52" s="5" t="s">
        <v>524</v>
      </c>
      <c r="D52" s="5" t="s">
        <v>525</v>
      </c>
      <c r="E52" s="5" t="s">
        <v>402</v>
      </c>
      <c r="F52" s="17">
        <v>1</v>
      </c>
      <c r="G52" s="29">
        <v>12000</v>
      </c>
      <c r="H52" s="30">
        <f>F52*G52</f>
        <v>12000</v>
      </c>
      <c r="I52" s="5" t="s">
        <v>526</v>
      </c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" customHeight="1">
      <c r="A53" s="52" t="s">
        <v>32</v>
      </c>
      <c r="B53" s="52"/>
      <c r="C53" s="52"/>
      <c r="D53" s="52"/>
      <c r="E53" s="52"/>
      <c r="F53" s="53"/>
      <c r="G53" s="54"/>
      <c r="H53" s="32">
        <f>SUM(H46:H52)</f>
        <v>158825</v>
      </c>
      <c r="I53" s="31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" customHeight="1">
      <c r="A54" s="5" t="s">
        <v>527</v>
      </c>
      <c r="B54" s="5" t="s">
        <v>528</v>
      </c>
      <c r="C54" s="5" t="s">
        <v>529</v>
      </c>
      <c r="D54" s="5" t="s">
        <v>409</v>
      </c>
      <c r="E54" s="5" t="s">
        <v>448</v>
      </c>
      <c r="F54" s="17">
        <v>40</v>
      </c>
      <c r="G54" s="29">
        <v>550</v>
      </c>
      <c r="H54" s="30">
        <f t="shared" ref="H54:H59" si="3">F54*G54</f>
        <v>22000</v>
      </c>
      <c r="I54" s="5" t="s">
        <v>530</v>
      </c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" customHeight="1">
      <c r="A55" s="5" t="s">
        <v>531</v>
      </c>
      <c r="B55" s="5" t="s">
        <v>528</v>
      </c>
      <c r="C55" s="5" t="s">
        <v>532</v>
      </c>
      <c r="D55" s="5" t="s">
        <v>452</v>
      </c>
      <c r="E55" s="5" t="s">
        <v>402</v>
      </c>
      <c r="F55" s="17">
        <v>1</v>
      </c>
      <c r="G55" s="29">
        <v>12000</v>
      </c>
      <c r="H55" s="30">
        <f t="shared" si="3"/>
        <v>12000</v>
      </c>
      <c r="I55" s="5" t="s">
        <v>533</v>
      </c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" customHeight="1">
      <c r="A56" s="5" t="s">
        <v>534</v>
      </c>
      <c r="B56" s="5" t="s">
        <v>528</v>
      </c>
      <c r="C56" s="5" t="s">
        <v>535</v>
      </c>
      <c r="D56" s="5" t="s">
        <v>409</v>
      </c>
      <c r="E56" s="5" t="s">
        <v>448</v>
      </c>
      <c r="F56" s="17">
        <v>55</v>
      </c>
      <c r="G56" s="29">
        <v>550</v>
      </c>
      <c r="H56" s="30">
        <f t="shared" si="3"/>
        <v>30250</v>
      </c>
      <c r="I56" s="5" t="s">
        <v>536</v>
      </c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" customHeight="1">
      <c r="A57" s="5" t="s">
        <v>537</v>
      </c>
      <c r="B57" s="5" t="s">
        <v>528</v>
      </c>
      <c r="C57" s="5" t="s">
        <v>538</v>
      </c>
      <c r="D57" s="5" t="s">
        <v>539</v>
      </c>
      <c r="E57" s="5" t="s">
        <v>402</v>
      </c>
      <c r="F57" s="17">
        <v>1</v>
      </c>
      <c r="G57" s="29">
        <v>18000</v>
      </c>
      <c r="H57" s="30">
        <f t="shared" si="3"/>
        <v>18000</v>
      </c>
      <c r="I57" s="5" t="s">
        <v>540</v>
      </c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" customHeight="1">
      <c r="A58" s="5" t="s">
        <v>541</v>
      </c>
      <c r="B58" s="5" t="s">
        <v>528</v>
      </c>
      <c r="C58" s="5" t="s">
        <v>542</v>
      </c>
      <c r="D58" s="5" t="s">
        <v>452</v>
      </c>
      <c r="E58" s="5" t="s">
        <v>402</v>
      </c>
      <c r="F58" s="17">
        <v>1</v>
      </c>
      <c r="G58" s="29">
        <v>6500</v>
      </c>
      <c r="H58" s="30">
        <f t="shared" si="3"/>
        <v>6500</v>
      </c>
      <c r="I58" s="5" t="s">
        <v>543</v>
      </c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" customHeight="1">
      <c r="A59" s="5" t="s">
        <v>544</v>
      </c>
      <c r="B59" s="5" t="s">
        <v>528</v>
      </c>
      <c r="C59" s="5" t="s">
        <v>545</v>
      </c>
      <c r="D59" s="5" t="s">
        <v>546</v>
      </c>
      <c r="E59" s="5" t="s">
        <v>402</v>
      </c>
      <c r="F59" s="17">
        <v>1</v>
      </c>
      <c r="G59" s="29">
        <v>3500</v>
      </c>
      <c r="H59" s="30">
        <f t="shared" si="3"/>
        <v>3500</v>
      </c>
      <c r="I59" s="5" t="s">
        <v>547</v>
      </c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" customHeight="1">
      <c r="A60" s="52" t="s">
        <v>33</v>
      </c>
      <c r="B60" s="52"/>
      <c r="C60" s="52"/>
      <c r="D60" s="52"/>
      <c r="E60" s="52"/>
      <c r="F60" s="53"/>
      <c r="G60" s="54"/>
      <c r="H60" s="32">
        <f>SUM(H54:H59)</f>
        <v>92250</v>
      </c>
      <c r="I60" s="31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" customHeight="1">
      <c r="A61" s="5" t="s">
        <v>548</v>
      </c>
      <c r="B61" s="5" t="s">
        <v>549</v>
      </c>
      <c r="C61" s="5" t="s">
        <v>550</v>
      </c>
      <c r="D61" s="5" t="s">
        <v>409</v>
      </c>
      <c r="E61" s="5" t="s">
        <v>402</v>
      </c>
      <c r="F61" s="17">
        <v>1</v>
      </c>
      <c r="G61" s="29">
        <v>10000</v>
      </c>
      <c r="H61" s="30">
        <f>F61*G61</f>
        <v>10000</v>
      </c>
      <c r="I61" s="5" t="s">
        <v>551</v>
      </c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" customHeight="1">
      <c r="A62" s="5" t="s">
        <v>552</v>
      </c>
      <c r="B62" s="5" t="s">
        <v>549</v>
      </c>
      <c r="C62" s="5" t="s">
        <v>553</v>
      </c>
      <c r="D62" s="5" t="s">
        <v>554</v>
      </c>
      <c r="E62" s="5" t="s">
        <v>402</v>
      </c>
      <c r="F62" s="17">
        <v>1</v>
      </c>
      <c r="G62" s="29">
        <v>22000</v>
      </c>
      <c r="H62" s="30">
        <f>F62*G62</f>
        <v>22000</v>
      </c>
      <c r="I62" s="5" t="s">
        <v>555</v>
      </c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" customHeight="1">
      <c r="A63" s="5" t="s">
        <v>556</v>
      </c>
      <c r="B63" s="5" t="s">
        <v>549</v>
      </c>
      <c r="C63" s="5" t="s">
        <v>557</v>
      </c>
      <c r="D63" s="5" t="s">
        <v>558</v>
      </c>
      <c r="E63" s="5" t="s">
        <v>402</v>
      </c>
      <c r="F63" s="17">
        <v>1</v>
      </c>
      <c r="G63" s="29">
        <v>6000</v>
      </c>
      <c r="H63" s="30">
        <f>F63*G63</f>
        <v>6000</v>
      </c>
      <c r="I63" s="5" t="s">
        <v>559</v>
      </c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" customHeight="1">
      <c r="A64" s="5" t="s">
        <v>560</v>
      </c>
      <c r="B64" s="5" t="s">
        <v>549</v>
      </c>
      <c r="C64" s="5" t="s">
        <v>561</v>
      </c>
      <c r="D64" s="5" t="s">
        <v>401</v>
      </c>
      <c r="E64" s="5" t="s">
        <v>402</v>
      </c>
      <c r="F64" s="17">
        <v>1</v>
      </c>
      <c r="G64" s="29">
        <v>6000</v>
      </c>
      <c r="H64" s="30">
        <f>F64*G64</f>
        <v>6000</v>
      </c>
      <c r="I64" s="5" t="s">
        <v>562</v>
      </c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" customHeight="1">
      <c r="A65" s="5" t="s">
        <v>563</v>
      </c>
      <c r="B65" s="5" t="s">
        <v>549</v>
      </c>
      <c r="C65" s="5" t="s">
        <v>564</v>
      </c>
      <c r="D65" s="5" t="s">
        <v>565</v>
      </c>
      <c r="E65" s="5" t="s">
        <v>402</v>
      </c>
      <c r="F65" s="17">
        <v>1</v>
      </c>
      <c r="G65" s="29">
        <v>5000</v>
      </c>
      <c r="H65" s="30">
        <f>F65*G65</f>
        <v>5000</v>
      </c>
      <c r="I65" s="5" t="s">
        <v>566</v>
      </c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" customHeight="1">
      <c r="A66" s="52" t="s">
        <v>567</v>
      </c>
      <c r="B66" s="52"/>
      <c r="C66" s="52"/>
      <c r="D66" s="52"/>
      <c r="E66" s="52"/>
      <c r="F66" s="53"/>
      <c r="G66" s="54"/>
      <c r="H66" s="32">
        <f>SUM(H61:H65)</f>
        <v>49000</v>
      </c>
      <c r="I66" s="31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" customHeight="1">
      <c r="A67" s="5" t="s">
        <v>568</v>
      </c>
      <c r="B67" s="5" t="s">
        <v>569</v>
      </c>
      <c r="C67" s="5" t="s">
        <v>570</v>
      </c>
      <c r="D67" s="5" t="s">
        <v>409</v>
      </c>
      <c r="E67" s="5" t="s">
        <v>402</v>
      </c>
      <c r="F67" s="17">
        <v>1</v>
      </c>
      <c r="G67" s="29">
        <v>15000</v>
      </c>
      <c r="H67" s="30">
        <f>F67*G67</f>
        <v>15000</v>
      </c>
      <c r="I67" s="5" t="s">
        <v>571</v>
      </c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" customHeight="1">
      <c r="A68" s="5" t="s">
        <v>572</v>
      </c>
      <c r="B68" s="5" t="s">
        <v>569</v>
      </c>
      <c r="C68" s="5" t="s">
        <v>573</v>
      </c>
      <c r="D68" s="5" t="s">
        <v>470</v>
      </c>
      <c r="E68" s="5" t="s">
        <v>402</v>
      </c>
      <c r="F68" s="17">
        <v>1</v>
      </c>
      <c r="G68" s="29">
        <v>13000</v>
      </c>
      <c r="H68" s="30">
        <f>F68*G68</f>
        <v>13000</v>
      </c>
      <c r="I68" s="5" t="s">
        <v>574</v>
      </c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24" customHeight="1">
      <c r="A69" s="5" t="s">
        <v>575</v>
      </c>
      <c r="B69" s="5" t="s">
        <v>569</v>
      </c>
      <c r="C69" s="5" t="s">
        <v>576</v>
      </c>
      <c r="D69" s="5" t="s">
        <v>470</v>
      </c>
      <c r="E69" s="5" t="s">
        <v>402</v>
      </c>
      <c r="F69" s="17">
        <v>1</v>
      </c>
      <c r="G69" s="29">
        <v>10000</v>
      </c>
      <c r="H69" s="30">
        <f>F69*G69</f>
        <v>10000</v>
      </c>
      <c r="I69" s="5" t="s">
        <v>577</v>
      </c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" customHeight="1">
      <c r="A70" s="5" t="s">
        <v>578</v>
      </c>
      <c r="B70" s="5" t="s">
        <v>569</v>
      </c>
      <c r="C70" s="5" t="s">
        <v>579</v>
      </c>
      <c r="D70" s="5" t="s">
        <v>350</v>
      </c>
      <c r="E70" s="5" t="s">
        <v>402</v>
      </c>
      <c r="F70" s="17">
        <v>1</v>
      </c>
      <c r="G70" s="29">
        <v>6000</v>
      </c>
      <c r="H70" s="30">
        <f>F70*G70</f>
        <v>6000</v>
      </c>
      <c r="I70" s="5" t="s">
        <v>580</v>
      </c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" customHeight="1">
      <c r="A71" s="5" t="s">
        <v>581</v>
      </c>
      <c r="B71" s="5" t="s">
        <v>569</v>
      </c>
      <c r="C71" s="5" t="s">
        <v>582</v>
      </c>
      <c r="D71" s="5" t="s">
        <v>583</v>
      </c>
      <c r="E71" s="5" t="s">
        <v>402</v>
      </c>
      <c r="F71" s="17">
        <v>1</v>
      </c>
      <c r="G71" s="29">
        <v>9000</v>
      </c>
      <c r="H71" s="30">
        <f>F71*G71</f>
        <v>9000</v>
      </c>
      <c r="I71" s="5" t="s">
        <v>584</v>
      </c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" customHeight="1">
      <c r="A72" s="52" t="s">
        <v>585</v>
      </c>
      <c r="B72" s="52"/>
      <c r="C72" s="52"/>
      <c r="D72" s="52"/>
      <c r="E72" s="52"/>
      <c r="F72" s="53"/>
      <c r="G72" s="54"/>
      <c r="H72" s="32">
        <f>SUM(H67:H71)</f>
        <v>53000</v>
      </c>
      <c r="I72" s="31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" customHeight="1">
      <c r="A73" s="5" t="s">
        <v>586</v>
      </c>
      <c r="B73" s="5" t="s">
        <v>587</v>
      </c>
      <c r="C73" s="5" t="s">
        <v>588</v>
      </c>
      <c r="D73" s="5" t="s">
        <v>409</v>
      </c>
      <c r="E73" s="5" t="s">
        <v>432</v>
      </c>
      <c r="F73" s="17">
        <v>7</v>
      </c>
      <c r="G73" s="29">
        <v>1283</v>
      </c>
      <c r="H73" s="30">
        <f t="shared" ref="H73:H78" si="4">F73*G73</f>
        <v>8981</v>
      </c>
      <c r="I73" s="5" t="s">
        <v>589</v>
      </c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" customHeight="1">
      <c r="A74" s="5" t="s">
        <v>590</v>
      </c>
      <c r="B74" s="5" t="s">
        <v>587</v>
      </c>
      <c r="C74" s="5" t="s">
        <v>591</v>
      </c>
      <c r="D74" s="5" t="s">
        <v>592</v>
      </c>
      <c r="E74" s="5" t="s">
        <v>402</v>
      </c>
      <c r="F74" s="17">
        <v>1</v>
      </c>
      <c r="G74" s="29">
        <v>12000</v>
      </c>
      <c r="H74" s="30">
        <f t="shared" si="4"/>
        <v>12000</v>
      </c>
      <c r="I74" s="5" t="s">
        <v>593</v>
      </c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" customHeight="1">
      <c r="A75" s="5" t="s">
        <v>594</v>
      </c>
      <c r="B75" s="5" t="s">
        <v>587</v>
      </c>
      <c r="C75" s="5" t="s">
        <v>595</v>
      </c>
      <c r="D75" s="5" t="s">
        <v>546</v>
      </c>
      <c r="E75" s="5" t="s">
        <v>402</v>
      </c>
      <c r="F75" s="17">
        <v>1</v>
      </c>
      <c r="G75" s="29">
        <v>2500</v>
      </c>
      <c r="H75" s="30">
        <f t="shared" si="4"/>
        <v>2500</v>
      </c>
      <c r="I75" s="5" t="s">
        <v>596</v>
      </c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" customHeight="1">
      <c r="A76" s="5" t="s">
        <v>597</v>
      </c>
      <c r="B76" s="5" t="s">
        <v>587</v>
      </c>
      <c r="C76" s="5" t="s">
        <v>598</v>
      </c>
      <c r="D76" s="5" t="s">
        <v>401</v>
      </c>
      <c r="E76" s="5" t="s">
        <v>402</v>
      </c>
      <c r="F76" s="17">
        <v>1</v>
      </c>
      <c r="G76" s="29">
        <v>2500</v>
      </c>
      <c r="H76" s="30">
        <f t="shared" si="4"/>
        <v>2500</v>
      </c>
      <c r="I76" s="5" t="s">
        <v>599</v>
      </c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" customHeight="1">
      <c r="A77" s="5" t="s">
        <v>600</v>
      </c>
      <c r="B77" s="5" t="s">
        <v>587</v>
      </c>
      <c r="C77" s="5" t="s">
        <v>601</v>
      </c>
      <c r="D77" s="5" t="s">
        <v>401</v>
      </c>
      <c r="E77" s="5" t="s">
        <v>402</v>
      </c>
      <c r="F77" s="17">
        <v>1</v>
      </c>
      <c r="G77" s="29">
        <v>5000</v>
      </c>
      <c r="H77" s="30">
        <f t="shared" si="4"/>
        <v>5000</v>
      </c>
      <c r="I77" s="5" t="s">
        <v>602</v>
      </c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" customHeight="1">
      <c r="A78" s="5" t="s">
        <v>603</v>
      </c>
      <c r="B78" s="5" t="s">
        <v>587</v>
      </c>
      <c r="C78" s="5" t="s">
        <v>604</v>
      </c>
      <c r="D78" s="5" t="s">
        <v>409</v>
      </c>
      <c r="E78" s="5" t="s">
        <v>402</v>
      </c>
      <c r="F78" s="17">
        <v>1</v>
      </c>
      <c r="G78" s="29">
        <v>4000</v>
      </c>
      <c r="H78" s="30">
        <f t="shared" si="4"/>
        <v>4000</v>
      </c>
      <c r="I78" s="5" t="s">
        <v>605</v>
      </c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" customHeight="1">
      <c r="A79" s="52" t="s">
        <v>34</v>
      </c>
      <c r="B79" s="52"/>
      <c r="C79" s="52"/>
      <c r="D79" s="52"/>
      <c r="E79" s="52"/>
      <c r="F79" s="53"/>
      <c r="G79" s="54"/>
      <c r="H79" s="32">
        <f>SUM(H73:H78)</f>
        <v>34981</v>
      </c>
      <c r="I79" s="31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" customHeight="1">
      <c r="A80" s="5" t="s">
        <v>606</v>
      </c>
      <c r="B80" s="5" t="s">
        <v>607</v>
      </c>
      <c r="C80" s="5" t="s">
        <v>608</v>
      </c>
      <c r="D80" s="5" t="s">
        <v>401</v>
      </c>
      <c r="E80" s="5" t="s">
        <v>402</v>
      </c>
      <c r="F80" s="17">
        <v>1</v>
      </c>
      <c r="G80" s="29">
        <v>4000</v>
      </c>
      <c r="H80" s="30">
        <f>F80*G80</f>
        <v>4000</v>
      </c>
      <c r="I80" s="5" t="s">
        <v>609</v>
      </c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" customHeight="1">
      <c r="A81" s="5" t="s">
        <v>610</v>
      </c>
      <c r="B81" s="5" t="s">
        <v>607</v>
      </c>
      <c r="C81" s="5" t="s">
        <v>611</v>
      </c>
      <c r="D81" s="5" t="s">
        <v>401</v>
      </c>
      <c r="E81" s="5" t="s">
        <v>402</v>
      </c>
      <c r="F81" s="17">
        <v>1</v>
      </c>
      <c r="G81" s="29">
        <v>12000</v>
      </c>
      <c r="H81" s="30">
        <f>F81*G81</f>
        <v>12000</v>
      </c>
      <c r="I81" s="5" t="s">
        <v>612</v>
      </c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" customHeight="1">
      <c r="A82" s="5" t="s">
        <v>613</v>
      </c>
      <c r="B82" s="5" t="s">
        <v>607</v>
      </c>
      <c r="C82" s="5" t="s">
        <v>614</v>
      </c>
      <c r="D82" s="5" t="s">
        <v>401</v>
      </c>
      <c r="E82" s="5" t="s">
        <v>402</v>
      </c>
      <c r="F82" s="17">
        <v>1</v>
      </c>
      <c r="G82" s="29">
        <v>9000</v>
      </c>
      <c r="H82" s="30">
        <f>F82*G82</f>
        <v>9000</v>
      </c>
      <c r="I82" s="5" t="s">
        <v>615</v>
      </c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" customHeight="1">
      <c r="A83" s="5" t="s">
        <v>616</v>
      </c>
      <c r="B83" s="5" t="s">
        <v>607</v>
      </c>
      <c r="C83" s="5" t="s">
        <v>617</v>
      </c>
      <c r="D83" s="5" t="s">
        <v>618</v>
      </c>
      <c r="E83" s="5" t="s">
        <v>402</v>
      </c>
      <c r="F83" s="17">
        <v>1</v>
      </c>
      <c r="G83" s="29">
        <v>3000</v>
      </c>
      <c r="H83" s="30">
        <f>F83*G83</f>
        <v>3000</v>
      </c>
      <c r="I83" s="5" t="s">
        <v>619</v>
      </c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" customHeight="1">
      <c r="A84" s="52" t="s">
        <v>620</v>
      </c>
      <c r="B84" s="52"/>
      <c r="C84" s="52"/>
      <c r="D84" s="52"/>
      <c r="E84" s="52"/>
      <c r="F84" s="53"/>
      <c r="G84" s="54"/>
      <c r="H84" s="32">
        <f>SUM(H80:H83)</f>
        <v>28000</v>
      </c>
      <c r="I84" s="31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" customHeight="1">
      <c r="A85" s="5" t="s">
        <v>621</v>
      </c>
      <c r="B85" s="5" t="s">
        <v>622</v>
      </c>
      <c r="C85" s="5" t="s">
        <v>623</v>
      </c>
      <c r="D85" s="5" t="s">
        <v>409</v>
      </c>
      <c r="E85" s="5" t="s">
        <v>432</v>
      </c>
      <c r="F85" s="17">
        <v>75</v>
      </c>
      <c r="G85" s="29">
        <v>600</v>
      </c>
      <c r="H85" s="30">
        <f t="shared" ref="H85:H94" si="5">F85*G85</f>
        <v>45000</v>
      </c>
      <c r="I85" s="5" t="s">
        <v>624</v>
      </c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" customHeight="1">
      <c r="A86" s="5" t="s">
        <v>625</v>
      </c>
      <c r="B86" s="5" t="s">
        <v>622</v>
      </c>
      <c r="C86" s="5" t="s">
        <v>626</v>
      </c>
      <c r="D86" s="5" t="s">
        <v>409</v>
      </c>
      <c r="E86" s="5" t="s">
        <v>432</v>
      </c>
      <c r="F86" s="17">
        <v>35</v>
      </c>
      <c r="G86" s="29">
        <v>375</v>
      </c>
      <c r="H86" s="30">
        <f t="shared" si="5"/>
        <v>13125</v>
      </c>
      <c r="I86" s="5" t="s">
        <v>627</v>
      </c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" customHeight="1">
      <c r="A87" s="5" t="s">
        <v>628</v>
      </c>
      <c r="B87" s="5" t="s">
        <v>622</v>
      </c>
      <c r="C87" s="5" t="s">
        <v>629</v>
      </c>
      <c r="D87" s="5" t="s">
        <v>489</v>
      </c>
      <c r="E87" s="5" t="s">
        <v>402</v>
      </c>
      <c r="F87" s="17">
        <v>1</v>
      </c>
      <c r="G87" s="29">
        <v>7000</v>
      </c>
      <c r="H87" s="30">
        <f t="shared" si="5"/>
        <v>7000</v>
      </c>
      <c r="I87" s="5" t="s">
        <v>630</v>
      </c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" customHeight="1">
      <c r="A88" s="5" t="s">
        <v>631</v>
      </c>
      <c r="B88" s="5" t="s">
        <v>622</v>
      </c>
      <c r="C88" s="5" t="s">
        <v>632</v>
      </c>
      <c r="D88" s="5" t="s">
        <v>401</v>
      </c>
      <c r="E88" s="5" t="s">
        <v>402</v>
      </c>
      <c r="F88" s="17">
        <v>1</v>
      </c>
      <c r="G88" s="29">
        <v>22000</v>
      </c>
      <c r="H88" s="30">
        <f t="shared" si="5"/>
        <v>22000</v>
      </c>
      <c r="I88" s="5" t="s">
        <v>633</v>
      </c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" customHeight="1">
      <c r="A89" s="5" t="s">
        <v>634</v>
      </c>
      <c r="B89" s="5" t="s">
        <v>622</v>
      </c>
      <c r="C89" s="5" t="s">
        <v>635</v>
      </c>
      <c r="D89" s="5" t="s">
        <v>401</v>
      </c>
      <c r="E89" s="5" t="s">
        <v>402</v>
      </c>
      <c r="F89" s="17">
        <v>1</v>
      </c>
      <c r="G89" s="29">
        <v>4500</v>
      </c>
      <c r="H89" s="30">
        <f t="shared" si="5"/>
        <v>4500</v>
      </c>
      <c r="I89" s="5" t="s">
        <v>636</v>
      </c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" customHeight="1">
      <c r="A90" s="5" t="s">
        <v>637</v>
      </c>
      <c r="B90" s="5" t="s">
        <v>622</v>
      </c>
      <c r="C90" s="5" t="s">
        <v>638</v>
      </c>
      <c r="D90" s="5" t="s">
        <v>401</v>
      </c>
      <c r="E90" s="5" t="s">
        <v>402</v>
      </c>
      <c r="F90" s="17">
        <v>1</v>
      </c>
      <c r="G90" s="29">
        <v>10000</v>
      </c>
      <c r="H90" s="30">
        <f t="shared" si="5"/>
        <v>10000</v>
      </c>
      <c r="I90" s="5" t="s">
        <v>639</v>
      </c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" customHeight="1">
      <c r="A91" s="5" t="s">
        <v>640</v>
      </c>
      <c r="B91" s="5" t="s">
        <v>622</v>
      </c>
      <c r="C91" s="5" t="s">
        <v>641</v>
      </c>
      <c r="D91" s="5" t="s">
        <v>401</v>
      </c>
      <c r="E91" s="5" t="s">
        <v>402</v>
      </c>
      <c r="F91" s="17">
        <v>1</v>
      </c>
      <c r="G91" s="29">
        <v>10000</v>
      </c>
      <c r="H91" s="30">
        <f t="shared" si="5"/>
        <v>10000</v>
      </c>
      <c r="I91" s="5" t="s">
        <v>642</v>
      </c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" customHeight="1">
      <c r="A92" s="5" t="s">
        <v>643</v>
      </c>
      <c r="B92" s="5" t="s">
        <v>622</v>
      </c>
      <c r="C92" s="5" t="s">
        <v>644</v>
      </c>
      <c r="D92" s="5" t="s">
        <v>401</v>
      </c>
      <c r="E92" s="5" t="s">
        <v>402</v>
      </c>
      <c r="F92" s="17">
        <v>1</v>
      </c>
      <c r="G92" s="29">
        <v>9000</v>
      </c>
      <c r="H92" s="30">
        <f t="shared" si="5"/>
        <v>9000</v>
      </c>
      <c r="I92" s="5" t="s">
        <v>645</v>
      </c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" customHeight="1">
      <c r="A93" s="5" t="s">
        <v>646</v>
      </c>
      <c r="B93" s="5" t="s">
        <v>622</v>
      </c>
      <c r="C93" s="5" t="s">
        <v>647</v>
      </c>
      <c r="D93" s="5" t="s">
        <v>401</v>
      </c>
      <c r="E93" s="5" t="s">
        <v>402</v>
      </c>
      <c r="F93" s="17">
        <v>1</v>
      </c>
      <c r="G93" s="29">
        <v>4500</v>
      </c>
      <c r="H93" s="30">
        <f t="shared" si="5"/>
        <v>4500</v>
      </c>
      <c r="I93" s="5" t="s">
        <v>648</v>
      </c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" customHeight="1">
      <c r="A94" s="5" t="s">
        <v>649</v>
      </c>
      <c r="B94" s="5" t="s">
        <v>622</v>
      </c>
      <c r="C94" s="5" t="s">
        <v>650</v>
      </c>
      <c r="D94" s="5" t="s">
        <v>651</v>
      </c>
      <c r="E94" s="5" t="s">
        <v>402</v>
      </c>
      <c r="F94" s="17">
        <v>1</v>
      </c>
      <c r="G94" s="29">
        <v>4500</v>
      </c>
      <c r="H94" s="30">
        <f t="shared" si="5"/>
        <v>4500</v>
      </c>
      <c r="I94" s="5" t="s">
        <v>652</v>
      </c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" customHeight="1">
      <c r="A95" s="52" t="s">
        <v>35</v>
      </c>
      <c r="B95" s="52"/>
      <c r="C95" s="52"/>
      <c r="D95" s="52"/>
      <c r="E95" s="52"/>
      <c r="F95" s="53"/>
      <c r="G95" s="54"/>
      <c r="H95" s="32">
        <f>SUM(H85:H94)</f>
        <v>129625</v>
      </c>
      <c r="I95" s="31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" customHeight="1">
      <c r="A96" s="5" t="s">
        <v>653</v>
      </c>
      <c r="B96" s="5" t="s">
        <v>130</v>
      </c>
      <c r="C96" s="5" t="s">
        <v>654</v>
      </c>
      <c r="D96" s="5" t="s">
        <v>401</v>
      </c>
      <c r="E96" s="5" t="s">
        <v>402</v>
      </c>
      <c r="F96" s="17">
        <v>1</v>
      </c>
      <c r="G96" s="29">
        <v>3500</v>
      </c>
      <c r="H96" s="30">
        <f>F96*G96</f>
        <v>3500</v>
      </c>
      <c r="I96" s="5" t="s">
        <v>655</v>
      </c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" customHeight="1">
      <c r="A97" s="5" t="s">
        <v>656</v>
      </c>
      <c r="B97" s="5" t="s">
        <v>130</v>
      </c>
      <c r="C97" s="5" t="s">
        <v>657</v>
      </c>
      <c r="D97" s="5" t="s">
        <v>401</v>
      </c>
      <c r="E97" s="5" t="s">
        <v>402</v>
      </c>
      <c r="F97" s="17">
        <v>1</v>
      </c>
      <c r="G97" s="29">
        <v>10000</v>
      </c>
      <c r="H97" s="30">
        <f>F97*G97</f>
        <v>10000</v>
      </c>
      <c r="I97" s="5" t="s">
        <v>658</v>
      </c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" customHeight="1">
      <c r="A98" s="5" t="s">
        <v>659</v>
      </c>
      <c r="B98" s="5" t="s">
        <v>130</v>
      </c>
      <c r="C98" s="5" t="s">
        <v>660</v>
      </c>
      <c r="D98" s="5" t="s">
        <v>401</v>
      </c>
      <c r="E98" s="5" t="s">
        <v>402</v>
      </c>
      <c r="F98" s="17">
        <v>1</v>
      </c>
      <c r="G98" s="29">
        <v>3500</v>
      </c>
      <c r="H98" s="30">
        <f>F98*G98</f>
        <v>3500</v>
      </c>
      <c r="I98" s="5" t="s">
        <v>661</v>
      </c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24" customHeight="1">
      <c r="A99" s="5" t="s">
        <v>662</v>
      </c>
      <c r="B99" s="5" t="s">
        <v>130</v>
      </c>
      <c r="C99" s="5" t="s">
        <v>663</v>
      </c>
      <c r="D99" s="5" t="s">
        <v>651</v>
      </c>
      <c r="E99" s="5" t="s">
        <v>402</v>
      </c>
      <c r="F99" s="17">
        <v>1</v>
      </c>
      <c r="G99" s="29">
        <v>5000</v>
      </c>
      <c r="H99" s="30">
        <f>F99*G99</f>
        <v>5000</v>
      </c>
      <c r="I99" s="5" t="s">
        <v>664</v>
      </c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" customHeight="1">
      <c r="A100" s="5" t="s">
        <v>665</v>
      </c>
      <c r="B100" s="5" t="s">
        <v>130</v>
      </c>
      <c r="C100" s="5" t="s">
        <v>666</v>
      </c>
      <c r="D100" s="5" t="s">
        <v>401</v>
      </c>
      <c r="E100" s="5" t="s">
        <v>402</v>
      </c>
      <c r="F100" s="17">
        <v>1</v>
      </c>
      <c r="G100" s="29">
        <v>1600</v>
      </c>
      <c r="H100" s="30">
        <f>F100*G100</f>
        <v>1600</v>
      </c>
      <c r="I100" s="5" t="s">
        <v>667</v>
      </c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" customHeight="1">
      <c r="A101" s="52" t="s">
        <v>36</v>
      </c>
      <c r="B101" s="52"/>
      <c r="C101" s="52"/>
      <c r="D101" s="52"/>
      <c r="E101" s="52"/>
      <c r="F101" s="53"/>
      <c r="G101" s="54"/>
      <c r="H101" s="32">
        <f>SUM(H96:H100)</f>
        <v>23600</v>
      </c>
      <c r="I101" s="31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" customHeight="1">
      <c r="A102" s="5" t="s">
        <v>668</v>
      </c>
      <c r="B102" s="5" t="s">
        <v>669</v>
      </c>
      <c r="C102" s="5" t="s">
        <v>670</v>
      </c>
      <c r="D102" s="5" t="s">
        <v>671</v>
      </c>
      <c r="E102" s="5" t="s">
        <v>402</v>
      </c>
      <c r="F102" s="17">
        <v>1</v>
      </c>
      <c r="G102" s="29">
        <v>22000</v>
      </c>
      <c r="H102" s="30">
        <f t="shared" ref="H102:H107" si="6">F102*G102</f>
        <v>22000</v>
      </c>
      <c r="I102" s="5" t="s">
        <v>672</v>
      </c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" customHeight="1">
      <c r="A103" s="5" t="s">
        <v>673</v>
      </c>
      <c r="B103" s="5" t="s">
        <v>669</v>
      </c>
      <c r="C103" s="5" t="s">
        <v>674</v>
      </c>
      <c r="D103" s="5" t="s">
        <v>401</v>
      </c>
      <c r="E103" s="5" t="s">
        <v>402</v>
      </c>
      <c r="F103" s="17">
        <v>1</v>
      </c>
      <c r="G103" s="29">
        <v>10000</v>
      </c>
      <c r="H103" s="30">
        <f t="shared" si="6"/>
        <v>10000</v>
      </c>
      <c r="I103" s="5" t="s">
        <v>675</v>
      </c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" customHeight="1">
      <c r="A104" s="5" t="s">
        <v>676</v>
      </c>
      <c r="B104" s="5" t="s">
        <v>669</v>
      </c>
      <c r="C104" s="5" t="s">
        <v>677</v>
      </c>
      <c r="D104" s="5" t="s">
        <v>401</v>
      </c>
      <c r="E104" s="5" t="s">
        <v>402</v>
      </c>
      <c r="F104" s="17">
        <v>1</v>
      </c>
      <c r="G104" s="29">
        <v>7000</v>
      </c>
      <c r="H104" s="30">
        <f t="shared" si="6"/>
        <v>7000</v>
      </c>
      <c r="I104" s="5" t="s">
        <v>678</v>
      </c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" customHeight="1">
      <c r="A105" s="5" t="s">
        <v>679</v>
      </c>
      <c r="B105" s="5" t="s">
        <v>669</v>
      </c>
      <c r="C105" s="5" t="s">
        <v>680</v>
      </c>
      <c r="D105" s="5" t="s">
        <v>671</v>
      </c>
      <c r="E105" s="5" t="s">
        <v>402</v>
      </c>
      <c r="F105" s="17">
        <v>1</v>
      </c>
      <c r="G105" s="29">
        <v>7000</v>
      </c>
      <c r="H105" s="30">
        <f t="shared" si="6"/>
        <v>7000</v>
      </c>
      <c r="I105" s="5" t="s">
        <v>681</v>
      </c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" customHeight="1">
      <c r="A106" s="5" t="s">
        <v>682</v>
      </c>
      <c r="B106" s="5" t="s">
        <v>669</v>
      </c>
      <c r="C106" s="5" t="s">
        <v>683</v>
      </c>
      <c r="D106" s="5" t="s">
        <v>401</v>
      </c>
      <c r="E106" s="5" t="s">
        <v>402</v>
      </c>
      <c r="F106" s="17">
        <v>1</v>
      </c>
      <c r="G106" s="29">
        <v>6000</v>
      </c>
      <c r="H106" s="30">
        <f t="shared" si="6"/>
        <v>6000</v>
      </c>
      <c r="I106" s="5" t="s">
        <v>684</v>
      </c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" customHeight="1">
      <c r="A107" s="5" t="s">
        <v>685</v>
      </c>
      <c r="B107" s="5" t="s">
        <v>669</v>
      </c>
      <c r="C107" s="5" t="s">
        <v>686</v>
      </c>
      <c r="D107" s="5" t="s">
        <v>687</v>
      </c>
      <c r="E107" s="5" t="s">
        <v>402</v>
      </c>
      <c r="F107" s="17">
        <v>1</v>
      </c>
      <c r="G107" s="29">
        <v>10000</v>
      </c>
      <c r="H107" s="30">
        <f t="shared" si="6"/>
        <v>10000</v>
      </c>
      <c r="I107" s="5" t="s">
        <v>688</v>
      </c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" customHeight="1">
      <c r="A108" s="55" t="s">
        <v>689</v>
      </c>
      <c r="B108" s="55"/>
      <c r="C108" s="55"/>
      <c r="D108" s="55"/>
      <c r="E108" s="55"/>
      <c r="F108" s="55"/>
      <c r="G108" s="56"/>
      <c r="H108" s="35">
        <f>SUM(H102:H107)</f>
        <v>62000</v>
      </c>
      <c r="I108" s="3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" customHeight="1">
      <c r="A109" s="57" t="s">
        <v>690</v>
      </c>
      <c r="B109" s="57"/>
      <c r="C109" s="57"/>
      <c r="D109" s="57"/>
      <c r="E109" s="57"/>
      <c r="F109" s="57"/>
      <c r="G109" s="58"/>
      <c r="H109" s="36">
        <f>H19+H21+H30+H37+H41+H45+H53+H60+H66+H72+H79+H84+H95+H101+H108</f>
        <v>1211381.5</v>
      </c>
      <c r="I109" s="2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" customHeight="1">
      <c r="A110" s="57" t="s">
        <v>107</v>
      </c>
      <c r="B110" s="57"/>
      <c r="C110" s="57"/>
      <c r="D110" s="57"/>
      <c r="E110" s="57"/>
      <c r="F110" s="57"/>
      <c r="G110" s="58"/>
      <c r="H110" s="37">
        <f>SUMIF($D$13:$D$107,"Cast payroll",$H$13:$H$107)*Assumptions!F12</f>
        <v>36098.607499999998</v>
      </c>
      <c r="I110" s="2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" customHeight="1">
      <c r="A111" s="57" t="s">
        <v>691</v>
      </c>
      <c r="B111" s="57"/>
      <c r="C111" s="57"/>
      <c r="D111" s="57"/>
      <c r="E111" s="57"/>
      <c r="F111" s="57"/>
      <c r="G111" s="58"/>
      <c r="H111" s="37">
        <f>SUMIF($D$13:$D$107,"Crew payroll",$H$13:$H$107)*Assumptions!F13</f>
        <v>94001.58</v>
      </c>
      <c r="I111" s="2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" customHeight="1">
      <c r="A112" s="57" t="s">
        <v>113</v>
      </c>
      <c r="B112" s="57"/>
      <c r="C112" s="57"/>
      <c r="D112" s="57"/>
      <c r="E112" s="57"/>
      <c r="F112" s="57"/>
      <c r="G112" s="58"/>
      <c r="H112" s="37">
        <f>(SUMIF($D$13:$D$107,"Cast payroll",$H$13:$H$107)+SUMIF($D$13:$D$107,"Crew payroll",$H$13:$H$107))*Assumptions!F14</f>
        <v>20703.945</v>
      </c>
      <c r="I112" s="2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" customHeight="1">
      <c r="A113" s="57" t="s">
        <v>692</v>
      </c>
      <c r="B113" s="57"/>
      <c r="C113" s="57"/>
      <c r="D113" s="57"/>
      <c r="E113" s="57"/>
      <c r="F113" s="57"/>
      <c r="G113" s="58"/>
      <c r="H113" s="37">
        <f>SUM(H109:H112)</f>
        <v>1362185.6325000001</v>
      </c>
      <c r="I113" s="2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" customHeight="1">
      <c r="A114" s="57" t="s">
        <v>120</v>
      </c>
      <c r="B114" s="57"/>
      <c r="C114" s="57"/>
      <c r="D114" s="57"/>
      <c r="E114" s="57"/>
      <c r="F114" s="57"/>
      <c r="G114" s="58"/>
      <c r="H114" s="37">
        <f>H113*Assumptions!F16</f>
        <v>0</v>
      </c>
      <c r="I114" s="2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" customHeight="1">
      <c r="A115" s="59" t="s">
        <v>693</v>
      </c>
      <c r="B115" s="59"/>
      <c r="C115" s="59"/>
      <c r="D115" s="59"/>
      <c r="E115" s="59"/>
      <c r="F115" s="59"/>
      <c r="G115" s="60"/>
      <c r="H115" s="39">
        <f>(H113+H114)*Assumptions!F15</f>
        <v>88542.066112500004</v>
      </c>
      <c r="I115" s="38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" customHeight="1">
      <c r="A116" s="61" t="s">
        <v>694</v>
      </c>
      <c r="B116" s="61"/>
      <c r="C116" s="61"/>
      <c r="D116" s="61"/>
      <c r="E116" s="61"/>
      <c r="F116" s="61"/>
      <c r="G116" s="62"/>
      <c r="H116" s="41">
        <f>H113+H114+H115</f>
        <v>1450727.6986125</v>
      </c>
      <c r="I116" s="40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</sheetData>
  <mergeCells count="25">
    <mergeCell ref="A112:G112"/>
    <mergeCell ref="A113:G113"/>
    <mergeCell ref="A114:G114"/>
    <mergeCell ref="A115:G115"/>
    <mergeCell ref="A116:G116"/>
    <mergeCell ref="A101:G101"/>
    <mergeCell ref="A108:G108"/>
    <mergeCell ref="A109:G109"/>
    <mergeCell ref="A110:G110"/>
    <mergeCell ref="A111:G111"/>
    <mergeCell ref="A66:G66"/>
    <mergeCell ref="A72:G72"/>
    <mergeCell ref="A79:G79"/>
    <mergeCell ref="A84:G84"/>
    <mergeCell ref="A95:G95"/>
    <mergeCell ref="A37:G37"/>
    <mergeCell ref="A41:G41"/>
    <mergeCell ref="A45:G45"/>
    <mergeCell ref="A53:G53"/>
    <mergeCell ref="A60:G60"/>
    <mergeCell ref="A1:I1"/>
    <mergeCell ref="A2:I2"/>
    <mergeCell ref="A19:G19"/>
    <mergeCell ref="A21:G21"/>
    <mergeCell ref="A30:G30"/>
  </mergeCells>
  <conditionalFormatting sqref="B8">
    <cfRule type="containsText" dxfId="7" priority="1" operator="containsText" text="WITHIN"/>
    <cfRule type="containsText" dxfId="6" priority="2" operator="containsText" text="REVIEW"/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250"/>
  <sheetViews>
    <sheetView showGridLines="0" workbookViewId="0"/>
  </sheetViews>
  <sheetFormatPr defaultRowHeight="14"/>
  <cols>
    <col min="1" max="1" width="12" customWidth="1"/>
    <col min="2" max="2" width="28" customWidth="1"/>
    <col min="3" max="3" width="43" customWidth="1"/>
    <col min="4" max="4" width="23" customWidth="1"/>
    <col min="5" max="5" width="17" customWidth="1"/>
    <col min="6" max="8" width="14" customWidth="1"/>
    <col min="9" max="9" width="52" customWidth="1"/>
  </cols>
  <sheetData>
    <row r="1" spans="1:26" ht="30" customHeight="1">
      <c r="A1" s="44" t="s">
        <v>699</v>
      </c>
      <c r="B1" s="44"/>
      <c r="C1" s="44"/>
      <c r="D1" s="44"/>
      <c r="E1" s="44"/>
      <c r="F1" s="44"/>
      <c r="G1" s="44"/>
      <c r="H1" s="44"/>
      <c r="I1" s="4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6" customHeight="1">
      <c r="A2" s="45" t="s">
        <v>700</v>
      </c>
      <c r="B2" s="45"/>
      <c r="C2" s="45"/>
      <c r="D2" s="45"/>
      <c r="E2" s="45"/>
      <c r="F2" s="45"/>
      <c r="G2" s="45"/>
      <c r="H2" s="45"/>
      <c r="I2" s="45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" customHeight="1">
      <c r="A4" s="24" t="s">
        <v>2</v>
      </c>
      <c r="B4" s="25" t="s">
        <v>21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" customHeight="1">
      <c r="A5" s="24" t="s">
        <v>4</v>
      </c>
      <c r="B5" s="26">
        <v>20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60" customHeight="1">
      <c r="A6" s="24" t="s">
        <v>386</v>
      </c>
      <c r="B6" s="25" t="s">
        <v>23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" customHeight="1">
      <c r="A7" s="24" t="s">
        <v>387</v>
      </c>
      <c r="B7" s="27">
        <v>6000000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" customHeight="1">
      <c r="A8" s="24" t="s">
        <v>388</v>
      </c>
      <c r="B8" s="27" t="str">
        <f>IF(B9&lt;=B7,"WITHIN STATED RANGE","RECLASSIFY / REVIEW")</f>
        <v>WITHIN STATED RANGE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" customHeight="1">
      <c r="A9" s="24" t="s">
        <v>389</v>
      </c>
      <c r="B9" s="28">
        <f>H116</f>
        <v>4185385.845375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" customHeight="1">
      <c r="A12" s="1" t="s">
        <v>390</v>
      </c>
      <c r="B12" s="2" t="s">
        <v>391</v>
      </c>
      <c r="C12" s="2" t="s">
        <v>392</v>
      </c>
      <c r="D12" s="2" t="s">
        <v>393</v>
      </c>
      <c r="E12" s="2" t="s">
        <v>394</v>
      </c>
      <c r="F12" s="2" t="s">
        <v>395</v>
      </c>
      <c r="G12" s="2" t="s">
        <v>317</v>
      </c>
      <c r="H12" s="2" t="s">
        <v>396</v>
      </c>
      <c r="I12" s="3" t="s">
        <v>397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" customHeight="1">
      <c r="A13" s="5" t="s">
        <v>398</v>
      </c>
      <c r="B13" s="5" t="s">
        <v>399</v>
      </c>
      <c r="C13" s="5" t="s">
        <v>400</v>
      </c>
      <c r="D13" s="5" t="s">
        <v>401</v>
      </c>
      <c r="E13" s="5" t="s">
        <v>402</v>
      </c>
      <c r="F13" s="17">
        <v>1</v>
      </c>
      <c r="G13" s="29">
        <v>25000</v>
      </c>
      <c r="H13" s="30">
        <f t="shared" ref="H13:H18" si="0">F13*G13</f>
        <v>25000</v>
      </c>
      <c r="I13" s="5" t="s">
        <v>403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" customHeight="1">
      <c r="A14" s="5" t="s">
        <v>404</v>
      </c>
      <c r="B14" s="5" t="s">
        <v>399</v>
      </c>
      <c r="C14" s="5" t="s">
        <v>405</v>
      </c>
      <c r="D14" s="5" t="s">
        <v>401</v>
      </c>
      <c r="E14" s="5" t="s">
        <v>402</v>
      </c>
      <c r="F14" s="17">
        <v>1</v>
      </c>
      <c r="G14" s="29">
        <v>30000</v>
      </c>
      <c r="H14" s="30">
        <f t="shared" si="0"/>
        <v>30000</v>
      </c>
      <c r="I14" s="5" t="s">
        <v>406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" customHeight="1">
      <c r="A15" s="5" t="s">
        <v>407</v>
      </c>
      <c r="B15" s="5" t="s">
        <v>399</v>
      </c>
      <c r="C15" s="5" t="s">
        <v>408</v>
      </c>
      <c r="D15" s="5" t="s">
        <v>409</v>
      </c>
      <c r="E15" s="5" t="s">
        <v>410</v>
      </c>
      <c r="F15" s="17">
        <v>1</v>
      </c>
      <c r="G15" s="29">
        <v>110000</v>
      </c>
      <c r="H15" s="30">
        <f t="shared" si="0"/>
        <v>110000</v>
      </c>
      <c r="I15" s="5" t="s">
        <v>411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" customHeight="1">
      <c r="A16" s="5" t="s">
        <v>412</v>
      </c>
      <c r="B16" s="5" t="s">
        <v>399</v>
      </c>
      <c r="C16" s="5" t="s">
        <v>413</v>
      </c>
      <c r="D16" s="5" t="s">
        <v>409</v>
      </c>
      <c r="E16" s="5" t="s">
        <v>410</v>
      </c>
      <c r="F16" s="17">
        <v>1</v>
      </c>
      <c r="G16" s="29">
        <v>110000</v>
      </c>
      <c r="H16" s="30">
        <f t="shared" si="0"/>
        <v>110000</v>
      </c>
      <c r="I16" s="5" t="s">
        <v>414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" customHeight="1">
      <c r="A17" s="5" t="s">
        <v>415</v>
      </c>
      <c r="B17" s="5" t="s">
        <v>399</v>
      </c>
      <c r="C17" s="5" t="s">
        <v>416</v>
      </c>
      <c r="D17" s="5" t="s">
        <v>409</v>
      </c>
      <c r="E17" s="5" t="s">
        <v>402</v>
      </c>
      <c r="F17" s="17">
        <v>1</v>
      </c>
      <c r="G17" s="29">
        <v>25000</v>
      </c>
      <c r="H17" s="30">
        <f t="shared" si="0"/>
        <v>25000</v>
      </c>
      <c r="I17" s="5" t="s">
        <v>417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" customHeight="1">
      <c r="A18" s="5" t="s">
        <v>418</v>
      </c>
      <c r="B18" s="5" t="s">
        <v>399</v>
      </c>
      <c r="C18" s="5" t="s">
        <v>419</v>
      </c>
      <c r="D18" s="5" t="s">
        <v>409</v>
      </c>
      <c r="E18" s="5" t="s">
        <v>402</v>
      </c>
      <c r="F18" s="17">
        <v>1</v>
      </c>
      <c r="G18" s="29">
        <v>30000</v>
      </c>
      <c r="H18" s="30">
        <f t="shared" si="0"/>
        <v>30000</v>
      </c>
      <c r="I18" s="5" t="s">
        <v>420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" customHeight="1">
      <c r="A19" s="52" t="s">
        <v>421</v>
      </c>
      <c r="B19" s="52"/>
      <c r="C19" s="52"/>
      <c r="D19" s="52"/>
      <c r="E19" s="52"/>
      <c r="F19" s="53"/>
      <c r="G19" s="54"/>
      <c r="H19" s="32">
        <f>SUM(H13:H18)</f>
        <v>330000</v>
      </c>
      <c r="I19" s="31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" customHeight="1">
      <c r="A20" s="5" t="s">
        <v>422</v>
      </c>
      <c r="B20" s="5" t="s">
        <v>423</v>
      </c>
      <c r="C20" s="5" t="s">
        <v>424</v>
      </c>
      <c r="D20" s="5" t="s">
        <v>425</v>
      </c>
      <c r="E20" s="5" t="s">
        <v>426</v>
      </c>
      <c r="F20" s="33">
        <v>1</v>
      </c>
      <c r="G20" s="30"/>
      <c r="H20" s="6">
        <f>'Cast &amp; Schedule'!R23</f>
        <v>343650</v>
      </c>
      <c r="I20" s="5" t="s">
        <v>427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" customHeight="1">
      <c r="A21" s="52" t="s">
        <v>428</v>
      </c>
      <c r="B21" s="52"/>
      <c r="C21" s="52"/>
      <c r="D21" s="52"/>
      <c r="E21" s="52"/>
      <c r="F21" s="53"/>
      <c r="G21" s="54"/>
      <c r="H21" s="32">
        <f>SUM(H20:H20)</f>
        <v>343650</v>
      </c>
      <c r="I21" s="31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" customHeight="1">
      <c r="A22" s="5" t="s">
        <v>429</v>
      </c>
      <c r="B22" s="5" t="s">
        <v>430</v>
      </c>
      <c r="C22" s="5" t="s">
        <v>431</v>
      </c>
      <c r="D22" s="5" t="s">
        <v>409</v>
      </c>
      <c r="E22" s="5" t="s">
        <v>432</v>
      </c>
      <c r="F22" s="17">
        <v>50</v>
      </c>
      <c r="G22" s="29">
        <v>1300</v>
      </c>
      <c r="H22" s="30">
        <f t="shared" ref="H22:H29" si="1">F22*G22</f>
        <v>65000</v>
      </c>
      <c r="I22" s="5" t="s">
        <v>433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" customHeight="1">
      <c r="A23" s="5" t="s">
        <v>434</v>
      </c>
      <c r="B23" s="5" t="s">
        <v>430</v>
      </c>
      <c r="C23" s="5" t="s">
        <v>435</v>
      </c>
      <c r="D23" s="5" t="s">
        <v>409</v>
      </c>
      <c r="E23" s="5" t="s">
        <v>432</v>
      </c>
      <c r="F23" s="17">
        <v>45</v>
      </c>
      <c r="G23" s="29">
        <v>850</v>
      </c>
      <c r="H23" s="30">
        <f t="shared" si="1"/>
        <v>38250</v>
      </c>
      <c r="I23" s="5" t="s">
        <v>436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" customHeight="1">
      <c r="A24" s="5" t="s">
        <v>437</v>
      </c>
      <c r="B24" s="5" t="s">
        <v>430</v>
      </c>
      <c r="C24" s="5" t="s">
        <v>438</v>
      </c>
      <c r="D24" s="5" t="s">
        <v>409</v>
      </c>
      <c r="E24" s="5" t="s">
        <v>432</v>
      </c>
      <c r="F24" s="17">
        <v>28</v>
      </c>
      <c r="G24" s="29">
        <v>1250</v>
      </c>
      <c r="H24" s="30">
        <f t="shared" si="1"/>
        <v>35000</v>
      </c>
      <c r="I24" s="5" t="s">
        <v>439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" customHeight="1">
      <c r="A25" s="5" t="s">
        <v>440</v>
      </c>
      <c r="B25" s="5" t="s">
        <v>430</v>
      </c>
      <c r="C25" s="5" t="s">
        <v>441</v>
      </c>
      <c r="D25" s="5" t="s">
        <v>409</v>
      </c>
      <c r="E25" s="5" t="s">
        <v>432</v>
      </c>
      <c r="F25" s="17">
        <v>20</v>
      </c>
      <c r="G25" s="29">
        <v>1000</v>
      </c>
      <c r="H25" s="30">
        <f t="shared" si="1"/>
        <v>20000</v>
      </c>
      <c r="I25" s="5" t="s">
        <v>442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" customHeight="1">
      <c r="A26" s="5" t="s">
        <v>443</v>
      </c>
      <c r="B26" s="5" t="s">
        <v>430</v>
      </c>
      <c r="C26" s="5" t="s">
        <v>444</v>
      </c>
      <c r="D26" s="5" t="s">
        <v>409</v>
      </c>
      <c r="E26" s="5" t="s">
        <v>432</v>
      </c>
      <c r="F26" s="17">
        <v>20</v>
      </c>
      <c r="G26" s="29">
        <v>900</v>
      </c>
      <c r="H26" s="30">
        <f t="shared" si="1"/>
        <v>18000</v>
      </c>
      <c r="I26" s="5" t="s">
        <v>445</v>
      </c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" customHeight="1">
      <c r="A27" s="5" t="s">
        <v>446</v>
      </c>
      <c r="B27" s="5" t="s">
        <v>430</v>
      </c>
      <c r="C27" s="5" t="s">
        <v>447</v>
      </c>
      <c r="D27" s="5" t="s">
        <v>409</v>
      </c>
      <c r="E27" s="5" t="s">
        <v>448</v>
      </c>
      <c r="F27" s="17">
        <v>140</v>
      </c>
      <c r="G27" s="29">
        <v>300</v>
      </c>
      <c r="H27" s="30">
        <f t="shared" si="1"/>
        <v>42000</v>
      </c>
      <c r="I27" s="5" t="s">
        <v>449</v>
      </c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" customHeight="1">
      <c r="A28" s="5" t="s">
        <v>450</v>
      </c>
      <c r="B28" s="5" t="s">
        <v>430</v>
      </c>
      <c r="C28" s="5" t="s">
        <v>451</v>
      </c>
      <c r="D28" s="5" t="s">
        <v>452</v>
      </c>
      <c r="E28" s="5" t="s">
        <v>402</v>
      </c>
      <c r="F28" s="17">
        <v>1</v>
      </c>
      <c r="G28" s="29">
        <v>18000</v>
      </c>
      <c r="H28" s="30">
        <f t="shared" si="1"/>
        <v>18000</v>
      </c>
      <c r="I28" s="5" t="s">
        <v>453</v>
      </c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" customHeight="1">
      <c r="A29" s="5" t="s">
        <v>454</v>
      </c>
      <c r="B29" s="5" t="s">
        <v>430</v>
      </c>
      <c r="C29" s="5" t="s">
        <v>455</v>
      </c>
      <c r="D29" s="5" t="s">
        <v>409</v>
      </c>
      <c r="E29" s="5" t="s">
        <v>432</v>
      </c>
      <c r="F29" s="17">
        <v>20</v>
      </c>
      <c r="G29" s="29">
        <v>750</v>
      </c>
      <c r="H29" s="30">
        <f t="shared" si="1"/>
        <v>15000</v>
      </c>
      <c r="I29" s="5" t="s">
        <v>456</v>
      </c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" customHeight="1">
      <c r="A30" s="52" t="s">
        <v>457</v>
      </c>
      <c r="B30" s="52"/>
      <c r="C30" s="52"/>
      <c r="D30" s="52"/>
      <c r="E30" s="52"/>
      <c r="F30" s="53"/>
      <c r="G30" s="54"/>
      <c r="H30" s="32">
        <f>SUM(H22:H29)</f>
        <v>251250</v>
      </c>
      <c r="I30" s="31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" customHeight="1">
      <c r="A31" s="5" t="s">
        <v>458</v>
      </c>
      <c r="B31" s="5" t="s">
        <v>459</v>
      </c>
      <c r="C31" s="5" t="s">
        <v>460</v>
      </c>
      <c r="D31" s="5" t="s">
        <v>409</v>
      </c>
      <c r="E31" s="5" t="s">
        <v>432</v>
      </c>
      <c r="F31" s="17">
        <v>32</v>
      </c>
      <c r="G31" s="29">
        <v>1900</v>
      </c>
      <c r="H31" s="30">
        <f t="shared" ref="H31:H36" si="2">F31*G31</f>
        <v>60800</v>
      </c>
      <c r="I31" s="5" t="s">
        <v>461</v>
      </c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" customHeight="1">
      <c r="A32" s="5" t="s">
        <v>462</v>
      </c>
      <c r="B32" s="5" t="s">
        <v>459</v>
      </c>
      <c r="C32" s="5" t="s">
        <v>463</v>
      </c>
      <c r="D32" s="5" t="s">
        <v>409</v>
      </c>
      <c r="E32" s="5" t="s">
        <v>432</v>
      </c>
      <c r="F32" s="17">
        <v>20</v>
      </c>
      <c r="G32" s="29">
        <v>1000</v>
      </c>
      <c r="H32" s="30">
        <f t="shared" si="2"/>
        <v>20000</v>
      </c>
      <c r="I32" s="5" t="s">
        <v>464</v>
      </c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" customHeight="1">
      <c r="A33" s="5" t="s">
        <v>465</v>
      </c>
      <c r="B33" s="5" t="s">
        <v>459</v>
      </c>
      <c r="C33" s="5" t="s">
        <v>466</v>
      </c>
      <c r="D33" s="5" t="s">
        <v>409</v>
      </c>
      <c r="E33" s="5" t="s">
        <v>448</v>
      </c>
      <c r="F33" s="17">
        <v>40</v>
      </c>
      <c r="G33" s="29">
        <v>750</v>
      </c>
      <c r="H33" s="30">
        <f t="shared" si="2"/>
        <v>30000</v>
      </c>
      <c r="I33" s="5" t="s">
        <v>467</v>
      </c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" customHeight="1">
      <c r="A34" s="5" t="s">
        <v>468</v>
      </c>
      <c r="B34" s="5" t="s">
        <v>459</v>
      </c>
      <c r="C34" s="5" t="s">
        <v>469</v>
      </c>
      <c r="D34" s="5" t="s">
        <v>470</v>
      </c>
      <c r="E34" s="5" t="s">
        <v>471</v>
      </c>
      <c r="F34" s="17">
        <v>20</v>
      </c>
      <c r="G34" s="29">
        <v>4000</v>
      </c>
      <c r="H34" s="30">
        <f t="shared" si="2"/>
        <v>80000</v>
      </c>
      <c r="I34" s="5" t="s">
        <v>472</v>
      </c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" customHeight="1">
      <c r="A35" s="5" t="s">
        <v>473</v>
      </c>
      <c r="B35" s="5" t="s">
        <v>459</v>
      </c>
      <c r="C35" s="5" t="s">
        <v>474</v>
      </c>
      <c r="D35" s="5" t="s">
        <v>350</v>
      </c>
      <c r="E35" s="5" t="s">
        <v>402</v>
      </c>
      <c r="F35" s="17">
        <v>1</v>
      </c>
      <c r="G35" s="29">
        <v>18000</v>
      </c>
      <c r="H35" s="30">
        <f t="shared" si="2"/>
        <v>18000</v>
      </c>
      <c r="I35" s="5" t="s">
        <v>475</v>
      </c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" customHeight="1">
      <c r="A36" s="5" t="s">
        <v>476</v>
      </c>
      <c r="B36" s="5" t="s">
        <v>459</v>
      </c>
      <c r="C36" s="5" t="s">
        <v>477</v>
      </c>
      <c r="D36" s="5" t="s">
        <v>470</v>
      </c>
      <c r="E36" s="5" t="s">
        <v>402</v>
      </c>
      <c r="F36" s="17">
        <v>1</v>
      </c>
      <c r="G36" s="29">
        <v>20000</v>
      </c>
      <c r="H36" s="30">
        <f t="shared" si="2"/>
        <v>20000</v>
      </c>
      <c r="I36" s="5" t="s">
        <v>478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" customHeight="1">
      <c r="A37" s="52" t="s">
        <v>479</v>
      </c>
      <c r="B37" s="52"/>
      <c r="C37" s="52"/>
      <c r="D37" s="52"/>
      <c r="E37" s="52"/>
      <c r="F37" s="53"/>
      <c r="G37" s="54"/>
      <c r="H37" s="32">
        <f>SUM(H31:H36)</f>
        <v>228800</v>
      </c>
      <c r="I37" s="31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" customHeight="1">
      <c r="A38" s="5" t="s">
        <v>480</v>
      </c>
      <c r="B38" s="5" t="s">
        <v>481</v>
      </c>
      <c r="C38" s="5" t="s">
        <v>482</v>
      </c>
      <c r="D38" s="5" t="s">
        <v>409</v>
      </c>
      <c r="E38" s="5" t="s">
        <v>448</v>
      </c>
      <c r="F38" s="17">
        <v>120</v>
      </c>
      <c r="G38" s="29">
        <v>850</v>
      </c>
      <c r="H38" s="30">
        <f>F38*G38</f>
        <v>102000</v>
      </c>
      <c r="I38" s="5" t="s">
        <v>483</v>
      </c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" customHeight="1">
      <c r="A39" s="5" t="s">
        <v>484</v>
      </c>
      <c r="B39" s="5" t="s">
        <v>481</v>
      </c>
      <c r="C39" s="5" t="s">
        <v>485</v>
      </c>
      <c r="D39" s="5" t="s">
        <v>470</v>
      </c>
      <c r="E39" s="5" t="s">
        <v>471</v>
      </c>
      <c r="F39" s="17">
        <v>20</v>
      </c>
      <c r="G39" s="29">
        <v>2500</v>
      </c>
      <c r="H39" s="30">
        <f>F39*G39</f>
        <v>50000</v>
      </c>
      <c r="I39" s="5" t="s">
        <v>486</v>
      </c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" customHeight="1">
      <c r="A40" s="5" t="s">
        <v>487</v>
      </c>
      <c r="B40" s="5" t="s">
        <v>481</v>
      </c>
      <c r="C40" s="5" t="s">
        <v>488</v>
      </c>
      <c r="D40" s="5" t="s">
        <v>489</v>
      </c>
      <c r="E40" s="5" t="s">
        <v>402</v>
      </c>
      <c r="F40" s="17">
        <v>1</v>
      </c>
      <c r="G40" s="29">
        <v>15000</v>
      </c>
      <c r="H40" s="30">
        <f>F40*G40</f>
        <v>15000</v>
      </c>
      <c r="I40" s="5" t="s">
        <v>490</v>
      </c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" customHeight="1">
      <c r="A41" s="52" t="s">
        <v>491</v>
      </c>
      <c r="B41" s="52"/>
      <c r="C41" s="52"/>
      <c r="D41" s="52"/>
      <c r="E41" s="52"/>
      <c r="F41" s="53"/>
      <c r="G41" s="54"/>
      <c r="H41" s="32">
        <f>SUM(H38:H40)</f>
        <v>167000</v>
      </c>
      <c r="I41" s="31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" customHeight="1">
      <c r="A42" s="5" t="s">
        <v>492</v>
      </c>
      <c r="B42" s="5" t="s">
        <v>493</v>
      </c>
      <c r="C42" s="5" t="s">
        <v>494</v>
      </c>
      <c r="D42" s="5" t="s">
        <v>409</v>
      </c>
      <c r="E42" s="5" t="s">
        <v>448</v>
      </c>
      <c r="F42" s="17">
        <v>60</v>
      </c>
      <c r="G42" s="29">
        <v>700</v>
      </c>
      <c r="H42" s="30">
        <f>F42*G42</f>
        <v>42000</v>
      </c>
      <c r="I42" s="5" t="s">
        <v>495</v>
      </c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" customHeight="1">
      <c r="A43" s="5" t="s">
        <v>496</v>
      </c>
      <c r="B43" s="5" t="s">
        <v>493</v>
      </c>
      <c r="C43" s="5" t="s">
        <v>497</v>
      </c>
      <c r="D43" s="5" t="s">
        <v>470</v>
      </c>
      <c r="E43" s="5" t="s">
        <v>471</v>
      </c>
      <c r="F43" s="17">
        <v>20</v>
      </c>
      <c r="G43" s="29">
        <v>1100</v>
      </c>
      <c r="H43" s="30">
        <f>F43*G43</f>
        <v>22000</v>
      </c>
      <c r="I43" s="5" t="s">
        <v>498</v>
      </c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" customHeight="1">
      <c r="A44" s="5" t="s">
        <v>499</v>
      </c>
      <c r="B44" s="5" t="s">
        <v>493</v>
      </c>
      <c r="C44" s="5" t="s">
        <v>500</v>
      </c>
      <c r="D44" s="5" t="s">
        <v>470</v>
      </c>
      <c r="E44" s="5" t="s">
        <v>402</v>
      </c>
      <c r="F44" s="17">
        <v>1</v>
      </c>
      <c r="G44" s="29">
        <v>6000</v>
      </c>
      <c r="H44" s="30">
        <f>F44*G44</f>
        <v>6000</v>
      </c>
      <c r="I44" s="5" t="s">
        <v>501</v>
      </c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" customHeight="1">
      <c r="A45" s="52" t="s">
        <v>502</v>
      </c>
      <c r="B45" s="52"/>
      <c r="C45" s="52"/>
      <c r="D45" s="52"/>
      <c r="E45" s="52"/>
      <c r="F45" s="53"/>
      <c r="G45" s="54"/>
      <c r="H45" s="32">
        <f>SUM(H42:H44)</f>
        <v>70000</v>
      </c>
      <c r="I45" s="31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" customHeight="1">
      <c r="A46" s="5" t="s">
        <v>503</v>
      </c>
      <c r="B46" s="5" t="s">
        <v>504</v>
      </c>
      <c r="C46" s="5" t="s">
        <v>505</v>
      </c>
      <c r="D46" s="5" t="s">
        <v>409</v>
      </c>
      <c r="E46" s="5" t="s">
        <v>448</v>
      </c>
      <c r="F46" s="17">
        <v>90</v>
      </c>
      <c r="G46" s="29">
        <v>1000</v>
      </c>
      <c r="H46" s="30">
        <f>F46*G46</f>
        <v>90000</v>
      </c>
      <c r="I46" s="5" t="s">
        <v>506</v>
      </c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" customHeight="1">
      <c r="A47" s="5" t="s">
        <v>507</v>
      </c>
      <c r="B47" s="5" t="s">
        <v>504</v>
      </c>
      <c r="C47" s="5" t="s">
        <v>508</v>
      </c>
      <c r="D47" s="5" t="s">
        <v>409</v>
      </c>
      <c r="E47" s="5" t="s">
        <v>448</v>
      </c>
      <c r="F47" s="17">
        <v>120</v>
      </c>
      <c r="G47" s="29">
        <v>700</v>
      </c>
      <c r="H47" s="30">
        <f>F47*G47</f>
        <v>84000</v>
      </c>
      <c r="I47" s="5" t="s">
        <v>509</v>
      </c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" customHeight="1">
      <c r="A48" s="5" t="s">
        <v>510</v>
      </c>
      <c r="B48" s="5" t="s">
        <v>504</v>
      </c>
      <c r="C48" s="5" t="s">
        <v>511</v>
      </c>
      <c r="D48" s="5" t="s">
        <v>409</v>
      </c>
      <c r="E48" s="5" t="s">
        <v>448</v>
      </c>
      <c r="F48" s="17">
        <v>22</v>
      </c>
      <c r="G48" s="29">
        <v>1100</v>
      </c>
      <c r="H48" s="30">
        <f>F48*G48</f>
        <v>24200</v>
      </c>
      <c r="I48" s="5" t="s">
        <v>512</v>
      </c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" customHeight="1">
      <c r="A49" s="5" t="s">
        <v>513</v>
      </c>
      <c r="B49" s="5" t="s">
        <v>504</v>
      </c>
      <c r="C49" s="5" t="s">
        <v>514</v>
      </c>
      <c r="D49" s="5" t="s">
        <v>515</v>
      </c>
      <c r="E49" s="5" t="s">
        <v>426</v>
      </c>
      <c r="F49" s="33">
        <v>1</v>
      </c>
      <c r="G49" s="30"/>
      <c r="H49" s="6">
        <f>'Props &amp; Art'!O27</f>
        <v>153900</v>
      </c>
      <c r="I49" s="5" t="s">
        <v>516</v>
      </c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" customHeight="1">
      <c r="A50" s="5" t="s">
        <v>517</v>
      </c>
      <c r="B50" s="5" t="s">
        <v>504</v>
      </c>
      <c r="C50" s="5" t="s">
        <v>518</v>
      </c>
      <c r="D50" s="5" t="s">
        <v>452</v>
      </c>
      <c r="E50" s="5" t="s">
        <v>402</v>
      </c>
      <c r="F50" s="17">
        <v>1</v>
      </c>
      <c r="G50" s="29">
        <v>35000</v>
      </c>
      <c r="H50" s="30">
        <f>F50*G50</f>
        <v>35000</v>
      </c>
      <c r="I50" s="5" t="s">
        <v>519</v>
      </c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" customHeight="1">
      <c r="A51" s="5" t="s">
        <v>520</v>
      </c>
      <c r="B51" s="5" t="s">
        <v>504</v>
      </c>
      <c r="C51" s="5" t="s">
        <v>521</v>
      </c>
      <c r="D51" s="5" t="s">
        <v>401</v>
      </c>
      <c r="E51" s="5" t="s">
        <v>402</v>
      </c>
      <c r="F51" s="17">
        <v>1</v>
      </c>
      <c r="G51" s="29">
        <v>12000</v>
      </c>
      <c r="H51" s="30">
        <f>F51*G51</f>
        <v>12000</v>
      </c>
      <c r="I51" s="5" t="s">
        <v>522</v>
      </c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" customHeight="1">
      <c r="A52" s="5" t="s">
        <v>523</v>
      </c>
      <c r="B52" s="5" t="s">
        <v>504</v>
      </c>
      <c r="C52" s="5" t="s">
        <v>524</v>
      </c>
      <c r="D52" s="5" t="s">
        <v>525</v>
      </c>
      <c r="E52" s="5" t="s">
        <v>402</v>
      </c>
      <c r="F52" s="17">
        <v>1</v>
      </c>
      <c r="G52" s="29">
        <v>45000</v>
      </c>
      <c r="H52" s="30">
        <f>F52*G52</f>
        <v>45000</v>
      </c>
      <c r="I52" s="5" t="s">
        <v>526</v>
      </c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" customHeight="1">
      <c r="A53" s="52" t="s">
        <v>32</v>
      </c>
      <c r="B53" s="52"/>
      <c r="C53" s="52"/>
      <c r="D53" s="52"/>
      <c r="E53" s="52"/>
      <c r="F53" s="53"/>
      <c r="G53" s="54"/>
      <c r="H53" s="32">
        <f>SUM(H46:H52)</f>
        <v>444100</v>
      </c>
      <c r="I53" s="31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" customHeight="1">
      <c r="A54" s="5" t="s">
        <v>527</v>
      </c>
      <c r="B54" s="5" t="s">
        <v>528</v>
      </c>
      <c r="C54" s="5" t="s">
        <v>529</v>
      </c>
      <c r="D54" s="5" t="s">
        <v>409</v>
      </c>
      <c r="E54" s="5" t="s">
        <v>448</v>
      </c>
      <c r="F54" s="17">
        <v>70</v>
      </c>
      <c r="G54" s="29">
        <v>850</v>
      </c>
      <c r="H54" s="30">
        <f t="shared" ref="H54:H59" si="3">F54*G54</f>
        <v>59500</v>
      </c>
      <c r="I54" s="5" t="s">
        <v>530</v>
      </c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" customHeight="1">
      <c r="A55" s="5" t="s">
        <v>531</v>
      </c>
      <c r="B55" s="5" t="s">
        <v>528</v>
      </c>
      <c r="C55" s="5" t="s">
        <v>532</v>
      </c>
      <c r="D55" s="5" t="s">
        <v>452</v>
      </c>
      <c r="E55" s="5" t="s">
        <v>402</v>
      </c>
      <c r="F55" s="17">
        <v>1</v>
      </c>
      <c r="G55" s="29">
        <v>35000</v>
      </c>
      <c r="H55" s="30">
        <f t="shared" si="3"/>
        <v>35000</v>
      </c>
      <c r="I55" s="5" t="s">
        <v>533</v>
      </c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" customHeight="1">
      <c r="A56" s="5" t="s">
        <v>534</v>
      </c>
      <c r="B56" s="5" t="s">
        <v>528</v>
      </c>
      <c r="C56" s="5" t="s">
        <v>535</v>
      </c>
      <c r="D56" s="5" t="s">
        <v>409</v>
      </c>
      <c r="E56" s="5" t="s">
        <v>448</v>
      </c>
      <c r="F56" s="17">
        <v>80</v>
      </c>
      <c r="G56" s="29">
        <v>850</v>
      </c>
      <c r="H56" s="30">
        <f t="shared" si="3"/>
        <v>68000</v>
      </c>
      <c r="I56" s="5" t="s">
        <v>536</v>
      </c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" customHeight="1">
      <c r="A57" s="5" t="s">
        <v>537</v>
      </c>
      <c r="B57" s="5" t="s">
        <v>528</v>
      </c>
      <c r="C57" s="5" t="s">
        <v>538</v>
      </c>
      <c r="D57" s="5" t="s">
        <v>539</v>
      </c>
      <c r="E57" s="5" t="s">
        <v>402</v>
      </c>
      <c r="F57" s="17">
        <v>1</v>
      </c>
      <c r="G57" s="29">
        <v>55000</v>
      </c>
      <c r="H57" s="30">
        <f t="shared" si="3"/>
        <v>55000</v>
      </c>
      <c r="I57" s="5" t="s">
        <v>540</v>
      </c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" customHeight="1">
      <c r="A58" s="5" t="s">
        <v>541</v>
      </c>
      <c r="B58" s="5" t="s">
        <v>528</v>
      </c>
      <c r="C58" s="5" t="s">
        <v>542</v>
      </c>
      <c r="D58" s="5" t="s">
        <v>452</v>
      </c>
      <c r="E58" s="5" t="s">
        <v>402</v>
      </c>
      <c r="F58" s="17">
        <v>1</v>
      </c>
      <c r="G58" s="29">
        <v>18000</v>
      </c>
      <c r="H58" s="30">
        <f t="shared" si="3"/>
        <v>18000</v>
      </c>
      <c r="I58" s="5" t="s">
        <v>543</v>
      </c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" customHeight="1">
      <c r="A59" s="5" t="s">
        <v>544</v>
      </c>
      <c r="B59" s="5" t="s">
        <v>528</v>
      </c>
      <c r="C59" s="5" t="s">
        <v>545</v>
      </c>
      <c r="D59" s="5" t="s">
        <v>546</v>
      </c>
      <c r="E59" s="5" t="s">
        <v>402</v>
      </c>
      <c r="F59" s="17">
        <v>1</v>
      </c>
      <c r="G59" s="29">
        <v>8000</v>
      </c>
      <c r="H59" s="30">
        <f t="shared" si="3"/>
        <v>8000</v>
      </c>
      <c r="I59" s="5" t="s">
        <v>547</v>
      </c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" customHeight="1">
      <c r="A60" s="52" t="s">
        <v>33</v>
      </c>
      <c r="B60" s="52"/>
      <c r="C60" s="52"/>
      <c r="D60" s="52"/>
      <c r="E60" s="52"/>
      <c r="F60" s="53"/>
      <c r="G60" s="54"/>
      <c r="H60" s="32">
        <f>SUM(H54:H59)</f>
        <v>243500</v>
      </c>
      <c r="I60" s="31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" customHeight="1">
      <c r="A61" s="5" t="s">
        <v>548</v>
      </c>
      <c r="B61" s="5" t="s">
        <v>549</v>
      </c>
      <c r="C61" s="5" t="s">
        <v>550</v>
      </c>
      <c r="D61" s="5" t="s">
        <v>409</v>
      </c>
      <c r="E61" s="5" t="s">
        <v>402</v>
      </c>
      <c r="F61" s="17">
        <v>1</v>
      </c>
      <c r="G61" s="29">
        <v>30000</v>
      </c>
      <c r="H61" s="30">
        <f>F61*G61</f>
        <v>30000</v>
      </c>
      <c r="I61" s="5" t="s">
        <v>551</v>
      </c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" customHeight="1">
      <c r="A62" s="5" t="s">
        <v>552</v>
      </c>
      <c r="B62" s="5" t="s">
        <v>549</v>
      </c>
      <c r="C62" s="5" t="s">
        <v>553</v>
      </c>
      <c r="D62" s="5" t="s">
        <v>554</v>
      </c>
      <c r="E62" s="5" t="s">
        <v>402</v>
      </c>
      <c r="F62" s="17">
        <v>1</v>
      </c>
      <c r="G62" s="29">
        <v>75000</v>
      </c>
      <c r="H62" s="30">
        <f>F62*G62</f>
        <v>75000</v>
      </c>
      <c r="I62" s="5" t="s">
        <v>555</v>
      </c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" customHeight="1">
      <c r="A63" s="5" t="s">
        <v>556</v>
      </c>
      <c r="B63" s="5" t="s">
        <v>549</v>
      </c>
      <c r="C63" s="5" t="s">
        <v>557</v>
      </c>
      <c r="D63" s="5" t="s">
        <v>558</v>
      </c>
      <c r="E63" s="5" t="s">
        <v>402</v>
      </c>
      <c r="F63" s="17">
        <v>1</v>
      </c>
      <c r="G63" s="29">
        <v>18000</v>
      </c>
      <c r="H63" s="30">
        <f>F63*G63</f>
        <v>18000</v>
      </c>
      <c r="I63" s="5" t="s">
        <v>559</v>
      </c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" customHeight="1">
      <c r="A64" s="5" t="s">
        <v>560</v>
      </c>
      <c r="B64" s="5" t="s">
        <v>549</v>
      </c>
      <c r="C64" s="5" t="s">
        <v>561</v>
      </c>
      <c r="D64" s="5" t="s">
        <v>401</v>
      </c>
      <c r="E64" s="5" t="s">
        <v>402</v>
      </c>
      <c r="F64" s="17">
        <v>1</v>
      </c>
      <c r="G64" s="29">
        <v>18000</v>
      </c>
      <c r="H64" s="30">
        <f>F64*G64</f>
        <v>18000</v>
      </c>
      <c r="I64" s="5" t="s">
        <v>562</v>
      </c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" customHeight="1">
      <c r="A65" s="5" t="s">
        <v>563</v>
      </c>
      <c r="B65" s="5" t="s">
        <v>549</v>
      </c>
      <c r="C65" s="5" t="s">
        <v>564</v>
      </c>
      <c r="D65" s="5" t="s">
        <v>565</v>
      </c>
      <c r="E65" s="5" t="s">
        <v>402</v>
      </c>
      <c r="F65" s="17">
        <v>1</v>
      </c>
      <c r="G65" s="29">
        <v>14000</v>
      </c>
      <c r="H65" s="30">
        <f>F65*G65</f>
        <v>14000</v>
      </c>
      <c r="I65" s="5" t="s">
        <v>566</v>
      </c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" customHeight="1">
      <c r="A66" s="52" t="s">
        <v>567</v>
      </c>
      <c r="B66" s="52"/>
      <c r="C66" s="52"/>
      <c r="D66" s="52"/>
      <c r="E66" s="52"/>
      <c r="F66" s="53"/>
      <c r="G66" s="54"/>
      <c r="H66" s="32">
        <f>SUM(H61:H65)</f>
        <v>155000</v>
      </c>
      <c r="I66" s="31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" customHeight="1">
      <c r="A67" s="5" t="s">
        <v>568</v>
      </c>
      <c r="B67" s="5" t="s">
        <v>569</v>
      </c>
      <c r="C67" s="5" t="s">
        <v>570</v>
      </c>
      <c r="D67" s="5" t="s">
        <v>409</v>
      </c>
      <c r="E67" s="5" t="s">
        <v>402</v>
      </c>
      <c r="F67" s="17">
        <v>1</v>
      </c>
      <c r="G67" s="29">
        <v>40000</v>
      </c>
      <c r="H67" s="30">
        <f>F67*G67</f>
        <v>40000</v>
      </c>
      <c r="I67" s="5" t="s">
        <v>571</v>
      </c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" customHeight="1">
      <c r="A68" s="5" t="s">
        <v>572</v>
      </c>
      <c r="B68" s="5" t="s">
        <v>569</v>
      </c>
      <c r="C68" s="5" t="s">
        <v>573</v>
      </c>
      <c r="D68" s="5" t="s">
        <v>470</v>
      </c>
      <c r="E68" s="5" t="s">
        <v>402</v>
      </c>
      <c r="F68" s="17">
        <v>1</v>
      </c>
      <c r="G68" s="29">
        <v>38000</v>
      </c>
      <c r="H68" s="30">
        <f>F68*G68</f>
        <v>38000</v>
      </c>
      <c r="I68" s="5" t="s">
        <v>574</v>
      </c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24" customHeight="1">
      <c r="A69" s="5" t="s">
        <v>575</v>
      </c>
      <c r="B69" s="5" t="s">
        <v>569</v>
      </c>
      <c r="C69" s="5" t="s">
        <v>576</v>
      </c>
      <c r="D69" s="5" t="s">
        <v>470</v>
      </c>
      <c r="E69" s="5" t="s">
        <v>402</v>
      </c>
      <c r="F69" s="17">
        <v>1</v>
      </c>
      <c r="G69" s="29">
        <v>35000</v>
      </c>
      <c r="H69" s="30">
        <f>F69*G69</f>
        <v>35000</v>
      </c>
      <c r="I69" s="5" t="s">
        <v>577</v>
      </c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" customHeight="1">
      <c r="A70" s="5" t="s">
        <v>578</v>
      </c>
      <c r="B70" s="5" t="s">
        <v>569</v>
      </c>
      <c r="C70" s="5" t="s">
        <v>579</v>
      </c>
      <c r="D70" s="5" t="s">
        <v>350</v>
      </c>
      <c r="E70" s="5" t="s">
        <v>402</v>
      </c>
      <c r="F70" s="17">
        <v>1</v>
      </c>
      <c r="G70" s="29">
        <v>14000</v>
      </c>
      <c r="H70" s="30">
        <f>F70*G70</f>
        <v>14000</v>
      </c>
      <c r="I70" s="5" t="s">
        <v>580</v>
      </c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" customHeight="1">
      <c r="A71" s="5" t="s">
        <v>581</v>
      </c>
      <c r="B71" s="5" t="s">
        <v>569</v>
      </c>
      <c r="C71" s="5" t="s">
        <v>582</v>
      </c>
      <c r="D71" s="5" t="s">
        <v>583</v>
      </c>
      <c r="E71" s="5" t="s">
        <v>402</v>
      </c>
      <c r="F71" s="17">
        <v>1</v>
      </c>
      <c r="G71" s="29">
        <v>25000</v>
      </c>
      <c r="H71" s="30">
        <f>F71*G71</f>
        <v>25000</v>
      </c>
      <c r="I71" s="5" t="s">
        <v>584</v>
      </c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" customHeight="1">
      <c r="A72" s="52" t="s">
        <v>585</v>
      </c>
      <c r="B72" s="52"/>
      <c r="C72" s="52"/>
      <c r="D72" s="52"/>
      <c r="E72" s="52"/>
      <c r="F72" s="53"/>
      <c r="G72" s="54"/>
      <c r="H72" s="32">
        <f>SUM(H67:H71)</f>
        <v>152000</v>
      </c>
      <c r="I72" s="31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" customHeight="1">
      <c r="A73" s="5" t="s">
        <v>586</v>
      </c>
      <c r="B73" s="5" t="s">
        <v>587</v>
      </c>
      <c r="C73" s="5" t="s">
        <v>588</v>
      </c>
      <c r="D73" s="5" t="s">
        <v>409</v>
      </c>
      <c r="E73" s="5" t="s">
        <v>432</v>
      </c>
      <c r="F73" s="17">
        <v>10</v>
      </c>
      <c r="G73" s="29">
        <v>1800</v>
      </c>
      <c r="H73" s="30">
        <f t="shared" ref="H73:H78" si="4">F73*G73</f>
        <v>18000</v>
      </c>
      <c r="I73" s="5" t="s">
        <v>589</v>
      </c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" customHeight="1">
      <c r="A74" s="5" t="s">
        <v>590</v>
      </c>
      <c r="B74" s="5" t="s">
        <v>587</v>
      </c>
      <c r="C74" s="5" t="s">
        <v>591</v>
      </c>
      <c r="D74" s="5" t="s">
        <v>592</v>
      </c>
      <c r="E74" s="5" t="s">
        <v>402</v>
      </c>
      <c r="F74" s="17">
        <v>1</v>
      </c>
      <c r="G74" s="29">
        <v>32000</v>
      </c>
      <c r="H74" s="30">
        <f t="shared" si="4"/>
        <v>32000</v>
      </c>
      <c r="I74" s="5" t="s">
        <v>593</v>
      </c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" customHeight="1">
      <c r="A75" s="5" t="s">
        <v>594</v>
      </c>
      <c r="B75" s="5" t="s">
        <v>587</v>
      </c>
      <c r="C75" s="5" t="s">
        <v>595</v>
      </c>
      <c r="D75" s="5" t="s">
        <v>546</v>
      </c>
      <c r="E75" s="5" t="s">
        <v>402</v>
      </c>
      <c r="F75" s="17">
        <v>1</v>
      </c>
      <c r="G75" s="29">
        <v>6000</v>
      </c>
      <c r="H75" s="30">
        <f t="shared" si="4"/>
        <v>6000</v>
      </c>
      <c r="I75" s="5" t="s">
        <v>596</v>
      </c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" customHeight="1">
      <c r="A76" s="5" t="s">
        <v>597</v>
      </c>
      <c r="B76" s="5" t="s">
        <v>587</v>
      </c>
      <c r="C76" s="5" t="s">
        <v>598</v>
      </c>
      <c r="D76" s="5" t="s">
        <v>401</v>
      </c>
      <c r="E76" s="5" t="s">
        <v>402</v>
      </c>
      <c r="F76" s="17">
        <v>1</v>
      </c>
      <c r="G76" s="29">
        <v>6000</v>
      </c>
      <c r="H76" s="30">
        <f t="shared" si="4"/>
        <v>6000</v>
      </c>
      <c r="I76" s="5" t="s">
        <v>599</v>
      </c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" customHeight="1">
      <c r="A77" s="5" t="s">
        <v>600</v>
      </c>
      <c r="B77" s="5" t="s">
        <v>587</v>
      </c>
      <c r="C77" s="5" t="s">
        <v>601</v>
      </c>
      <c r="D77" s="5" t="s">
        <v>401</v>
      </c>
      <c r="E77" s="5" t="s">
        <v>402</v>
      </c>
      <c r="F77" s="17">
        <v>1</v>
      </c>
      <c r="G77" s="29">
        <v>12000</v>
      </c>
      <c r="H77" s="30">
        <f t="shared" si="4"/>
        <v>12000</v>
      </c>
      <c r="I77" s="5" t="s">
        <v>602</v>
      </c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" customHeight="1">
      <c r="A78" s="5" t="s">
        <v>603</v>
      </c>
      <c r="B78" s="5" t="s">
        <v>587</v>
      </c>
      <c r="C78" s="5" t="s">
        <v>604</v>
      </c>
      <c r="D78" s="5" t="s">
        <v>409</v>
      </c>
      <c r="E78" s="5" t="s">
        <v>402</v>
      </c>
      <c r="F78" s="17">
        <v>1</v>
      </c>
      <c r="G78" s="29">
        <v>8000</v>
      </c>
      <c r="H78" s="30">
        <f t="shared" si="4"/>
        <v>8000</v>
      </c>
      <c r="I78" s="5" t="s">
        <v>605</v>
      </c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" customHeight="1">
      <c r="A79" s="52" t="s">
        <v>34</v>
      </c>
      <c r="B79" s="52"/>
      <c r="C79" s="52"/>
      <c r="D79" s="52"/>
      <c r="E79" s="52"/>
      <c r="F79" s="53"/>
      <c r="G79" s="54"/>
      <c r="H79" s="32">
        <f>SUM(H73:H78)</f>
        <v>82000</v>
      </c>
      <c r="I79" s="31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" customHeight="1">
      <c r="A80" s="5" t="s">
        <v>606</v>
      </c>
      <c r="B80" s="5" t="s">
        <v>607</v>
      </c>
      <c r="C80" s="5" t="s">
        <v>608</v>
      </c>
      <c r="D80" s="5" t="s">
        <v>401</v>
      </c>
      <c r="E80" s="5" t="s">
        <v>402</v>
      </c>
      <c r="F80" s="17">
        <v>1</v>
      </c>
      <c r="G80" s="29">
        <v>12000</v>
      </c>
      <c r="H80" s="30">
        <f>F80*G80</f>
        <v>12000</v>
      </c>
      <c r="I80" s="5" t="s">
        <v>609</v>
      </c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" customHeight="1">
      <c r="A81" s="5" t="s">
        <v>610</v>
      </c>
      <c r="B81" s="5" t="s">
        <v>607</v>
      </c>
      <c r="C81" s="5" t="s">
        <v>611</v>
      </c>
      <c r="D81" s="5" t="s">
        <v>401</v>
      </c>
      <c r="E81" s="5" t="s">
        <v>402</v>
      </c>
      <c r="F81" s="17">
        <v>1</v>
      </c>
      <c r="G81" s="29">
        <v>32000</v>
      </c>
      <c r="H81" s="30">
        <f>F81*G81</f>
        <v>32000</v>
      </c>
      <c r="I81" s="5" t="s">
        <v>612</v>
      </c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" customHeight="1">
      <c r="A82" s="5" t="s">
        <v>613</v>
      </c>
      <c r="B82" s="5" t="s">
        <v>607</v>
      </c>
      <c r="C82" s="5" t="s">
        <v>614</v>
      </c>
      <c r="D82" s="5" t="s">
        <v>401</v>
      </c>
      <c r="E82" s="5" t="s">
        <v>402</v>
      </c>
      <c r="F82" s="17">
        <v>1</v>
      </c>
      <c r="G82" s="29">
        <v>24000</v>
      </c>
      <c r="H82" s="30">
        <f>F82*G82</f>
        <v>24000</v>
      </c>
      <c r="I82" s="5" t="s">
        <v>615</v>
      </c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" customHeight="1">
      <c r="A83" s="5" t="s">
        <v>616</v>
      </c>
      <c r="B83" s="5" t="s">
        <v>607</v>
      </c>
      <c r="C83" s="5" t="s">
        <v>617</v>
      </c>
      <c r="D83" s="5" t="s">
        <v>618</v>
      </c>
      <c r="E83" s="5" t="s">
        <v>402</v>
      </c>
      <c r="F83" s="17">
        <v>1</v>
      </c>
      <c r="G83" s="29">
        <v>9000</v>
      </c>
      <c r="H83" s="30">
        <f>F83*G83</f>
        <v>9000</v>
      </c>
      <c r="I83" s="5" t="s">
        <v>619</v>
      </c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" customHeight="1">
      <c r="A84" s="52" t="s">
        <v>620</v>
      </c>
      <c r="B84" s="52"/>
      <c r="C84" s="52"/>
      <c r="D84" s="52"/>
      <c r="E84" s="52"/>
      <c r="F84" s="53"/>
      <c r="G84" s="54"/>
      <c r="H84" s="32">
        <f>SUM(H80:H83)</f>
        <v>77000</v>
      </c>
      <c r="I84" s="31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" customHeight="1">
      <c r="A85" s="5" t="s">
        <v>621</v>
      </c>
      <c r="B85" s="5" t="s">
        <v>622</v>
      </c>
      <c r="C85" s="5" t="s">
        <v>623</v>
      </c>
      <c r="D85" s="5" t="s">
        <v>409</v>
      </c>
      <c r="E85" s="5" t="s">
        <v>432</v>
      </c>
      <c r="F85" s="17">
        <v>100</v>
      </c>
      <c r="G85" s="29">
        <v>1100</v>
      </c>
      <c r="H85" s="30">
        <f t="shared" ref="H85:H94" si="5">F85*G85</f>
        <v>110000</v>
      </c>
      <c r="I85" s="5" t="s">
        <v>624</v>
      </c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" customHeight="1">
      <c r="A86" s="5" t="s">
        <v>625</v>
      </c>
      <c r="B86" s="5" t="s">
        <v>622</v>
      </c>
      <c r="C86" s="5" t="s">
        <v>626</v>
      </c>
      <c r="D86" s="5" t="s">
        <v>409</v>
      </c>
      <c r="E86" s="5" t="s">
        <v>432</v>
      </c>
      <c r="F86" s="17">
        <v>60</v>
      </c>
      <c r="G86" s="29">
        <v>600</v>
      </c>
      <c r="H86" s="30">
        <f t="shared" si="5"/>
        <v>36000</v>
      </c>
      <c r="I86" s="5" t="s">
        <v>627</v>
      </c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" customHeight="1">
      <c r="A87" s="5" t="s">
        <v>628</v>
      </c>
      <c r="B87" s="5" t="s">
        <v>622</v>
      </c>
      <c r="C87" s="5" t="s">
        <v>629</v>
      </c>
      <c r="D87" s="5" t="s">
        <v>489</v>
      </c>
      <c r="E87" s="5" t="s">
        <v>402</v>
      </c>
      <c r="F87" s="17">
        <v>1</v>
      </c>
      <c r="G87" s="29">
        <v>18000</v>
      </c>
      <c r="H87" s="30">
        <f t="shared" si="5"/>
        <v>18000</v>
      </c>
      <c r="I87" s="5" t="s">
        <v>630</v>
      </c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" customHeight="1">
      <c r="A88" s="5" t="s">
        <v>631</v>
      </c>
      <c r="B88" s="5" t="s">
        <v>622</v>
      </c>
      <c r="C88" s="5" t="s">
        <v>632</v>
      </c>
      <c r="D88" s="5" t="s">
        <v>401</v>
      </c>
      <c r="E88" s="5" t="s">
        <v>402</v>
      </c>
      <c r="F88" s="17">
        <v>1</v>
      </c>
      <c r="G88" s="29">
        <v>55000</v>
      </c>
      <c r="H88" s="30">
        <f t="shared" si="5"/>
        <v>55000</v>
      </c>
      <c r="I88" s="5" t="s">
        <v>633</v>
      </c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" customHeight="1">
      <c r="A89" s="5" t="s">
        <v>634</v>
      </c>
      <c r="B89" s="5" t="s">
        <v>622</v>
      </c>
      <c r="C89" s="5" t="s">
        <v>635</v>
      </c>
      <c r="D89" s="5" t="s">
        <v>401</v>
      </c>
      <c r="E89" s="5" t="s">
        <v>402</v>
      </c>
      <c r="F89" s="17">
        <v>1</v>
      </c>
      <c r="G89" s="29">
        <v>10000</v>
      </c>
      <c r="H89" s="30">
        <f t="shared" si="5"/>
        <v>10000</v>
      </c>
      <c r="I89" s="5" t="s">
        <v>636</v>
      </c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" customHeight="1">
      <c r="A90" s="5" t="s">
        <v>637</v>
      </c>
      <c r="B90" s="5" t="s">
        <v>622</v>
      </c>
      <c r="C90" s="5" t="s">
        <v>638</v>
      </c>
      <c r="D90" s="5" t="s">
        <v>401</v>
      </c>
      <c r="E90" s="5" t="s">
        <v>402</v>
      </c>
      <c r="F90" s="17">
        <v>1</v>
      </c>
      <c r="G90" s="29">
        <v>25000</v>
      </c>
      <c r="H90" s="30">
        <f t="shared" si="5"/>
        <v>25000</v>
      </c>
      <c r="I90" s="5" t="s">
        <v>639</v>
      </c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" customHeight="1">
      <c r="A91" s="5" t="s">
        <v>640</v>
      </c>
      <c r="B91" s="5" t="s">
        <v>622</v>
      </c>
      <c r="C91" s="5" t="s">
        <v>641</v>
      </c>
      <c r="D91" s="5" t="s">
        <v>401</v>
      </c>
      <c r="E91" s="5" t="s">
        <v>402</v>
      </c>
      <c r="F91" s="17">
        <v>1</v>
      </c>
      <c r="G91" s="29">
        <v>25000</v>
      </c>
      <c r="H91" s="30">
        <f t="shared" si="5"/>
        <v>25000</v>
      </c>
      <c r="I91" s="5" t="s">
        <v>642</v>
      </c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" customHeight="1">
      <c r="A92" s="5" t="s">
        <v>643</v>
      </c>
      <c r="B92" s="5" t="s">
        <v>622</v>
      </c>
      <c r="C92" s="5" t="s">
        <v>644</v>
      </c>
      <c r="D92" s="5" t="s">
        <v>401</v>
      </c>
      <c r="E92" s="5" t="s">
        <v>402</v>
      </c>
      <c r="F92" s="17">
        <v>1</v>
      </c>
      <c r="G92" s="29">
        <v>28000</v>
      </c>
      <c r="H92" s="30">
        <f t="shared" si="5"/>
        <v>28000</v>
      </c>
      <c r="I92" s="5" t="s">
        <v>645</v>
      </c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" customHeight="1">
      <c r="A93" s="5" t="s">
        <v>646</v>
      </c>
      <c r="B93" s="5" t="s">
        <v>622</v>
      </c>
      <c r="C93" s="5" t="s">
        <v>647</v>
      </c>
      <c r="D93" s="5" t="s">
        <v>401</v>
      </c>
      <c r="E93" s="5" t="s">
        <v>402</v>
      </c>
      <c r="F93" s="17">
        <v>1</v>
      </c>
      <c r="G93" s="29">
        <v>10000</v>
      </c>
      <c r="H93" s="30">
        <f t="shared" si="5"/>
        <v>10000</v>
      </c>
      <c r="I93" s="5" t="s">
        <v>648</v>
      </c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" customHeight="1">
      <c r="A94" s="5" t="s">
        <v>649</v>
      </c>
      <c r="B94" s="5" t="s">
        <v>622</v>
      </c>
      <c r="C94" s="5" t="s">
        <v>650</v>
      </c>
      <c r="D94" s="5" t="s">
        <v>651</v>
      </c>
      <c r="E94" s="5" t="s">
        <v>402</v>
      </c>
      <c r="F94" s="17">
        <v>1</v>
      </c>
      <c r="G94" s="29">
        <v>12000</v>
      </c>
      <c r="H94" s="30">
        <f t="shared" si="5"/>
        <v>12000</v>
      </c>
      <c r="I94" s="5" t="s">
        <v>652</v>
      </c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" customHeight="1">
      <c r="A95" s="52" t="s">
        <v>35</v>
      </c>
      <c r="B95" s="52"/>
      <c r="C95" s="52"/>
      <c r="D95" s="52"/>
      <c r="E95" s="52"/>
      <c r="F95" s="53"/>
      <c r="G95" s="54"/>
      <c r="H95" s="32">
        <f>SUM(H85:H94)</f>
        <v>329000</v>
      </c>
      <c r="I95" s="31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" customHeight="1">
      <c r="A96" s="5" t="s">
        <v>653</v>
      </c>
      <c r="B96" s="5" t="s">
        <v>130</v>
      </c>
      <c r="C96" s="5" t="s">
        <v>654</v>
      </c>
      <c r="D96" s="5" t="s">
        <v>401</v>
      </c>
      <c r="E96" s="5" t="s">
        <v>402</v>
      </c>
      <c r="F96" s="17">
        <v>1</v>
      </c>
      <c r="G96" s="29">
        <v>9000</v>
      </c>
      <c r="H96" s="30">
        <f>F96*G96</f>
        <v>9000</v>
      </c>
      <c r="I96" s="5" t="s">
        <v>655</v>
      </c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" customHeight="1">
      <c r="A97" s="5" t="s">
        <v>656</v>
      </c>
      <c r="B97" s="5" t="s">
        <v>130</v>
      </c>
      <c r="C97" s="5" t="s">
        <v>657</v>
      </c>
      <c r="D97" s="5" t="s">
        <v>401</v>
      </c>
      <c r="E97" s="5" t="s">
        <v>402</v>
      </c>
      <c r="F97" s="17">
        <v>1</v>
      </c>
      <c r="G97" s="29">
        <v>30000</v>
      </c>
      <c r="H97" s="30">
        <f>F97*G97</f>
        <v>30000</v>
      </c>
      <c r="I97" s="5" t="s">
        <v>658</v>
      </c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" customHeight="1">
      <c r="A98" s="5" t="s">
        <v>659</v>
      </c>
      <c r="B98" s="5" t="s">
        <v>130</v>
      </c>
      <c r="C98" s="5" t="s">
        <v>660</v>
      </c>
      <c r="D98" s="5" t="s">
        <v>401</v>
      </c>
      <c r="E98" s="5" t="s">
        <v>402</v>
      </c>
      <c r="F98" s="17">
        <v>1</v>
      </c>
      <c r="G98" s="29">
        <v>10000</v>
      </c>
      <c r="H98" s="30">
        <f>F98*G98</f>
        <v>10000</v>
      </c>
      <c r="I98" s="5" t="s">
        <v>661</v>
      </c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24" customHeight="1">
      <c r="A99" s="5" t="s">
        <v>662</v>
      </c>
      <c r="B99" s="5" t="s">
        <v>130</v>
      </c>
      <c r="C99" s="5" t="s">
        <v>663</v>
      </c>
      <c r="D99" s="5" t="s">
        <v>651</v>
      </c>
      <c r="E99" s="5" t="s">
        <v>402</v>
      </c>
      <c r="F99" s="17">
        <v>1</v>
      </c>
      <c r="G99" s="29">
        <v>170000</v>
      </c>
      <c r="H99" s="30">
        <f>F99*G99</f>
        <v>170000</v>
      </c>
      <c r="I99" s="5" t="s">
        <v>664</v>
      </c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" customHeight="1">
      <c r="A100" s="5" t="s">
        <v>665</v>
      </c>
      <c r="B100" s="5" t="s">
        <v>130</v>
      </c>
      <c r="C100" s="5" t="s">
        <v>666</v>
      </c>
      <c r="D100" s="5" t="s">
        <v>401</v>
      </c>
      <c r="E100" s="5" t="s">
        <v>402</v>
      </c>
      <c r="F100" s="17">
        <v>1</v>
      </c>
      <c r="G100" s="29">
        <v>5000</v>
      </c>
      <c r="H100" s="30">
        <f>F100*G100</f>
        <v>5000</v>
      </c>
      <c r="I100" s="5" t="s">
        <v>667</v>
      </c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" customHeight="1">
      <c r="A101" s="52" t="s">
        <v>36</v>
      </c>
      <c r="B101" s="52"/>
      <c r="C101" s="52"/>
      <c r="D101" s="52"/>
      <c r="E101" s="52"/>
      <c r="F101" s="53"/>
      <c r="G101" s="54"/>
      <c r="H101" s="32">
        <f>SUM(H96:H100)</f>
        <v>224000</v>
      </c>
      <c r="I101" s="31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" customHeight="1">
      <c r="A102" s="5" t="s">
        <v>668</v>
      </c>
      <c r="B102" s="5" t="s">
        <v>669</v>
      </c>
      <c r="C102" s="5" t="s">
        <v>670</v>
      </c>
      <c r="D102" s="5" t="s">
        <v>671</v>
      </c>
      <c r="E102" s="5" t="s">
        <v>402</v>
      </c>
      <c r="F102" s="17">
        <v>1</v>
      </c>
      <c r="G102" s="29">
        <v>60000</v>
      </c>
      <c r="H102" s="30">
        <f t="shared" ref="H102:H107" si="6">F102*G102</f>
        <v>60000</v>
      </c>
      <c r="I102" s="5" t="s">
        <v>672</v>
      </c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" customHeight="1">
      <c r="A103" s="5" t="s">
        <v>673</v>
      </c>
      <c r="B103" s="5" t="s">
        <v>669</v>
      </c>
      <c r="C103" s="5" t="s">
        <v>674</v>
      </c>
      <c r="D103" s="5" t="s">
        <v>401</v>
      </c>
      <c r="E103" s="5" t="s">
        <v>402</v>
      </c>
      <c r="F103" s="17">
        <v>1</v>
      </c>
      <c r="G103" s="29">
        <v>28000</v>
      </c>
      <c r="H103" s="30">
        <f t="shared" si="6"/>
        <v>28000</v>
      </c>
      <c r="I103" s="5" t="s">
        <v>675</v>
      </c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" customHeight="1">
      <c r="A104" s="5" t="s">
        <v>676</v>
      </c>
      <c r="B104" s="5" t="s">
        <v>669</v>
      </c>
      <c r="C104" s="5" t="s">
        <v>677</v>
      </c>
      <c r="D104" s="5" t="s">
        <v>401</v>
      </c>
      <c r="E104" s="5" t="s">
        <v>402</v>
      </c>
      <c r="F104" s="17">
        <v>1</v>
      </c>
      <c r="G104" s="29">
        <v>18000</v>
      </c>
      <c r="H104" s="30">
        <f t="shared" si="6"/>
        <v>18000</v>
      </c>
      <c r="I104" s="5" t="s">
        <v>678</v>
      </c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" customHeight="1">
      <c r="A105" s="5" t="s">
        <v>679</v>
      </c>
      <c r="B105" s="5" t="s">
        <v>669</v>
      </c>
      <c r="C105" s="5" t="s">
        <v>680</v>
      </c>
      <c r="D105" s="5" t="s">
        <v>671</v>
      </c>
      <c r="E105" s="5" t="s">
        <v>402</v>
      </c>
      <c r="F105" s="17">
        <v>1</v>
      </c>
      <c r="G105" s="29">
        <v>22000</v>
      </c>
      <c r="H105" s="30">
        <f t="shared" si="6"/>
        <v>22000</v>
      </c>
      <c r="I105" s="5" t="s">
        <v>681</v>
      </c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" customHeight="1">
      <c r="A106" s="5" t="s">
        <v>682</v>
      </c>
      <c r="B106" s="5" t="s">
        <v>669</v>
      </c>
      <c r="C106" s="5" t="s">
        <v>683</v>
      </c>
      <c r="D106" s="5" t="s">
        <v>401</v>
      </c>
      <c r="E106" s="5" t="s">
        <v>402</v>
      </c>
      <c r="F106" s="17">
        <v>1</v>
      </c>
      <c r="G106" s="29">
        <v>18000</v>
      </c>
      <c r="H106" s="30">
        <f t="shared" si="6"/>
        <v>18000</v>
      </c>
      <c r="I106" s="5" t="s">
        <v>684</v>
      </c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" customHeight="1">
      <c r="A107" s="5" t="s">
        <v>685</v>
      </c>
      <c r="B107" s="5" t="s">
        <v>669</v>
      </c>
      <c r="C107" s="5" t="s">
        <v>686</v>
      </c>
      <c r="D107" s="5" t="s">
        <v>687</v>
      </c>
      <c r="E107" s="5" t="s">
        <v>402</v>
      </c>
      <c r="F107" s="17">
        <v>1</v>
      </c>
      <c r="G107" s="29">
        <v>100000</v>
      </c>
      <c r="H107" s="30">
        <f t="shared" si="6"/>
        <v>100000</v>
      </c>
      <c r="I107" s="5" t="s">
        <v>688</v>
      </c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" customHeight="1">
      <c r="A108" s="55" t="s">
        <v>689</v>
      </c>
      <c r="B108" s="55"/>
      <c r="C108" s="55"/>
      <c r="D108" s="55"/>
      <c r="E108" s="55"/>
      <c r="F108" s="55"/>
      <c r="G108" s="56"/>
      <c r="H108" s="35">
        <f>SUM(H102:H107)</f>
        <v>246000</v>
      </c>
      <c r="I108" s="3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" customHeight="1">
      <c r="A109" s="57" t="s">
        <v>690</v>
      </c>
      <c r="B109" s="57"/>
      <c r="C109" s="57"/>
      <c r="D109" s="57"/>
      <c r="E109" s="57"/>
      <c r="F109" s="57"/>
      <c r="G109" s="58"/>
      <c r="H109" s="36">
        <f>H19+H21+H30+H37+H41+H45+H53+H60+H66+H72+H79+H84+H95+H101+H108</f>
        <v>3343300</v>
      </c>
      <c r="I109" s="2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" customHeight="1">
      <c r="A110" s="57" t="s">
        <v>107</v>
      </c>
      <c r="B110" s="57"/>
      <c r="C110" s="57"/>
      <c r="D110" s="57"/>
      <c r="E110" s="57"/>
      <c r="F110" s="57"/>
      <c r="G110" s="58"/>
      <c r="H110" s="37">
        <f>SUMIF($D$13:$D$107,"Cast payroll",$H$13:$H$107)*Assumptions!G12</f>
        <v>73884.75</v>
      </c>
      <c r="I110" s="2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" customHeight="1">
      <c r="A111" s="57" t="s">
        <v>691</v>
      </c>
      <c r="B111" s="57"/>
      <c r="C111" s="57"/>
      <c r="D111" s="57"/>
      <c r="E111" s="57"/>
      <c r="F111" s="57"/>
      <c r="G111" s="58"/>
      <c r="H111" s="37">
        <f>SUMIF($D$13:$D$107,"Crew payroll",$H$13:$H$107)*Assumptions!G13</f>
        <v>306072.5</v>
      </c>
      <c r="I111" s="2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" customHeight="1">
      <c r="A112" s="57" t="s">
        <v>113</v>
      </c>
      <c r="B112" s="57"/>
      <c r="C112" s="57"/>
      <c r="D112" s="57"/>
      <c r="E112" s="57"/>
      <c r="F112" s="57"/>
      <c r="G112" s="58"/>
      <c r="H112" s="37">
        <f>(SUMIF($D$13:$D$107,"Cast payroll",$H$13:$H$107)+SUMIF($D$13:$D$107,"Crew payroll",$H$13:$H$107))*Assumptions!G14</f>
        <v>58604.000000000007</v>
      </c>
      <c r="I112" s="2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" customHeight="1">
      <c r="A113" s="57" t="s">
        <v>692</v>
      </c>
      <c r="B113" s="57"/>
      <c r="C113" s="57"/>
      <c r="D113" s="57"/>
      <c r="E113" s="57"/>
      <c r="F113" s="57"/>
      <c r="G113" s="58"/>
      <c r="H113" s="37">
        <f>SUM(H109:H112)</f>
        <v>3781861.25</v>
      </c>
      <c r="I113" s="2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" customHeight="1">
      <c r="A114" s="57" t="s">
        <v>120</v>
      </c>
      <c r="B114" s="57"/>
      <c r="C114" s="57"/>
      <c r="D114" s="57"/>
      <c r="E114" s="57"/>
      <c r="F114" s="57"/>
      <c r="G114" s="58"/>
      <c r="H114" s="37">
        <f>H113*Assumptions!G16</f>
        <v>75637.225000000006</v>
      </c>
      <c r="I114" s="2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" customHeight="1">
      <c r="A115" s="59" t="s">
        <v>693</v>
      </c>
      <c r="B115" s="59"/>
      <c r="C115" s="59"/>
      <c r="D115" s="59"/>
      <c r="E115" s="59"/>
      <c r="F115" s="59"/>
      <c r="G115" s="60"/>
      <c r="H115" s="39">
        <f>(H113+H114)*Assumptions!G15</f>
        <v>327887.37037500006</v>
      </c>
      <c r="I115" s="38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" customHeight="1">
      <c r="A116" s="61" t="s">
        <v>694</v>
      </c>
      <c r="B116" s="61"/>
      <c r="C116" s="61"/>
      <c r="D116" s="61"/>
      <c r="E116" s="61"/>
      <c r="F116" s="61"/>
      <c r="G116" s="62"/>
      <c r="H116" s="41">
        <f>H113+H114+H115</f>
        <v>4185385.845375</v>
      </c>
      <c r="I116" s="40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</sheetData>
  <mergeCells count="25">
    <mergeCell ref="A112:G112"/>
    <mergeCell ref="A113:G113"/>
    <mergeCell ref="A114:G114"/>
    <mergeCell ref="A115:G115"/>
    <mergeCell ref="A116:G116"/>
    <mergeCell ref="A101:G101"/>
    <mergeCell ref="A108:G108"/>
    <mergeCell ref="A109:G109"/>
    <mergeCell ref="A110:G110"/>
    <mergeCell ref="A111:G111"/>
    <mergeCell ref="A66:G66"/>
    <mergeCell ref="A72:G72"/>
    <mergeCell ref="A79:G79"/>
    <mergeCell ref="A84:G84"/>
    <mergeCell ref="A95:G95"/>
    <mergeCell ref="A37:G37"/>
    <mergeCell ref="A41:G41"/>
    <mergeCell ref="A45:G45"/>
    <mergeCell ref="A53:G53"/>
    <mergeCell ref="A60:G60"/>
    <mergeCell ref="A1:I1"/>
    <mergeCell ref="A2:I2"/>
    <mergeCell ref="A19:G19"/>
    <mergeCell ref="A21:G21"/>
    <mergeCell ref="A30:G30"/>
  </mergeCells>
  <conditionalFormatting sqref="B8">
    <cfRule type="containsText" dxfId="5" priority="1" operator="containsText" text="WITHIN"/>
    <cfRule type="containsText" dxfId="4" priority="2" operator="containsText" text="REVIEW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Summary</vt:lpstr>
      <vt:lpstr>Assumptions</vt:lpstr>
      <vt:lpstr>Script Breakdown</vt:lpstr>
      <vt:lpstr>Cast &amp; Schedule</vt:lpstr>
      <vt:lpstr>Props &amp; Art</vt:lpstr>
      <vt:lpstr>Micro Budget</vt:lpstr>
      <vt:lpstr>Ultra-Low Budget</vt:lpstr>
      <vt:lpstr>Low Budget</vt:lpstr>
      <vt:lpstr>Production Co</vt:lpstr>
      <vt:lpstr>Sources &amp; Checks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B. Haley</dc:creator>
  <cp:lastModifiedBy>Gary B. Haley</cp:lastModifiedBy>
  <dcterms:created xsi:type="dcterms:W3CDTF">2026-08-16T02:31:52Z</dcterms:created>
  <dcterms:modified xsi:type="dcterms:W3CDTF">2026-08-16T02:31:52Z</dcterms:modified>
</cp:coreProperties>
</file>