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666Challenge\Resources\"/>
    </mc:Choice>
  </mc:AlternateContent>
  <xr:revisionPtr revIDLastSave="0" documentId="8_{1576C4C6-9F36-44A8-B662-6C2EFE29E1E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mmary" sheetId="1" r:id="rId1"/>
    <sheet name="Assumptions" sheetId="2" r:id="rId2"/>
    <sheet name="Script Breakdown" sheetId="3" r:id="rId3"/>
    <sheet name="Cast &amp; Schedule" sheetId="4" r:id="rId4"/>
    <sheet name="Props &amp; Art" sheetId="5" r:id="rId5"/>
    <sheet name="Micro Budget" sheetId="6" r:id="rId6"/>
    <sheet name="Ultra-Low Budget" sheetId="7" r:id="rId7"/>
    <sheet name="Low Budget" sheetId="8" r:id="rId8"/>
    <sheet name="Production Co" sheetId="9" r:id="rId9"/>
    <sheet name="Sources &amp; Checks" sheetId="10" r:id="rId10"/>
  </sheets>
  <calcPr calcId="181029"/>
</workbook>
</file>

<file path=xl/calcChain.xml><?xml version="1.0" encoding="utf-8"?>
<calcChain xmlns="http://schemas.openxmlformats.org/spreadsheetml/2006/main">
  <c r="F29" i="10" l="1"/>
  <c r="D29" i="10"/>
  <c r="H115" i="9"/>
  <c r="H114" i="9"/>
  <c r="H113" i="9"/>
  <c r="H112" i="9"/>
  <c r="H111" i="9"/>
  <c r="H110" i="9"/>
  <c r="H116" i="9" s="1"/>
  <c r="H108" i="9"/>
  <c r="H107" i="9"/>
  <c r="H106" i="9"/>
  <c r="H105" i="9"/>
  <c r="H104" i="9"/>
  <c r="H109" i="9" s="1"/>
  <c r="H102" i="9"/>
  <c r="H101" i="9"/>
  <c r="H100" i="9"/>
  <c r="H99" i="9"/>
  <c r="H98" i="9"/>
  <c r="H97" i="9"/>
  <c r="H96" i="9"/>
  <c r="H95" i="9"/>
  <c r="H94" i="9"/>
  <c r="H93" i="9"/>
  <c r="H103" i="9" s="1"/>
  <c r="E18" i="1" s="1"/>
  <c r="H92" i="9"/>
  <c r="E17" i="1" s="1"/>
  <c r="H91" i="9"/>
  <c r="H90" i="9"/>
  <c r="H89" i="9"/>
  <c r="H88" i="9"/>
  <c r="H87" i="9"/>
  <c r="H86" i="9"/>
  <c r="H85" i="9"/>
  <c r="H83" i="9"/>
  <c r="H82" i="9"/>
  <c r="H81" i="9"/>
  <c r="H80" i="9"/>
  <c r="H79" i="9"/>
  <c r="H78" i="9"/>
  <c r="H84" i="9" s="1"/>
  <c r="E16" i="1" s="1"/>
  <c r="H77" i="9"/>
  <c r="H75" i="9"/>
  <c r="H74" i="9"/>
  <c r="H73" i="9"/>
  <c r="H72" i="9"/>
  <c r="H71" i="9"/>
  <c r="H70" i="9"/>
  <c r="H76" i="9" s="1"/>
  <c r="H68" i="9"/>
  <c r="H67" i="9"/>
  <c r="H66" i="9"/>
  <c r="H65" i="9"/>
  <c r="H64" i="9"/>
  <c r="H63" i="9"/>
  <c r="H69" i="9" s="1"/>
  <c r="H61" i="9"/>
  <c r="H60" i="9"/>
  <c r="H62" i="9" s="1"/>
  <c r="E15" i="1" s="1"/>
  <c r="H59" i="9"/>
  <c r="H58" i="9"/>
  <c r="H57" i="9"/>
  <c r="H56" i="9"/>
  <c r="H54" i="9"/>
  <c r="H53" i="9"/>
  <c r="H52" i="9"/>
  <c r="H51" i="9"/>
  <c r="H49" i="9"/>
  <c r="H48" i="9"/>
  <c r="H47" i="9"/>
  <c r="H46" i="9"/>
  <c r="H45" i="9"/>
  <c r="H44" i="9"/>
  <c r="H43" i="9"/>
  <c r="H41" i="9"/>
  <c r="H40" i="9"/>
  <c r="H39" i="9"/>
  <c r="H42" i="9" s="1"/>
  <c r="H37" i="9"/>
  <c r="H36" i="9"/>
  <c r="H35" i="9"/>
  <c r="H34" i="9"/>
  <c r="H33" i="9"/>
  <c r="H32" i="9"/>
  <c r="H38" i="9" s="1"/>
  <c r="H30" i="9"/>
  <c r="H29" i="9"/>
  <c r="H28" i="9"/>
  <c r="H31" i="9" s="1"/>
  <c r="H27" i="9"/>
  <c r="H26" i="9"/>
  <c r="H25" i="9"/>
  <c r="H24" i="9"/>
  <c r="H23" i="9"/>
  <c r="H19" i="9"/>
  <c r="H18" i="9"/>
  <c r="H17" i="9"/>
  <c r="H16" i="9"/>
  <c r="H119" i="9" s="1"/>
  <c r="H15" i="9"/>
  <c r="H14" i="9"/>
  <c r="H20" i="9" s="1"/>
  <c r="H13" i="9"/>
  <c r="H115" i="8"/>
  <c r="H114" i="8"/>
  <c r="H113" i="8"/>
  <c r="H112" i="8"/>
  <c r="H111" i="8"/>
  <c r="H110" i="8"/>
  <c r="H116" i="8" s="1"/>
  <c r="H108" i="8"/>
  <c r="H107" i="8"/>
  <c r="H106" i="8"/>
  <c r="H105" i="8"/>
  <c r="H104" i="8"/>
  <c r="H109" i="8" s="1"/>
  <c r="H102" i="8"/>
  <c r="H101" i="8"/>
  <c r="H100" i="8"/>
  <c r="H99" i="8"/>
  <c r="H98" i="8"/>
  <c r="H97" i="8"/>
  <c r="H96" i="8"/>
  <c r="H103" i="8" s="1"/>
  <c r="D18" i="1" s="1"/>
  <c r="H95" i="8"/>
  <c r="H94" i="8"/>
  <c r="H93" i="8"/>
  <c r="H91" i="8"/>
  <c r="H90" i="8"/>
  <c r="H89" i="8"/>
  <c r="H88" i="8"/>
  <c r="H87" i="8"/>
  <c r="H86" i="8"/>
  <c r="H85" i="8"/>
  <c r="H92" i="8" s="1"/>
  <c r="D17" i="1" s="1"/>
  <c r="H83" i="8"/>
  <c r="H82" i="8"/>
  <c r="H81" i="8"/>
  <c r="H80" i="8"/>
  <c r="H79" i="8"/>
  <c r="H78" i="8"/>
  <c r="H84" i="8" s="1"/>
  <c r="D16" i="1" s="1"/>
  <c r="H77" i="8"/>
  <c r="H75" i="8"/>
  <c r="H74" i="8"/>
  <c r="H73" i="8"/>
  <c r="H72" i="8"/>
  <c r="H71" i="8"/>
  <c r="H70" i="8"/>
  <c r="H76" i="8" s="1"/>
  <c r="H68" i="8"/>
  <c r="H67" i="8"/>
  <c r="H66" i="8"/>
  <c r="H65" i="8"/>
  <c r="H64" i="8"/>
  <c r="H63" i="8"/>
  <c r="H69" i="8" s="1"/>
  <c r="H61" i="8"/>
  <c r="H60" i="8"/>
  <c r="H59" i="8"/>
  <c r="H58" i="8"/>
  <c r="H57" i="8"/>
  <c r="H56" i="8"/>
  <c r="H62" i="8" s="1"/>
  <c r="D15" i="1" s="1"/>
  <c r="H54" i="8"/>
  <c r="H53" i="8"/>
  <c r="H52" i="8"/>
  <c r="H51" i="8"/>
  <c r="H49" i="8"/>
  <c r="H48" i="8"/>
  <c r="H47" i="8"/>
  <c r="H46" i="8"/>
  <c r="H45" i="8"/>
  <c r="H44" i="8"/>
  <c r="H43" i="8"/>
  <c r="H41" i="8"/>
  <c r="H40" i="8"/>
  <c r="H39" i="8"/>
  <c r="H42" i="8" s="1"/>
  <c r="H37" i="8"/>
  <c r="H36" i="8"/>
  <c r="H35" i="8"/>
  <c r="H34" i="8"/>
  <c r="H33" i="8"/>
  <c r="H32" i="8"/>
  <c r="H38" i="8" s="1"/>
  <c r="H30" i="8"/>
  <c r="H29" i="8"/>
  <c r="H28" i="8"/>
  <c r="H27" i="8"/>
  <c r="H26" i="8"/>
  <c r="H25" i="8"/>
  <c r="H24" i="8"/>
  <c r="H23" i="8"/>
  <c r="H31" i="8" s="1"/>
  <c r="H19" i="8"/>
  <c r="H18" i="8"/>
  <c r="H17" i="8"/>
  <c r="H16" i="8"/>
  <c r="H119" i="8" s="1"/>
  <c r="H15" i="8"/>
  <c r="H14" i="8"/>
  <c r="H20" i="8" s="1"/>
  <c r="H13" i="8"/>
  <c r="H119" i="7"/>
  <c r="H115" i="7"/>
  <c r="H114" i="7"/>
  <c r="H116" i="7" s="1"/>
  <c r="H113" i="7"/>
  <c r="H112" i="7"/>
  <c r="H111" i="7"/>
  <c r="H110" i="7"/>
  <c r="H108" i="7"/>
  <c r="H107" i="7"/>
  <c r="H106" i="7"/>
  <c r="H105" i="7"/>
  <c r="H104" i="7"/>
  <c r="H109" i="7" s="1"/>
  <c r="H102" i="7"/>
  <c r="H101" i="7"/>
  <c r="H100" i="7"/>
  <c r="H99" i="7"/>
  <c r="H98" i="7"/>
  <c r="H97" i="7"/>
  <c r="H96" i="7"/>
  <c r="H103" i="7" s="1"/>
  <c r="C18" i="1" s="1"/>
  <c r="H95" i="7"/>
  <c r="H94" i="7"/>
  <c r="H93" i="7"/>
  <c r="H91" i="7"/>
  <c r="H90" i="7"/>
  <c r="H89" i="7"/>
  <c r="H88" i="7"/>
  <c r="H87" i="7"/>
  <c r="H86" i="7"/>
  <c r="H85" i="7"/>
  <c r="H92" i="7" s="1"/>
  <c r="C17" i="1" s="1"/>
  <c r="H83" i="7"/>
  <c r="H82" i="7"/>
  <c r="H84" i="7" s="1"/>
  <c r="C16" i="1" s="1"/>
  <c r="H81" i="7"/>
  <c r="H80" i="7"/>
  <c r="H79" i="7"/>
  <c r="H78" i="7"/>
  <c r="H77" i="7"/>
  <c r="H75" i="7"/>
  <c r="H74" i="7"/>
  <c r="H73" i="7"/>
  <c r="H72" i="7"/>
  <c r="H71" i="7"/>
  <c r="H70" i="7"/>
  <c r="H76" i="7" s="1"/>
  <c r="H68" i="7"/>
  <c r="H67" i="7"/>
  <c r="H66" i="7"/>
  <c r="H65" i="7"/>
  <c r="H64" i="7"/>
  <c r="H69" i="7" s="1"/>
  <c r="H63" i="7"/>
  <c r="H61" i="7"/>
  <c r="H60" i="7"/>
  <c r="H59" i="7"/>
  <c r="H58" i="7"/>
  <c r="H57" i="7"/>
  <c r="H56" i="7"/>
  <c r="H62" i="7" s="1"/>
  <c r="C15" i="1" s="1"/>
  <c r="H54" i="7"/>
  <c r="H53" i="7"/>
  <c r="H52" i="7"/>
  <c r="H51" i="7"/>
  <c r="H49" i="7"/>
  <c r="H48" i="7"/>
  <c r="H47" i="7"/>
  <c r="H45" i="7"/>
  <c r="H44" i="7"/>
  <c r="H43" i="7"/>
  <c r="H46" i="7" s="1"/>
  <c r="H41" i="7"/>
  <c r="H40" i="7"/>
  <c r="H39" i="7"/>
  <c r="H42" i="7" s="1"/>
  <c r="H37" i="7"/>
  <c r="H36" i="7"/>
  <c r="H35" i="7"/>
  <c r="H34" i="7"/>
  <c r="H33" i="7"/>
  <c r="H32" i="7"/>
  <c r="H38" i="7" s="1"/>
  <c r="H30" i="7"/>
  <c r="H29" i="7"/>
  <c r="H28" i="7"/>
  <c r="H27" i="7"/>
  <c r="H26" i="7"/>
  <c r="H25" i="7"/>
  <c r="H24" i="7"/>
  <c r="H23" i="7"/>
  <c r="H31" i="7" s="1"/>
  <c r="H19" i="7"/>
  <c r="H18" i="7"/>
  <c r="H20" i="7" s="1"/>
  <c r="H17" i="7"/>
  <c r="H16" i="7"/>
  <c r="H15" i="7"/>
  <c r="H14" i="7"/>
  <c r="H13" i="7"/>
  <c r="H115" i="6"/>
  <c r="H114" i="6"/>
  <c r="H116" i="6" s="1"/>
  <c r="H113" i="6"/>
  <c r="H112" i="6"/>
  <c r="H111" i="6"/>
  <c r="H110" i="6"/>
  <c r="H108" i="6"/>
  <c r="H107" i="6"/>
  <c r="H106" i="6"/>
  <c r="H105" i="6"/>
  <c r="H109" i="6" s="1"/>
  <c r="H104" i="6"/>
  <c r="H102" i="6"/>
  <c r="H101" i="6"/>
  <c r="H100" i="6"/>
  <c r="H103" i="6" s="1"/>
  <c r="B18" i="1" s="1"/>
  <c r="H99" i="6"/>
  <c r="H98" i="6"/>
  <c r="H97" i="6"/>
  <c r="H96" i="6"/>
  <c r="H95" i="6"/>
  <c r="H94" i="6"/>
  <c r="H93" i="6"/>
  <c r="H91" i="6"/>
  <c r="H90" i="6"/>
  <c r="H89" i="6"/>
  <c r="H88" i="6"/>
  <c r="H87" i="6"/>
  <c r="H86" i="6"/>
  <c r="H85" i="6"/>
  <c r="H92" i="6" s="1"/>
  <c r="B17" i="1" s="1"/>
  <c r="H83" i="6"/>
  <c r="H82" i="6"/>
  <c r="H84" i="6" s="1"/>
  <c r="B16" i="1" s="1"/>
  <c r="H81" i="6"/>
  <c r="H80" i="6"/>
  <c r="H79" i="6"/>
  <c r="H78" i="6"/>
  <c r="H77" i="6"/>
  <c r="H75" i="6"/>
  <c r="H74" i="6"/>
  <c r="H73" i="6"/>
  <c r="H72" i="6"/>
  <c r="H71" i="6"/>
  <c r="H70" i="6"/>
  <c r="H76" i="6" s="1"/>
  <c r="H68" i="6"/>
  <c r="H69" i="6" s="1"/>
  <c r="H67" i="6"/>
  <c r="H66" i="6"/>
  <c r="H65" i="6"/>
  <c r="H64" i="6"/>
  <c r="H63" i="6"/>
  <c r="H61" i="6"/>
  <c r="H60" i="6"/>
  <c r="H59" i="6"/>
  <c r="H58" i="6"/>
  <c r="H57" i="6"/>
  <c r="H56" i="6"/>
  <c r="H62" i="6" s="1"/>
  <c r="B15" i="1" s="1"/>
  <c r="H54" i="6"/>
  <c r="H53" i="6"/>
  <c r="H52" i="6"/>
  <c r="H51" i="6"/>
  <c r="H49" i="6"/>
  <c r="H48" i="6"/>
  <c r="H47" i="6"/>
  <c r="H45" i="6"/>
  <c r="H44" i="6"/>
  <c r="H43" i="6"/>
  <c r="H46" i="6" s="1"/>
  <c r="H41" i="6"/>
  <c r="H42" i="6" s="1"/>
  <c r="H40" i="6"/>
  <c r="H39" i="6"/>
  <c r="H37" i="6"/>
  <c r="H36" i="6"/>
  <c r="H38" i="6" s="1"/>
  <c r="H35" i="6"/>
  <c r="H34" i="6"/>
  <c r="H33" i="6"/>
  <c r="H32" i="6"/>
  <c r="H30" i="6"/>
  <c r="H29" i="6"/>
  <c r="H28" i="6"/>
  <c r="H27" i="6"/>
  <c r="H26" i="6"/>
  <c r="H25" i="6"/>
  <c r="H24" i="6"/>
  <c r="H23" i="6"/>
  <c r="H31" i="6" s="1"/>
  <c r="H19" i="6"/>
  <c r="H18" i="6"/>
  <c r="H119" i="6" s="1"/>
  <c r="H17" i="6"/>
  <c r="H16" i="6"/>
  <c r="H15" i="6"/>
  <c r="H14" i="6"/>
  <c r="H13" i="6"/>
  <c r="O38" i="5"/>
  <c r="L38" i="5"/>
  <c r="I38" i="5"/>
  <c r="F38" i="5"/>
  <c r="O37" i="5"/>
  <c r="L37" i="5"/>
  <c r="I37" i="5"/>
  <c r="F37" i="5"/>
  <c r="O36" i="5"/>
  <c r="L36" i="5"/>
  <c r="I36" i="5"/>
  <c r="F36" i="5"/>
  <c r="O35" i="5"/>
  <c r="L35" i="5"/>
  <c r="I35" i="5"/>
  <c r="F35" i="5"/>
  <c r="O34" i="5"/>
  <c r="L34" i="5"/>
  <c r="I34" i="5"/>
  <c r="F34" i="5"/>
  <c r="O33" i="5"/>
  <c r="L33" i="5"/>
  <c r="I33" i="5"/>
  <c r="F33" i="5"/>
  <c r="O32" i="5"/>
  <c r="L32" i="5"/>
  <c r="I32" i="5"/>
  <c r="F32" i="5"/>
  <c r="O31" i="5"/>
  <c r="L31" i="5"/>
  <c r="I31" i="5"/>
  <c r="F31" i="5"/>
  <c r="O30" i="5"/>
  <c r="L30" i="5"/>
  <c r="I30" i="5"/>
  <c r="F30" i="5"/>
  <c r="O29" i="5"/>
  <c r="L29" i="5"/>
  <c r="I29" i="5"/>
  <c r="F29" i="5"/>
  <c r="O28" i="5"/>
  <c r="L28" i="5"/>
  <c r="I28" i="5"/>
  <c r="F28" i="5"/>
  <c r="O27" i="5"/>
  <c r="L27" i="5"/>
  <c r="I27" i="5"/>
  <c r="F27" i="5"/>
  <c r="O26" i="5"/>
  <c r="L26" i="5"/>
  <c r="I26" i="5"/>
  <c r="F26" i="5"/>
  <c r="O25" i="5"/>
  <c r="L25" i="5"/>
  <c r="I25" i="5"/>
  <c r="F25" i="5"/>
  <c r="O24" i="5"/>
  <c r="L24" i="5"/>
  <c r="I24" i="5"/>
  <c r="F24" i="5"/>
  <c r="O23" i="5"/>
  <c r="L23" i="5"/>
  <c r="I23" i="5"/>
  <c r="F23" i="5"/>
  <c r="O22" i="5"/>
  <c r="L22" i="5"/>
  <c r="I22" i="5"/>
  <c r="F22" i="5"/>
  <c r="O21" i="5"/>
  <c r="L21" i="5"/>
  <c r="I21" i="5"/>
  <c r="F21" i="5"/>
  <c r="O20" i="5"/>
  <c r="L20" i="5"/>
  <c r="I20" i="5"/>
  <c r="F20" i="5"/>
  <c r="O19" i="5"/>
  <c r="L19" i="5"/>
  <c r="I19" i="5"/>
  <c r="F19" i="5"/>
  <c r="O18" i="5"/>
  <c r="L18" i="5"/>
  <c r="I18" i="5"/>
  <c r="F18" i="5"/>
  <c r="O17" i="5"/>
  <c r="L17" i="5"/>
  <c r="I17" i="5"/>
  <c r="F17" i="5"/>
  <c r="O16" i="5"/>
  <c r="L16" i="5"/>
  <c r="I16" i="5"/>
  <c r="F16" i="5"/>
  <c r="O15" i="5"/>
  <c r="L15" i="5"/>
  <c r="I15" i="5"/>
  <c r="F15" i="5"/>
  <c r="O14" i="5"/>
  <c r="L14" i="5"/>
  <c r="I14" i="5"/>
  <c r="F14" i="5"/>
  <c r="O13" i="5"/>
  <c r="L13" i="5"/>
  <c r="I13" i="5"/>
  <c r="F13" i="5"/>
  <c r="O12" i="5"/>
  <c r="L12" i="5"/>
  <c r="I12" i="5"/>
  <c r="F12" i="5"/>
  <c r="O11" i="5"/>
  <c r="L11" i="5"/>
  <c r="I11" i="5"/>
  <c r="F11" i="5"/>
  <c r="O10" i="5"/>
  <c r="L10" i="5"/>
  <c r="I10" i="5"/>
  <c r="F10" i="5"/>
  <c r="O9" i="5"/>
  <c r="L9" i="5"/>
  <c r="I9" i="5"/>
  <c r="F9" i="5"/>
  <c r="O8" i="5"/>
  <c r="L8" i="5"/>
  <c r="I8" i="5"/>
  <c r="F8" i="5"/>
  <c r="O7" i="5"/>
  <c r="O39" i="5" s="1"/>
  <c r="L7" i="5"/>
  <c r="I7" i="5"/>
  <c r="F7" i="5"/>
  <c r="F39" i="5" s="1"/>
  <c r="O6" i="5"/>
  <c r="L6" i="5"/>
  <c r="L39" i="5" s="1"/>
  <c r="I6" i="5"/>
  <c r="I39" i="5" s="1"/>
  <c r="F6" i="5"/>
  <c r="O5" i="5"/>
  <c r="L5" i="5"/>
  <c r="I5" i="5"/>
  <c r="F5" i="5"/>
  <c r="R23" i="4"/>
  <c r="N23" i="4"/>
  <c r="J23" i="4"/>
  <c r="F23" i="4"/>
  <c r="R22" i="4"/>
  <c r="N22" i="4"/>
  <c r="J22" i="4"/>
  <c r="F22" i="4"/>
  <c r="R21" i="4"/>
  <c r="N21" i="4"/>
  <c r="J21" i="4"/>
  <c r="F21" i="4"/>
  <c r="R20" i="4"/>
  <c r="N20" i="4"/>
  <c r="J20" i="4"/>
  <c r="F20" i="4"/>
  <c r="R19" i="4"/>
  <c r="N19" i="4"/>
  <c r="J19" i="4"/>
  <c r="F19" i="4"/>
  <c r="R18" i="4"/>
  <c r="N18" i="4"/>
  <c r="J18" i="4"/>
  <c r="F18" i="4"/>
  <c r="R17" i="4"/>
  <c r="N17" i="4"/>
  <c r="J17" i="4"/>
  <c r="F17" i="4"/>
  <c r="R16" i="4"/>
  <c r="N16" i="4"/>
  <c r="J16" i="4"/>
  <c r="F16" i="4"/>
  <c r="R15" i="4"/>
  <c r="N15" i="4"/>
  <c r="J15" i="4"/>
  <c r="F15" i="4"/>
  <c r="R14" i="4"/>
  <c r="N14" i="4"/>
  <c r="J14" i="4"/>
  <c r="F14" i="4"/>
  <c r="R13" i="4"/>
  <c r="N13" i="4"/>
  <c r="J13" i="4"/>
  <c r="F13" i="4"/>
  <c r="R12" i="4"/>
  <c r="N12" i="4"/>
  <c r="J12" i="4"/>
  <c r="F12" i="4"/>
  <c r="R11" i="4"/>
  <c r="N11" i="4"/>
  <c r="J11" i="4"/>
  <c r="F11" i="4"/>
  <c r="R10" i="4"/>
  <c r="N10" i="4"/>
  <c r="J10" i="4"/>
  <c r="F10" i="4"/>
  <c r="R9" i="4"/>
  <c r="N9" i="4"/>
  <c r="J9" i="4"/>
  <c r="F9" i="4"/>
  <c r="R8" i="4"/>
  <c r="N8" i="4"/>
  <c r="J8" i="4"/>
  <c r="F8" i="4"/>
  <c r="R7" i="4"/>
  <c r="N7" i="4"/>
  <c r="J7" i="4"/>
  <c r="F7" i="4"/>
  <c r="R6" i="4"/>
  <c r="N6" i="4"/>
  <c r="N24" i="4" s="1"/>
  <c r="J6" i="4"/>
  <c r="J24" i="4" s="1"/>
  <c r="F6" i="4"/>
  <c r="F24" i="4" s="1"/>
  <c r="R5" i="4"/>
  <c r="R24" i="4" s="1"/>
  <c r="N5" i="4"/>
  <c r="J5" i="4"/>
  <c r="F5" i="4"/>
  <c r="H28" i="3"/>
  <c r="G28" i="3"/>
  <c r="F28" i="3"/>
  <c r="E28" i="3"/>
  <c r="C8" i="1"/>
  <c r="C7" i="1"/>
  <c r="C6" i="1"/>
  <c r="C5" i="1"/>
  <c r="E13" i="1" l="1"/>
  <c r="H50" i="9"/>
  <c r="H55" i="9"/>
  <c r="E14" i="1" s="1"/>
  <c r="H21" i="9"/>
  <c r="E12" i="1"/>
  <c r="B12" i="1"/>
  <c r="H21" i="6"/>
  <c r="C12" i="1"/>
  <c r="H21" i="7"/>
  <c r="D12" i="1"/>
  <c r="H21" i="8"/>
  <c r="D13" i="1"/>
  <c r="H50" i="8"/>
  <c r="H55" i="8" s="1"/>
  <c r="D14" i="1" s="1"/>
  <c r="H50" i="7"/>
  <c r="H55" i="7" s="1"/>
  <c r="C14" i="1" s="1"/>
  <c r="C13" i="1"/>
  <c r="B23" i="10"/>
  <c r="B13" i="1"/>
  <c r="H50" i="6"/>
  <c r="H55" i="6" s="1"/>
  <c r="B14" i="1" s="1"/>
  <c r="H20" i="6"/>
  <c r="F23" i="10" l="1"/>
  <c r="D23" i="10"/>
  <c r="H117" i="6"/>
  <c r="H120" i="8"/>
  <c r="H118" i="8"/>
  <c r="H22" i="8"/>
  <c r="H120" i="7"/>
  <c r="H118" i="7"/>
  <c r="H22" i="7"/>
  <c r="H22" i="6"/>
  <c r="C24" i="10" s="1"/>
  <c r="H120" i="6"/>
  <c r="H118" i="6"/>
  <c r="H120" i="9"/>
  <c r="H22" i="9"/>
  <c r="H118" i="9"/>
  <c r="H117" i="9" l="1"/>
  <c r="C27" i="10"/>
  <c r="H121" i="6"/>
  <c r="B24" i="10"/>
  <c r="D24" i="10" s="1"/>
  <c r="F24" i="10" s="1"/>
  <c r="H117" i="7"/>
  <c r="C25" i="10"/>
  <c r="C26" i="10"/>
  <c r="H117" i="8"/>
  <c r="B26" i="10" l="1"/>
  <c r="D26" i="10" s="1"/>
  <c r="F26" i="10" s="1"/>
  <c r="H121" i="8"/>
  <c r="H121" i="7"/>
  <c r="B25" i="10"/>
  <c r="D25" i="10" s="1"/>
  <c r="F25" i="10" s="1"/>
  <c r="H123" i="6"/>
  <c r="H122" i="6"/>
  <c r="H124" i="6" s="1"/>
  <c r="H121" i="9"/>
  <c r="B27" i="10"/>
  <c r="D27" i="10" s="1"/>
  <c r="F27" i="10" s="1"/>
  <c r="B9" i="6" l="1"/>
  <c r="B8" i="6" s="1"/>
  <c r="B5" i="1"/>
  <c r="B21" i="10"/>
  <c r="D21" i="10" s="1"/>
  <c r="F21" i="10" s="1"/>
  <c r="H122" i="7"/>
  <c r="H124" i="7" s="1"/>
  <c r="H123" i="7"/>
  <c r="H123" i="8"/>
  <c r="H124" i="8" s="1"/>
  <c r="H122" i="8"/>
  <c r="H122" i="9"/>
  <c r="H123" i="9" s="1"/>
  <c r="H124" i="9" s="1"/>
  <c r="B8" i="1" l="1"/>
  <c r="B9" i="9"/>
  <c r="B8" i="9" s="1"/>
  <c r="B9" i="8"/>
  <c r="B8" i="8" s="1"/>
  <c r="B7" i="1"/>
  <c r="B6" i="1"/>
  <c r="B9" i="7"/>
  <c r="B8" i="7" s="1"/>
  <c r="B22" i="10"/>
  <c r="D22" i="10" s="1"/>
  <c r="F22" i="10" s="1"/>
  <c r="C28" i="10"/>
  <c r="J5" i="1"/>
  <c r="D5" i="1"/>
  <c r="J8" i="1" l="1"/>
  <c r="D8" i="1"/>
  <c r="B28" i="10"/>
  <c r="D28" i="10" s="1"/>
  <c r="F28" i="10" s="1"/>
  <c r="F31" i="10" s="1"/>
  <c r="J6" i="1"/>
  <c r="D6" i="1"/>
  <c r="J7" i="1"/>
  <c r="D7" i="1"/>
</calcChain>
</file>

<file path=xl/sharedStrings.xml><?xml version="1.0" encoding="utf-8"?>
<sst xmlns="http://schemas.openxmlformats.org/spreadsheetml/2006/main" count="2917" uniqueCount="870">
  <si>
    <t>666 Challenge — Four One-Hour TV Budget Options</t>
  </si>
  <si>
    <t>Script-specific, formula-driven planning budgets. Every tier pays cast, crew, props, picture vehicles, safety, intimacy support, VFX, post, insurance and contingency. Lower tiers require the stated production compromises.</t>
  </si>
  <si>
    <t>Scenario</t>
  </si>
  <si>
    <t>Total budget</t>
  </si>
  <si>
    <t>Shoot days</t>
  </si>
  <si>
    <t>Budget / shoot day</t>
  </si>
  <si>
    <t>Core approach</t>
  </si>
  <si>
    <t>Performer framework</t>
  </si>
  <si>
    <t>Planning note</t>
  </si>
  <si>
    <t>Micro Budget</t>
  </si>
  <si>
    <t>Ten-day regional shoot; one controlled Clacher Home location carries most interiors; 1844–1922 becomes a stylized montage; 18+ performers play the 1958 teens; period cars and weather are tightly consolidated.</t>
  </si>
  <si>
    <t>SAG-AFTRA Special New Media Category A only if episodic/new-media eligible and total remains under $300,000</t>
  </si>
  <si>
    <t>The SAG-AFTRA Micro-Budget Project Agreement cap is $20,000 and is not viable for this screenplay; 'Micro' is a colloquial production label here, while Category A eligibility is conditional.</t>
  </si>
  <si>
    <t>Ultra-Low Budget</t>
  </si>
  <si>
    <t>Fourteen-day independent shoot; fuller period redresses and picture-car work; controlled rain inserts, car-fight rehearsals and practical ghost gags; assumes negotiated regional crew/vendor packages at 75% of the editable line references.</t>
  </si>
  <si>
    <t>SAG-AFTRA Special New Media Category B only if episodic/new-media eligible and total remains under $700,000</t>
  </si>
  <si>
    <t>If the live total reaches $700,000, Category B no longer fits; rebudget under Category C or full television terms.</t>
  </si>
  <si>
    <t>Low Budget</t>
  </si>
  <si>
    <t>Eighteen-day low-budget television execution; full-scale cast reference; a partial controlled house interior; more literal historical imagery, period vehicles and background; dedicated VFX, stunt and rain work.</t>
  </si>
  <si>
    <t>Full 2026 SAG-AFTRA Television rates assumed because this case is expected to exceed the $1,000,000 Special New Media ceiling</t>
  </si>
  <si>
    <t>This tier intentionally assumes full television performer rates rather than trying to force the production below the $1,000,000 Category C ceiling.</t>
  </si>
  <si>
    <t>Production Company</t>
  </si>
  <si>
    <t>Twenty-four-day production-company plan; hero Clacher Home exterior plus stage interiors; selective historical unit, period crowds and vehicles; full storm, bat and creature work; broadcast/streaming delivery.</t>
  </si>
  <si>
    <t>SAG-AFTRA Television plus DGA/IATSE/Teamsters terms as applicable; lead and key creative fees include negotiated overscale placeholders</t>
  </si>
  <si>
    <t>A likely independent production-company negative-cost plan; network/studio overhead beyond the shown allowance, financing interest and marketing remain excluded.</t>
  </si>
  <si>
    <t>Key cost driver</t>
  </si>
  <si>
    <t>Micro</t>
  </si>
  <si>
    <t>Ultra-low</t>
  </si>
  <si>
    <t>Low</t>
  </si>
  <si>
    <t>Production co.</t>
  </si>
  <si>
    <t>Paid cast payroll</t>
  </si>
  <si>
    <t>Paid screenplay props</t>
  </si>
  <si>
    <t>Art Department &amp; Props subtotal</t>
  </si>
  <si>
    <t>Wardrobe, Hair &amp; Makeup subtotal</t>
  </si>
  <si>
    <t>Stunts, SFX &amp; Safety subtotal</t>
  </si>
  <si>
    <t>Visual Effects subtotal</t>
  </si>
  <si>
    <t>Post-Production subtotal</t>
  </si>
  <si>
    <t>Included, excluded and decision points</t>
  </si>
  <si>
    <t>Included</t>
  </si>
  <si>
    <t>Paid props and duplicates</t>
  </si>
  <si>
    <t>Paid cast/crew and payroll loads</t>
  </si>
  <si>
    <t>Locations and picture vehicles</t>
  </si>
  <si>
    <t>Stunts, medical effects and safety</t>
  </si>
  <si>
    <t>Post, music and delivery</t>
  </si>
  <si>
    <t>Insurance and contingency</t>
  </si>
  <si>
    <t>Excluded</t>
  </si>
  <si>
    <t>Distributor marketing / P&amp;A</t>
  </si>
  <si>
    <t>Financing interest and lender fees</t>
  </si>
  <si>
    <t>Backend participations and future residuals</t>
  </si>
  <si>
    <t>Premium star quotes</t>
  </si>
  <si>
    <t>Tax incentive bridge costs</t>
  </si>
  <si>
    <t>Network/studio overhead beyond shown allowance</t>
  </si>
  <si>
    <t>Rights caveat</t>
  </si>
  <si>
    <t>Screenplay chain of title</t>
  </si>
  <si>
    <t>Book / trademark / archival review</t>
  </si>
  <si>
    <t>Music master and publishing</t>
  </si>
  <si>
    <t>Location and artwork releases</t>
  </si>
  <si>
    <t>Nudity and performer releases</t>
  </si>
  <si>
    <t>All require executed documentation</t>
  </si>
  <si>
    <t>Micro reality</t>
  </si>
  <si>
    <t>Stylize 1844–1922</t>
  </si>
  <si>
    <t>One house with redresses</t>
  </si>
  <si>
    <t>18+ cast for 1958 teens</t>
  </si>
  <si>
    <t>Tight picture-car days</t>
  </si>
  <si>
    <t>VFX bats / storm</t>
  </si>
  <si>
    <t>High schedule pressure</t>
  </si>
  <si>
    <t>Low-budget reality</t>
  </si>
  <si>
    <t>Full performer rates assumed</t>
  </si>
  <si>
    <t>Partial controlled house set</t>
  </si>
  <si>
    <t>More literal period coverage</t>
  </si>
  <si>
    <t>Selective source music only</t>
  </si>
  <si>
    <t>Dedicated rain / stunt work</t>
  </si>
  <si>
    <t>Final union review required</t>
  </si>
  <si>
    <t>Production-company reality</t>
  </si>
  <si>
    <t>Stage house interiors</t>
  </si>
  <si>
    <t>Historical unit and crowds</t>
  </si>
  <si>
    <t>Fuller period cars and weather</t>
  </si>
  <si>
    <t>Bat swarm / creature finish</t>
  </si>
  <si>
    <t>Broadcast/streaming delivery</t>
  </si>
  <si>
    <t>Still a planning model, not bids</t>
  </si>
  <si>
    <t>666 Challenge — One-Hour TV Budget Assumptions</t>
  </si>
  <si>
    <t>USD planning model dated 2026-08-15. Blue text/yellow fill marks editable assumptions; green text marks workbook links. Final guild agreement depends on first exhibition, signatory status and approved budget.</t>
  </si>
  <si>
    <t>Section</t>
  </si>
  <si>
    <t>Driver</t>
  </si>
  <si>
    <t>Units</t>
  </si>
  <si>
    <t>Basis / caution</t>
  </si>
  <si>
    <t>Schedule</t>
  </si>
  <si>
    <t>Principal photography</t>
  </si>
  <si>
    <t>days</t>
  </si>
  <si>
    <t>Clacher Home work is block-shot by era; car and weather days are consolidated</t>
  </si>
  <si>
    <t>Prep</t>
  </si>
  <si>
    <t>weeks</t>
  </si>
  <si>
    <t>Includes house safety, period art, vehicle, stunt, intimacy and effects prep</t>
  </si>
  <si>
    <t>Post-production</t>
  </si>
  <si>
    <t>Editorial may overlap production</t>
  </si>
  <si>
    <t>Labor</t>
  </si>
  <si>
    <t>Illustrative performer framework</t>
  </si>
  <si>
    <t>text</t>
  </si>
  <si>
    <t>Confirm directly with SAG-AFTRA before offers</t>
  </si>
  <si>
    <t>Principal performer reference</t>
  </si>
  <si>
    <t>$/day</t>
  </si>
  <si>
    <t>2026–27 current minimum reference; negotiated overscale appears in Cast &amp; Schedule</t>
  </si>
  <si>
    <t>Principal weekly reference</t>
  </si>
  <si>
    <t>$/week</t>
  </si>
  <si>
    <t>Category A is day-rate only; full TV weekly reference derived from current scale</t>
  </si>
  <si>
    <t>Background reference</t>
  </si>
  <si>
    <t>Coverage and zone rules vary</t>
  </si>
  <si>
    <t>Cast pension &amp; health</t>
  </si>
  <si>
    <t>% cast payroll</t>
  </si>
  <si>
    <t>21.5% planning rate from current Special New Media sheets; confirm ceilings and allocation</t>
  </si>
  <si>
    <t>Crew payroll burden</t>
  </si>
  <si>
    <t>% crew payroll</t>
  </si>
  <si>
    <t>Planning load for payroll taxes, workers compensation and applicable benefits</t>
  </si>
  <si>
    <t>Payroll company fee</t>
  </si>
  <si>
    <t>% cast + crew payroll</t>
  </si>
  <si>
    <t>Editable estimate</t>
  </si>
  <si>
    <t>Risk</t>
  </si>
  <si>
    <t>Contingency</t>
  </si>
  <si>
    <t>% pre-contingency</t>
  </si>
  <si>
    <t>Period exteriors, historic-house safety, stunts, animals/VFX and weather drive risk</t>
  </si>
  <si>
    <t>Completion bond</t>
  </si>
  <si>
    <t>% pre-bond subtotal</t>
  </si>
  <si>
    <t>Included only in the production-company case</t>
  </si>
  <si>
    <t>Casting</t>
  </si>
  <si>
    <t>1958 teen strategy</t>
  </si>
  <si>
    <t>approach</t>
  </si>
  <si>
    <t>18+ to play younger</t>
  </si>
  <si>
    <t>18+ preferred</t>
  </si>
  <si>
    <t>Avoids minor-hour and schooling constraints in the violent car sequence</t>
  </si>
  <si>
    <t>Music</t>
  </si>
  <si>
    <t>1950s rock / AM radio</t>
  </si>
  <si>
    <t>Original/library</t>
  </si>
  <si>
    <t>Selective source quotes</t>
  </si>
  <si>
    <t>Period source allowance</t>
  </si>
  <si>
    <t>No commercial song is assumed cleared until master and publishing licenses are signed</t>
  </si>
  <si>
    <t>Incentives</t>
  </si>
  <si>
    <t>Tax credits / grants</t>
  </si>
  <si>
    <t>netted?</t>
  </si>
  <si>
    <t>No</t>
  </si>
  <si>
    <t>All totals are gross negative cost before incentives</t>
  </si>
  <si>
    <t>Color legend</t>
  </si>
  <si>
    <t>Blue text / yellow fill</t>
  </si>
  <si>
    <t>Editable input</t>
  </si>
  <si>
    <t>Changeable planning assumption</t>
  </si>
  <si>
    <t>Green text</t>
  </si>
  <si>
    <t>Internal link</t>
  </si>
  <si>
    <t>Formula references another worksheet</t>
  </si>
  <si>
    <t>Black text</t>
  </si>
  <si>
    <t>Calculation / label</t>
  </si>
  <si>
    <t>Model output or fixed description</t>
  </si>
  <si>
    <t>666 Challenge — One-Hour Screenplay Production Breakdown</t>
  </si>
  <si>
    <t>Derived from the attached 10,243-word screenplay text. The paste contains 58 slug lines; pagination and locked scene numbers were not preserved, so a final production stripboard is still required.</t>
  </si>
  <si>
    <t>Metric</t>
  </si>
  <si>
    <t>Observed / estimated</t>
  </si>
  <si>
    <t>Budget implication</t>
  </si>
  <si>
    <t>Planning treatment</t>
  </si>
  <si>
    <t>Format</t>
  </si>
  <si>
    <t>One-hour supernatural period anthology / pilot</t>
  </si>
  <si>
    <t>Dense multi-era page count with a recurring haunted-house anchor</t>
  </si>
  <si>
    <t>Budgeted as one standalone one-hour episode</t>
  </si>
  <si>
    <t>Text length</t>
  </si>
  <si>
    <t>10,243 words</t>
  </si>
  <si>
    <t>Approximately 52–62 formatted screenplay pages</t>
  </si>
  <si>
    <t>Re-page after final script lock</t>
  </si>
  <si>
    <t>Slug lines</t>
  </si>
  <si>
    <t>Repeated rooms plus travel, campus, retail, wilderness and civic locations</t>
  </si>
  <si>
    <t>Grouped into 16 practical environment families</t>
  </si>
  <si>
    <t>Timeline</t>
  </si>
  <si>
    <t>1844–present</t>
  </si>
  <si>
    <t>Nine visual eras require wardrobe, vehicles, graphics, props and aging continuity</t>
  </si>
  <si>
    <t>Lower tiers stylize the oldest eras; hero objects remain period-correct</t>
  </si>
  <si>
    <t>Speaking roles</t>
  </si>
  <si>
    <t>30+ named / featured cues</t>
  </si>
  <si>
    <t>High day-player, fitting and reporter-ensemble load</t>
  </si>
  <si>
    <t>Story-safe role doubling below low tier; no volunteer actors</t>
  </si>
  <si>
    <t>Core set</t>
  </si>
  <si>
    <t>Clacher Home exterior, living room, kitchen, stairs, study, attic and bath</t>
  </si>
  <si>
    <t>Historic-building safety and multi-era deterioration continuity dominate art planning</t>
  </si>
  <si>
    <t>Controlled practical plus redresses below full tier; stage interiors in production-company case</t>
  </si>
  <si>
    <t>Historic montage</t>
  </si>
  <si>
    <t>Scotland, famine, ship, wagon train, construction, Civil War, 1922</t>
  </si>
  <si>
    <t>Literal coverage would require crowds, uniforms, travel elements and VFX</t>
  </si>
  <si>
    <t>Stylized inserts and licensed plates below low tier; selective second unit at full tier</t>
  </si>
  <si>
    <t>Action / safety</t>
  </si>
  <si>
    <t>1958 moving-car fight, bites, impacts, tree collision, stair tumble, sparks and fire</t>
  </si>
  <si>
    <t>Stunt coordinator, doubles, process work, medic and specialty insurance</t>
  </si>
  <si>
    <t>No safety line is removed at any tier</t>
  </si>
  <si>
    <t>Horror effects</t>
  </si>
  <si>
    <t>Invisible footprints, shadows, moving props, bats, guano and yellow-eyed creature</t>
  </si>
  <si>
    <t>Practical gags must be planned with VFX and editorial</t>
  </si>
  <si>
    <t>Real bats are not assumed; swarm and animal work use plates/VFX/animatronics</t>
  </si>
  <si>
    <t>Sensitive material</t>
  </si>
  <si>
    <t>Janice is nude outdoors, in the house and on phone footage</t>
  </si>
  <si>
    <t>Intimacy coordinator, closed sets, modesty garments, body double and cleanup</t>
  </si>
  <si>
    <t>Budgeted explicitly at every tier</t>
  </si>
  <si>
    <t>Picture vehicles</t>
  </si>
  <si>
    <t>1950s Ford convertible, VW Beetle, 1971 Stingray, tour bus and RV</t>
  </si>
  <si>
    <t>Operating rentals, drivers, prep and transport add cost</t>
  </si>
  <si>
    <t>Consolidated hero days below full tier; period traffic expands by tier</t>
  </si>
  <si>
    <t>Music / archival</t>
  </si>
  <si>
    <t>1950s music, AM radio and Dealey Plaza/JFK images</t>
  </si>
  <si>
    <t>Master, publishing and archival permissions can be material</t>
  </si>
  <si>
    <t>Original/library source below full tier; quote-backed allowances above</t>
  </si>
  <si>
    <t>Production block</t>
  </si>
  <si>
    <t>Environments</t>
  </si>
  <si>
    <t>Key cast</t>
  </si>
  <si>
    <t>Special requirements</t>
  </si>
  <si>
    <t>Micro days</t>
  </si>
  <si>
    <t>Ultra-low days</t>
  </si>
  <si>
    <t>Low days</t>
  </si>
  <si>
    <t>Prod. co. days</t>
  </si>
  <si>
    <t>Lower-tier treatment</t>
  </si>
  <si>
    <t>Production-company treatment</t>
  </si>
  <si>
    <t>Historical prologue</t>
  </si>
  <si>
    <t>Scotland, travel, house build, Civil War, 1922</t>
  </si>
  <si>
    <t>Alexander, wife, soldiers, sheriff, families</t>
  </si>
  <si>
    <t>Period wardrobe, plates, practical fire/cannon/amputation inserts</t>
  </si>
  <si>
    <t>VO, stills, macro inserts and licensed/public-domain plates</t>
  </si>
  <si>
    <t>Selective historical unit with controlled crowds and VFX extensions</t>
  </si>
  <si>
    <t>1958 challenge</t>
  </si>
  <si>
    <t>Drive-in, Ford, Clacher Home, hospital</t>
  </si>
  <si>
    <t>Jeff, Andy, Tim, Bill, nurse</t>
  </si>
  <si>
    <t>Ford, car fight, bites/blood, invisible child effects</t>
  </si>
  <si>
    <t>18+ cast, parked/process inserts and one stunt block</t>
  </si>
  <si>
    <t>Expanded period traffic, process trailer and full stunt coverage</t>
  </si>
  <si>
    <t>Pike / Monty</t>
  </si>
  <si>
    <t>Church, tour bus, classroom, road, house</t>
  </si>
  <si>
    <t>Pike, Monty, tourists, students</t>
  </si>
  <si>
    <t>Bible/lantern, projector, Beetle, storm and ghost gags</t>
  </si>
  <si>
    <t>Church/auditorium redress and VFX weather</t>
  </si>
  <si>
    <t>More practical rain, period bus and classroom background</t>
  </si>
  <si>
    <t>Cliff investigation</t>
  </si>
  <si>
    <t>Road, woods, house, attic</t>
  </si>
  <si>
    <t>Cliff, Vanessa, locals</t>
  </si>
  <si>
    <t>Stingray, Civil War relics, books, flashlight, bats</t>
  </si>
  <si>
    <t>Consolidated picture-car day and VFX bats</t>
  </si>
  <si>
    <t>Fuller attic build, tree-impact stunt and practical/VFX creature inserts</t>
  </si>
  <si>
    <t>Mission Apparition</t>
  </si>
  <si>
    <t>Bookstore, office, airport, house</t>
  </si>
  <si>
    <t>Aaron, Phil, Don, Chrissy</t>
  </si>
  <si>
    <t>Books, VHS infrared camera, EVP deck, period electronics</t>
  </si>
  <si>
    <t>One commercial space redressed; small airport inserts</t>
  </si>
  <si>
    <t>Dedicated bookstore/office and fuller 1980s period layer</t>
  </si>
  <si>
    <t>Janice live stream</t>
  </si>
  <si>
    <t>National-park plates, RV, house</t>
  </si>
  <si>
    <t>Janice, online voices</t>
  </si>
  <si>
    <t>RV, phone UI, selfie stick, nudity protocols, moving toy</t>
  </si>
  <si>
    <t>Plate unit and careful coverage; closed set/body double</t>
  </si>
  <si>
    <t>Controlled exterior unit, dedicated intimacy work and screen replacements</t>
  </si>
  <si>
    <t>Scientific challenge</t>
  </si>
  <si>
    <t>Auditorium, press area, house</t>
  </si>
  <si>
    <t>Will, board, reporters</t>
  </si>
  <si>
    <t>Science kit, refrigerator rig, bats, mouse, creature, handprint</t>
  </si>
  <si>
    <t>Block all house rooms; practical gags plus selective VFX</t>
  </si>
  <si>
    <t>Stage interiors, rain unit, full bat swarm and creature finish</t>
  </si>
  <si>
    <t>Credits / inserts</t>
  </si>
  <si>
    <t>House, evidence, social screens</t>
  </si>
  <si>
    <t>Will, creature insert</t>
  </si>
  <si>
    <t>Phone screens, evidence bags, prop macros, pickup VFX plates</t>
  </si>
  <si>
    <t>Scheduled pickup block</t>
  </si>
  <si>
    <t>Dedicated tabletop and VFX plate unit</t>
  </si>
  <si>
    <t>Sequence-day total (ties to scenario shoot-day assumptions)</t>
  </si>
  <si>
    <t>666 Challenge — Paid Cast &amp; Performer Schedule</t>
  </si>
  <si>
    <t>Every performer group is paid. Gross wages shown before P&amp;H, payroll fees, overtime, fittings and penalties. Teen roles are planned for 18+ performers; Janice work includes paid body-double and closed-set time.</t>
  </si>
  <si>
    <t>Role / group</t>
  </si>
  <si>
    <t>Script function / tier treatment</t>
  </si>
  <si>
    <t>Micro count</t>
  </si>
  <si>
    <t>Days each</t>
  </si>
  <si>
    <t>Rate/day</t>
  </si>
  <si>
    <t>Gross</t>
  </si>
  <si>
    <t>Ultra count</t>
  </si>
  <si>
    <t>Low count</t>
  </si>
  <si>
    <t>Prod count</t>
  </si>
  <si>
    <t>Will Rockport</t>
  </si>
  <si>
    <t>Present-day scientific challenger and episode lead</t>
  </si>
  <si>
    <t>Alexander Clacher</t>
  </si>
  <si>
    <t>1844–Civil War founder; includes prologue voice-over</t>
  </si>
  <si>
    <t>Aaron Heller</t>
  </si>
  <si>
    <t>1983 bookstore owner and Mission Apparition investigator</t>
  </si>
  <si>
    <t>Cliff Klymer</t>
  </si>
  <si>
    <t>1971 challenger and attic investigator</t>
  </si>
  <si>
    <t>Janice / FrightTingle</t>
  </si>
  <si>
    <t>2024 creator; closed-set nudity, phone footage and live-stream work</t>
  </si>
  <si>
    <t>Professor Monty</t>
  </si>
  <si>
    <t>1963 classroom challenger</t>
  </si>
  <si>
    <t>Jeff</t>
  </si>
  <si>
    <t>1958 challenge lead; 18+ to play younger and stunt rehearsal</t>
  </si>
  <si>
    <t>Andy / Tim / Bill</t>
  </si>
  <si>
    <t>Three 1958 teen friends; 18+ performers</t>
  </si>
  <si>
    <t>Vanessa / Chrissy</t>
  </si>
  <si>
    <t>1971 and 1983 supporting roles</t>
  </si>
  <si>
    <t>Rev. Pike / tour ensemble</t>
  </si>
  <si>
    <t>Pike, elderly woman, tour guide and little girl; limited doubling below low tier</t>
  </si>
  <si>
    <t>Home Rule board</t>
  </si>
  <si>
    <t>Bible Thumper, Board President and two board members</t>
  </si>
  <si>
    <t>Reporter ensemble</t>
  </si>
  <si>
    <t>Polite and rude reporters plus loudmouth reporter; story-safe doubling below full tier</t>
  </si>
  <si>
    <t>Bookstore / office ensemble</t>
  </si>
  <si>
    <t>Phil, Don and small office functions</t>
  </si>
  <si>
    <t>Additional day players</t>
  </si>
  <si>
    <t>Nurse, loudmouth student, sheriff, officers, locals and featured historic roles</t>
  </si>
  <si>
    <t>Ghost child / social / loop voices</t>
  </si>
  <si>
    <t>Child voice, EVP material, online voices and public-space loop group</t>
  </si>
  <si>
    <t>Stunt performers / doubles</t>
  </si>
  <si>
    <t>Moving-car fight, impacts, bites, tree collision and stair tumble</t>
  </si>
  <si>
    <t>Background performer-days</t>
  </si>
  <si>
    <t>Historic crowds, soldiers, drive-in, church, tour bus, students, airport and press</t>
  </si>
  <si>
    <t>Stand-ins / photo doubles</t>
  </si>
  <si>
    <t>Lead continuity, camera blocking and screen/body plates</t>
  </si>
  <si>
    <t>Janice body double / intimacy rehearsal</t>
  </si>
  <si>
    <t>Paid body-double and performer rehearsal/plate time</t>
  </si>
  <si>
    <t>TOTAL GROSS CAST PAYROLL (before P&amp;H)</t>
  </si>
  <si>
    <t>666 Challenge — Paid Script-Specific Props &amp; Art</t>
  </si>
  <si>
    <t>Every item is budgeted as a purchase, rental, fabrication, license or consumable. No donated props, free hero books or free picture vehicles are assumed. General set dressing and operating vehicle rentals are separate in each detailed budget.</t>
  </si>
  <si>
    <t>Prop / art element</t>
  </si>
  <si>
    <t>Script use</t>
  </si>
  <si>
    <t>Acquisition</t>
  </si>
  <si>
    <t>Micro qty</t>
  </si>
  <si>
    <t>Rate</t>
  </si>
  <si>
    <t>Total</t>
  </si>
  <si>
    <t>Ultra qty</t>
  </si>
  <si>
    <t>Low qty</t>
  </si>
  <si>
    <t>Prod qty</t>
  </si>
  <si>
    <t>Historic masonry tools and house-construction inserts</t>
  </si>
  <si>
    <t>1844–1859 stonework and Clacher Home build</t>
  </si>
  <si>
    <t>Rent / fabricate</t>
  </si>
  <si>
    <t>Tall-ship, wagon-train and famine hand-prop package</t>
  </si>
  <si>
    <t>Historical travel and migration montage</t>
  </si>
  <si>
    <t>License / rent / fabricate</t>
  </si>
  <si>
    <t>Civil War surgical / amputation kit</t>
  </si>
  <si>
    <t>Commandeered-house hospital montage</t>
  </si>
  <si>
    <t>Union web gear, medical dress and officer hand props</t>
  </si>
  <si>
    <t>Civil War occupation and porch morgue</t>
  </si>
  <si>
    <t>Rent</t>
  </si>
  <si>
    <t>Union belt buckle, Minié balls and oilcloth letter</t>
  </si>
  <si>
    <t>Cliff's 1971 evidence finds</t>
  </si>
  <si>
    <t>Fabricate / purchase</t>
  </si>
  <si>
    <t>1958 D-cell flashlight plus evidence doubles</t>
  </si>
  <si>
    <t>Jeff sequence and Will's present-day evidence</t>
  </si>
  <si>
    <t>Purchase / age / duplicate</t>
  </si>
  <si>
    <t>Drive-in trays, carhop props and AM-radio dressing</t>
  </si>
  <si>
    <t>1958 burger stand and Ford interior</t>
  </si>
  <si>
    <t>Rent / purchase</t>
  </si>
  <si>
    <t>1950s Ford hero dressing and protection kit</t>
  </si>
  <si>
    <t>Black convertible challenge vehicle</t>
  </si>
  <si>
    <t>Picture prep / protect</t>
  </si>
  <si>
    <t>Bite wounds, torn-flesh pieces and blood continuity</t>
  </si>
  <si>
    <t>Jeff attacks friends in moving Ford</t>
  </si>
  <si>
    <t>Fabricate / consumables</t>
  </si>
  <si>
    <t>Bible and practical lantern package</t>
  </si>
  <si>
    <t>Rev. Pike challenge</t>
  </si>
  <si>
    <t>Purchase / rig</t>
  </si>
  <si>
    <t>Tour-bus PA and period passenger dressing</t>
  </si>
  <si>
    <t>1960s haunted-house tour</t>
  </si>
  <si>
    <t>University textbooks, podium and JFK slideshow</t>
  </si>
  <si>
    <t>1963 Monty classroom / Dealey Plaza imagery</t>
  </si>
  <si>
    <t>Fabricate / license</t>
  </si>
  <si>
    <t>Yellow VW Beetle hero dressing kit</t>
  </si>
  <si>
    <t>Monty's drive and escape</t>
  </si>
  <si>
    <t>1971 Stingray hero dressing kit</t>
  </si>
  <si>
    <t>Cliff arrival in Vanessa's car</t>
  </si>
  <si>
    <t>Sleeping bags, blanket, sandwich and campsite smalls</t>
  </si>
  <si>
    <t>Monty and Cliff overnight challenges</t>
  </si>
  <si>
    <t>Purchase / continuity</t>
  </si>
  <si>
    <t>1971 map, backpack, pocketknife, Zippo and watch</t>
  </si>
  <si>
    <t>Cliff's investigation</t>
  </si>
  <si>
    <t>Purchase / duplicate</t>
  </si>
  <si>
    <t>Hero books and custom covers</t>
  </si>
  <si>
    <t>Phantom of the Opera, Ringworld, Haunted Houses and Tarzan</t>
  </si>
  <si>
    <t>Purchase / clear / fabricate</t>
  </si>
  <si>
    <t>Bookstore books, shelves, boxes and closing props</t>
  </si>
  <si>
    <t>Aaron's bookstore</t>
  </si>
  <si>
    <t>Mission Apparition cap, duffel and branded graphics</t>
  </si>
  <si>
    <t>Aaron / Chrissy paranormal business</t>
  </si>
  <si>
    <t>VHS infrared camera, tapes and tripod</t>
  </si>
  <si>
    <t>1983 haunted-house recording</t>
  </si>
  <si>
    <t>Rent / modify</t>
  </si>
  <si>
    <t>EVP cassette recorder and period EMF meter</t>
  </si>
  <si>
    <t>Aaron's paranormal kit</t>
  </si>
  <si>
    <t>1980s phones, electronics and little black book</t>
  </si>
  <si>
    <t>Mission Apparition office / airport setup</t>
  </si>
  <si>
    <t>Motorhome interior smalls and campsite dressing</t>
  </si>
  <si>
    <t>Janice at Devil's Lake / Grand Teton</t>
  </si>
  <si>
    <t>Phone, selfie stick, water bottle and door wedge</t>
  </si>
  <si>
    <t>FrightTingle live stream and escape</t>
  </si>
  <si>
    <t>Modesty garments and phone/body plate materials</t>
  </si>
  <si>
    <t>Janice closed-set nudity and screen replacement</t>
  </si>
  <si>
    <t>Purchase / consumables</t>
  </si>
  <si>
    <t>Child's wooden pull toy, photographs and letters</t>
  </si>
  <si>
    <t>Recurring haunted-child evidence</t>
  </si>
  <si>
    <t>Fabricate / duplicate</t>
  </si>
  <si>
    <t>Heavy refrigerator practical and movement rig</t>
  </si>
  <si>
    <t>Kitchen apparition and final scientific test</t>
  </si>
  <si>
    <t>Rent / fabricate / rig</t>
  </si>
  <si>
    <t>Bats, guano and attic insert props</t>
  </si>
  <si>
    <t>Cliff and Will attic sequences</t>
  </si>
  <si>
    <t>Yellow-eye creature practical element</t>
  </si>
  <si>
    <t>Attic reveal and end-credit stinger</t>
  </si>
  <si>
    <t>Fabricate</t>
  </si>
  <si>
    <t>Will's modern science kit</t>
  </si>
  <si>
    <t>LED cap, stethoscope, wall scanner, EMF meter, laser measure, recorder</t>
  </si>
  <si>
    <t>Purchase / rent / hero prep</t>
  </si>
  <si>
    <t>Thermos, notebook, chalk and evidence bags</t>
  </si>
  <si>
    <t>Will's overnight test and press reveal</t>
  </si>
  <si>
    <t>Press cameras, microphones, coffee and one-dollar bill</t>
  </si>
  <si>
    <t>Board press events and final payment</t>
  </si>
  <si>
    <t>Door/window boards, dust, broken-glass dress and repairs</t>
  </si>
  <si>
    <t>Abandoned-house deterioration and ghost damage</t>
  </si>
  <si>
    <t>Hero prop duplicates, repairs and wear reserve</t>
  </si>
  <si>
    <t>Continuity across action, eras and effects gags</t>
  </si>
  <si>
    <t>Allowance</t>
  </si>
  <si>
    <t>TOTAL PAID SCRIPT-SPECIFIC PROPS &amp; ART</t>
  </si>
  <si>
    <t>Micro Budget — Detailed One-Hour TV Budget</t>
  </si>
  <si>
    <t>Ten-day regional shoot; one controlled Clacher Home location carries most interiors; 1844–1922 becomes a stylized montage; 18+ performers play the 1958 teens; period cars and weather are tightly consolidated. All amounts in USD; planning estimate, not a vendor bid.</t>
  </si>
  <si>
    <t>Performer / labor framework</t>
  </si>
  <si>
    <t>Framework ceiling / planning range</t>
  </si>
  <si>
    <t>Budget status</t>
  </si>
  <si>
    <t>Grand total</t>
  </si>
  <si>
    <t>Account</t>
  </si>
  <si>
    <t>Category</t>
  </si>
  <si>
    <t>Line item</t>
  </si>
  <si>
    <t>Cost type</t>
  </si>
  <si>
    <t>Unit</t>
  </si>
  <si>
    <t>Qty</t>
  </si>
  <si>
    <t>Amount</t>
  </si>
  <si>
    <t>Basis / note</t>
  </si>
  <si>
    <t>1001</t>
  </si>
  <si>
    <t>Development &amp; Above the Line</t>
  </si>
  <si>
    <t>Screenplay rights, releases and chain-of-title reserve</t>
  </si>
  <si>
    <t>Service</t>
  </si>
  <si>
    <t>allowance</t>
  </si>
  <si>
    <t>Assumes the screenplay owner controls underlying rights; counsel must verify</t>
  </si>
  <si>
    <t>1002</t>
  </si>
  <si>
    <t>Production rewrite / one-hour polish</t>
  </si>
  <si>
    <t>Lower tiers require montage, location and speaking-role consolidation</t>
  </si>
  <si>
    <t>1003</t>
  </si>
  <si>
    <t>Historical and archival research</t>
  </si>
  <si>
    <t>Scotland, Civil War, 1958–1980s technology and JFK imagery</t>
  </si>
  <si>
    <t>1004</t>
  </si>
  <si>
    <t>Producer fees</t>
  </si>
  <si>
    <t>Crew payroll</t>
  </si>
  <si>
    <t>flat</t>
  </si>
  <si>
    <t>Financing fees and backend participations excluded</t>
  </si>
  <si>
    <t>1005</t>
  </si>
  <si>
    <t>Director</t>
  </si>
  <si>
    <t>Full case is an overscale placeholder subject to DGA/signatory terms</t>
  </si>
  <si>
    <t>1006</t>
  </si>
  <si>
    <t>Casting director and sessions</t>
  </si>
  <si>
    <t>Large day-player ensemble plus 18+ teen casting</t>
  </si>
  <si>
    <t>1007</t>
  </si>
  <si>
    <t>Production executive / company supervision</t>
  </si>
  <si>
    <t>Company infrastructure allocation</t>
  </si>
  <si>
    <t>Development &amp; Above the Line subtotal</t>
  </si>
  <si>
    <t>2001</t>
  </si>
  <si>
    <t>Cast</t>
  </si>
  <si>
    <t>Paid performers per Cast &amp; Schedule</t>
  </si>
  <si>
    <t>Cast payroll</t>
  </si>
  <si>
    <t>linked total</t>
  </si>
  <si>
    <t>Gross wages; no deferrals or volunteer acting</t>
  </si>
  <si>
    <t>Cast subtotal</t>
  </si>
  <si>
    <t>3001</t>
  </si>
  <si>
    <t>Production Management</t>
  </si>
  <si>
    <t>Line producer / UPM</t>
  </si>
  <si>
    <t>day</t>
  </si>
  <si>
    <t>Prep through wrap; micro combines functions</t>
  </si>
  <si>
    <t>3002</t>
  </si>
  <si>
    <t>Production coordinator</t>
  </si>
  <si>
    <t>Paid office coordination</t>
  </si>
  <si>
    <t>3003</t>
  </si>
  <si>
    <t>1st assistant director</t>
  </si>
  <si>
    <t>Prep, shoot and wrap coverage</t>
  </si>
  <si>
    <t>3004</t>
  </si>
  <si>
    <t>2nd AD / background coordinator</t>
  </si>
  <si>
    <t>Historic crowds, drive-in and press work expand by tier</t>
  </si>
  <si>
    <t>3005</t>
  </si>
  <si>
    <t>Script supervisor</t>
  </si>
  <si>
    <t>Nine-era deterioration, evidence and wardrobe continuity</t>
  </si>
  <si>
    <t>3006</t>
  </si>
  <si>
    <t>Production assistants</t>
  </si>
  <si>
    <t>crew-day</t>
  </si>
  <si>
    <t>All PAs paid</t>
  </si>
  <si>
    <t>3007</t>
  </si>
  <si>
    <t>Office, printing, radios and communications</t>
  </si>
  <si>
    <t>Purchase / rental</t>
  </si>
  <si>
    <t>Production office and set communications</t>
  </si>
  <si>
    <t>3008</t>
  </si>
  <si>
    <t>Set medic / first aid</t>
  </si>
  <si>
    <t>Present on principal days; stunt and intimacy support below</t>
  </si>
  <si>
    <t>Production Management subtotal</t>
  </si>
  <si>
    <t>4001</t>
  </si>
  <si>
    <t>Camera</t>
  </si>
  <si>
    <t>Director of photography</t>
  </si>
  <si>
    <t>Includes tests, period look development and VFX planning</t>
  </si>
  <si>
    <t>4002</t>
  </si>
  <si>
    <t>1st assistant camera</t>
  </si>
  <si>
    <t>Camera focus and builds</t>
  </si>
  <si>
    <t>4003</t>
  </si>
  <si>
    <t>2nd AC / DIT / camera utility</t>
  </si>
  <si>
    <t>Combined roles below low tier</t>
  </si>
  <si>
    <t>4004</t>
  </si>
  <si>
    <t>Camera, lenses and support package</t>
  </si>
  <si>
    <t>Rental</t>
  </si>
  <si>
    <t>shoot day</t>
  </si>
  <si>
    <t>Full case includes two bodies, low-light support and specialty lenses</t>
  </si>
  <si>
    <t>4005</t>
  </si>
  <si>
    <t>Media, readers, checksum drives and backups</t>
  </si>
  <si>
    <t>Purchase</t>
  </si>
  <si>
    <t>At least two verified copies</t>
  </si>
  <si>
    <t>4006</t>
  </si>
  <si>
    <t>Process, gimbal, jib, macro and specialty inserts</t>
  </si>
  <si>
    <t>Cars, ghost POV, refrigerator, evidence and creature inserts</t>
  </si>
  <si>
    <t>Camera subtotal</t>
  </si>
  <si>
    <t>5001</t>
  </si>
  <si>
    <t>Grip &amp; Electric</t>
  </si>
  <si>
    <t>Grip and electric crew</t>
  </si>
  <si>
    <t>Combined department in lower tiers; house nights and rain scale staffing</t>
  </si>
  <si>
    <t>5002</t>
  </si>
  <si>
    <t>Lighting and grip package</t>
  </si>
  <si>
    <t>Night interiors, lightning, period exteriors and press work</t>
  </si>
  <si>
    <t>5003</t>
  </si>
  <si>
    <t>Generator, distro, fuel and practical power</t>
  </si>
  <si>
    <t>Rental / purchase</t>
  </si>
  <si>
    <t>Remote roads, historic house and weather work</t>
  </si>
  <si>
    <t>Grip &amp; Electric subtotal</t>
  </si>
  <si>
    <t>6001</t>
  </si>
  <si>
    <t>Production Sound</t>
  </si>
  <si>
    <t>Mixer, boom and sound utility</t>
  </si>
  <si>
    <t>One-person micro; three-person full team</t>
  </si>
  <si>
    <t>6002</t>
  </si>
  <si>
    <t>Recorder, wireless, timecode and boom package</t>
  </si>
  <si>
    <t>House, moving-car and exterior coverage require wireless planning</t>
  </si>
  <si>
    <t>6003</t>
  </si>
  <si>
    <t>Playback, period-radio and specialty capture</t>
  </si>
  <si>
    <t>Playback equipment only; music licenses separate</t>
  </si>
  <si>
    <t>Production Sound subtotal</t>
  </si>
  <si>
    <t>7001</t>
  </si>
  <si>
    <t>Art Department &amp; Props</t>
  </si>
  <si>
    <t>Production designer / art director team</t>
  </si>
  <si>
    <t>Nine eras and house-aging continuity scale design and prep</t>
  </si>
  <si>
    <t>7002</t>
  </si>
  <si>
    <t>Set decoration, buyer and dress crew</t>
  </si>
  <si>
    <t>Paid construction and dress labor</t>
  </si>
  <si>
    <t>7003</t>
  </si>
  <si>
    <t>Prop master and assistants</t>
  </si>
  <si>
    <t>Hero books, science gear, period electronics and gag duplicates</t>
  </si>
  <si>
    <t>7004</t>
  </si>
  <si>
    <t>Paid screenplay props and hero art elements</t>
  </si>
  <si>
    <t>Linked purchase / rental</t>
  </si>
  <si>
    <t>Detailed on Props &amp; Art; included exactly once</t>
  </si>
  <si>
    <t>7005</t>
  </si>
  <si>
    <t>General multi-era set dressing and expendables</t>
  </si>
  <si>
    <t>House, drive-in, church, campus, bookstore, office, RV and auditorium</t>
  </si>
  <si>
    <t>7006</t>
  </si>
  <si>
    <t>Period graphics, screen graphics and trademark review</t>
  </si>
  <si>
    <t>Fictionalize brands and social handles where clearance is unavailable</t>
  </si>
  <si>
    <t>7007</t>
  </si>
  <si>
    <t>Clacher Home redresses, flats and deterioration builds</t>
  </si>
  <si>
    <t>Fabrication</t>
  </si>
  <si>
    <t>Controlled practical below full tier; stage interiors in production-company case</t>
  </si>
  <si>
    <t>7008</t>
  </si>
  <si>
    <t>Historical montage builds and scenic inserts</t>
  </si>
  <si>
    <t>Masonry, famine, ship, wagon, Civil War and 1922 visual fragments</t>
  </si>
  <si>
    <t>8001</t>
  </si>
  <si>
    <t>Wardrobe, Hair &amp; Makeup</t>
  </si>
  <si>
    <t>Costume design, prep and set wardrobe</t>
  </si>
  <si>
    <t>1844–present continuity and action duplicates</t>
  </si>
  <si>
    <t>8002</t>
  </si>
  <si>
    <t>Period wardrobe rentals, purchases and cleaning</t>
  </si>
  <si>
    <t>Historic, Civil War, 1950s, 1960s, 1970s and 1980s layers</t>
  </si>
  <si>
    <t>8003</t>
  </si>
  <si>
    <t>Hair and makeup crew</t>
  </si>
  <si>
    <t>Era hair, sweat, aging, blood and continuity</t>
  </si>
  <si>
    <t>8004</t>
  </si>
  <si>
    <t>Bites, wounds, blood and aging prosthetics</t>
  </si>
  <si>
    <t>Fabrication / consumable</t>
  </si>
  <si>
    <t>1958 attack, Civil War inserts and long historical timeline</t>
  </si>
  <si>
    <t>8005</t>
  </si>
  <si>
    <t>Wigs, facial hair and era-specific materials</t>
  </si>
  <si>
    <t>Avoid permanent changes while block shooting multiple eras</t>
  </si>
  <si>
    <t>8006</t>
  </si>
  <si>
    <t>Intimacy coordinator, modesty garments and closed-set support</t>
  </si>
  <si>
    <t>Crew payroll / purchase</t>
  </si>
  <si>
    <t>Janice exterior, house and phone-footage nudity; body-double wages are in Cast</t>
  </si>
  <si>
    <t>9001</t>
  </si>
  <si>
    <t>Locations</t>
  </si>
  <si>
    <t>Location manager, scouts and assistants</t>
  </si>
  <si>
    <t>Historic house, roads, drive-in, civic and commercial alternatives</t>
  </si>
  <si>
    <t>9002</t>
  </si>
  <si>
    <t>Clacher Home exterior/interior fees</t>
  </si>
  <si>
    <t>Location</t>
  </si>
  <si>
    <t>No donated house assumed; stage-build cost is in Art</t>
  </si>
  <si>
    <t>9003</t>
  </si>
  <si>
    <t>Other location fees</t>
  </si>
  <si>
    <t>Drive-in, church, university, bookstore, office, airport, parks and auditorium</t>
  </si>
  <si>
    <t>9004</t>
  </si>
  <si>
    <t>Permits, parking, police, fire and public-safety support</t>
  </si>
  <si>
    <t>Permit / service</t>
  </si>
  <si>
    <t>Moving vehicles, roads, crowds, parks and weather</t>
  </si>
  <si>
    <t>9005</t>
  </si>
  <si>
    <t>Cleanup, restoration, security and site protection</t>
  </si>
  <si>
    <t>Dust, guano, rain, broken dress and historic surfaces</t>
  </si>
  <si>
    <t>9006</t>
  </si>
  <si>
    <t>Historic-building engineer / hazardous-materials review</t>
  </si>
  <si>
    <t>A genuinely abandoned structure is not assumed safe without inspection</t>
  </si>
  <si>
    <t>Locations subtotal</t>
  </si>
  <si>
    <t>10001</t>
  </si>
  <si>
    <t>Transportation &amp; Travel</t>
  </si>
  <si>
    <t>Transportation coordinator, captain and drivers</t>
  </si>
  <si>
    <t>Paid drivers and coordination</t>
  </si>
  <si>
    <t>10002</t>
  </si>
  <si>
    <t>Production vans, box truck and passenger vehicles</t>
  </si>
  <si>
    <t>Scaled vehicle package</t>
  </si>
  <si>
    <t>10003</t>
  </si>
  <si>
    <t>Period picture vehicles and traffic</t>
  </si>
  <si>
    <t>Ford convertible, Beetle, Stingray and period traffic; hero dressing is in Props</t>
  </si>
  <si>
    <t>10004</t>
  </si>
  <si>
    <t>Tour bus and motorhome / RV operating rentals</t>
  </si>
  <si>
    <t>Consolidated screen days below full tier</t>
  </si>
  <si>
    <t>10005</t>
  </si>
  <si>
    <t>Fuel, mileage, tolls, parking and vehicle transport</t>
  </si>
  <si>
    <t>Regional production base; specialized cars may require enclosed transport</t>
  </si>
  <si>
    <t>10006</t>
  </si>
  <si>
    <t>Cast/crew lodging, airfare and per diem</t>
  </si>
  <si>
    <t>Travel</t>
  </si>
  <si>
    <t>Lower tiers rely on local hires; no unpaid lodging assumed</t>
  </si>
  <si>
    <t>Transportation &amp; Travel subtotal</t>
  </si>
  <si>
    <t>11001</t>
  </si>
  <si>
    <t>Stunts, SFX &amp; Safety</t>
  </si>
  <si>
    <t>Stunt coordinator</t>
  </si>
  <si>
    <t>Current coordinator reference retained even in reduced performer tiers</t>
  </si>
  <si>
    <t>11002</t>
  </si>
  <si>
    <t>Moving-car fight, process work, rehearsals and pads</t>
  </si>
  <si>
    <t>Rental / fabrication</t>
  </si>
  <si>
    <t>Hits, kicks, bites and subduing Jeff require planned vehicle safety</t>
  </si>
  <si>
    <t>11003</t>
  </si>
  <si>
    <t>Tree impact, falls, invisible hits and breakaway support</t>
  </si>
  <si>
    <t>Cliff collision, Janice stair action and phantom impacts</t>
  </si>
  <si>
    <t>11004</t>
  </si>
  <si>
    <t>Rain, wind, lightning, sparks and practical fire</t>
  </si>
  <si>
    <t>SFX / service</t>
  </si>
  <si>
    <t>Tight inserts/VFX below low tier; dedicated rain unit in full case</t>
  </si>
  <si>
    <t>11005</t>
  </si>
  <si>
    <t>Refrigerator, door, toy and moving-prop rigs</t>
  </si>
  <si>
    <t>Rigging / fabrication</t>
  </si>
  <si>
    <t>Rigging labor separate from prop hardware purchase</t>
  </si>
  <si>
    <t>11006</t>
  </si>
  <si>
    <t>Wildlife / bat safety consultant and humane oversight</t>
  </si>
  <si>
    <t>No unsupervised real bats or wildlife assumed</t>
  </si>
  <si>
    <t>11007</t>
  </si>
  <si>
    <t>Fire marshal, extra medic and specialty safety support</t>
  </si>
  <si>
    <t>Crew payroll / service</t>
  </si>
  <si>
    <t>Added coverage for vehicles, weather, fire, nudity and historic location</t>
  </si>
  <si>
    <t>12001</t>
  </si>
  <si>
    <t>Visual Effects</t>
  </si>
  <si>
    <t>VFX supervision, tests, data and turnover</t>
  </si>
  <si>
    <t>Plan ghost, history, weather, screen and creature work before photography</t>
  </si>
  <si>
    <t>12002</t>
  </si>
  <si>
    <t>Ghost footprints, shadows, handprint and moving objects</t>
  </si>
  <si>
    <t>Complements practical rigs</t>
  </si>
  <si>
    <t>12003</t>
  </si>
  <si>
    <t>Historical montage extensions and period cleanup</t>
  </si>
  <si>
    <t>Castle damage, travel, Civil War scope and modern-removal work</t>
  </si>
  <si>
    <t>12004</t>
  </si>
  <si>
    <t>Bat swarm, mouse and yellow-eyed creature</t>
  </si>
  <si>
    <t>Service / license</t>
  </si>
  <si>
    <t>VFX/plates/animatronic mix; no real swarm</t>
  </si>
  <si>
    <t>12005</t>
  </si>
  <si>
    <t>Storm, lightning and environment enhancement</t>
  </si>
  <si>
    <t>Works with practical rain/wind at higher tiers</t>
  </si>
  <si>
    <t>12006</t>
  </si>
  <si>
    <t>Phone/social interfaces, monitors and screen replacement</t>
  </si>
  <si>
    <t>FrightTingle comments, live feed and period electronics</t>
  </si>
  <si>
    <t>12007</t>
  </si>
  <si>
    <t>Nudity plate cleanup and continuity fixes</t>
  </si>
  <si>
    <t>Budgeted in addition to closed-set and modesty protocols</t>
  </si>
  <si>
    <t>13001</t>
  </si>
  <si>
    <t>Post-Production</t>
  </si>
  <si>
    <t>Picture editor</t>
  </si>
  <si>
    <t>One-hour nonlinear, multi-era narrative editorial</t>
  </si>
  <si>
    <t>13002</t>
  </si>
  <si>
    <t>Assistant editor / post coordinator</t>
  </si>
  <si>
    <t>Combined with editor in micro case</t>
  </si>
  <si>
    <t>13003</t>
  </si>
  <si>
    <t>Edit systems, storage, review and archive</t>
  </si>
  <si>
    <t>Separate from camera originals and VFX pulls</t>
  </si>
  <si>
    <t>13004</t>
  </si>
  <si>
    <t>Sound editorial, Foley and supernatural design</t>
  </si>
  <si>
    <t>House voices, footsteps, impacts, period vehicles, storms and bats</t>
  </si>
  <si>
    <t>13005</t>
  </si>
  <si>
    <t>ADR, loop group and voice processing</t>
  </si>
  <si>
    <t>EVP, ghost child, reporters and public-space repairs</t>
  </si>
  <si>
    <t>13006</t>
  </si>
  <si>
    <t>Final mix and M&amp;E</t>
  </si>
  <si>
    <t>M&amp;E for international delivery</t>
  </si>
  <si>
    <t>13007</t>
  </si>
  <si>
    <t>Color grade and finishing</t>
  </si>
  <si>
    <t>Distinct eras, night work and phone footage</t>
  </si>
  <si>
    <t>13008</t>
  </si>
  <si>
    <t>Online, conform and mastering</t>
  </si>
  <si>
    <t>Broadcast/streaming masters</t>
  </si>
  <si>
    <t>13009</t>
  </si>
  <si>
    <t>QC, captions, audio description and deliverables</t>
  </si>
  <si>
    <t>Accessibility and distributor deliverables</t>
  </si>
  <si>
    <t>13010</t>
  </si>
  <si>
    <t>Archival / stock and JFK image licenses</t>
  </si>
  <si>
    <t>License</t>
  </si>
  <si>
    <t>Research public-domain status and obtain written licenses where required</t>
  </si>
  <si>
    <t>14001</t>
  </si>
  <si>
    <t>Music supervisor / clearance administration</t>
  </si>
  <si>
    <t>Begin before 1950s drive-in and AM-radio playback</t>
  </si>
  <si>
    <t>14002</t>
  </si>
  <si>
    <t>Composer fee</t>
  </si>
  <si>
    <t>Original supernatural score</t>
  </si>
  <si>
    <t>14003</t>
  </si>
  <si>
    <t>Score recording, musicians, studio and mix</t>
  </si>
  <si>
    <t>Mostly in-the-box below full tier</t>
  </si>
  <si>
    <t>14004</t>
  </si>
  <si>
    <t>1950s / period source-song master and publishing</t>
  </si>
  <si>
    <t>Quote both master and publishing; lower tiers favor original/library cues</t>
  </si>
  <si>
    <t>14005</t>
  </si>
  <si>
    <t>Cue sheets, music legal and license delivery</t>
  </si>
  <si>
    <t>Required delivery paperwork</t>
  </si>
  <si>
    <t>Music subtotal</t>
  </si>
  <si>
    <t>15001</t>
  </si>
  <si>
    <t>Insurance, Legal, Admin &amp; Delivery</t>
  </si>
  <si>
    <t>Production package insurance</t>
  </si>
  <si>
    <t>Insurance</t>
  </si>
  <si>
    <t>GL, equipment, auto, weather, stunt and specialty-risk allowances</t>
  </si>
  <si>
    <t>15002</t>
  </si>
  <si>
    <t>Production legal, contracts and clearances</t>
  </si>
  <si>
    <t>Rights, books, brands, archival images, nudity and releases</t>
  </si>
  <si>
    <t>15003</t>
  </si>
  <si>
    <t>Production accounting and cost reporting</t>
  </si>
  <si>
    <t>Cost reports and tax filings</t>
  </si>
  <si>
    <t>15004</t>
  </si>
  <si>
    <t>Errors &amp; omissions insurance</t>
  </si>
  <si>
    <t>Common distributor requirement</t>
  </si>
  <si>
    <t>15005</t>
  </si>
  <si>
    <t>Publicity stills, EPK and delivery incidentals</t>
  </si>
  <si>
    <t>Distribution marketing spend excluded</t>
  </si>
  <si>
    <t>15006</t>
  </si>
  <si>
    <t>Production-company overhead</t>
  </si>
  <si>
    <t>Overhead</t>
  </si>
  <si>
    <t>Corporate infrastructure allocation; financing costs excluded</t>
  </si>
  <si>
    <t>Insurance, Legal, Admin &amp; Delivery subtotal</t>
  </si>
  <si>
    <t>Subtotal before payroll burdens and contingency</t>
  </si>
  <si>
    <t>Crew payroll taxes / workers compensation / benefits burden</t>
  </si>
  <si>
    <t>Subtotal before completion bond and contingency</t>
  </si>
  <si>
    <t>Contingency reserve</t>
  </si>
  <si>
    <t>GRAND TOTAL</t>
  </si>
  <si>
    <t>Ultra-Low Budget — Detailed One-Hour TV Budget</t>
  </si>
  <si>
    <t>Fourteen-day independent shoot; fuller period redresses and picture-car work; controlled rain inserts, car-fight rehearsals and practical ghost gags; assumes negotiated regional crew/vendor packages at 75% of the editable line references. All amounts in USD; planning estimate, not a vendor bid.</t>
  </si>
  <si>
    <t>Low Budget — Detailed One-Hour TV Budget</t>
  </si>
  <si>
    <t>Eighteen-day low-budget television execution; full-scale cast reference; a partial controlled house interior; more literal historical imagery, period vehicles and background; dedicated VFX, stunt and rain work. All amounts in USD; planning estimate, not a vendor bid.</t>
  </si>
  <si>
    <t>Production Company — Detailed One-Hour TV Budget</t>
  </si>
  <si>
    <t>Twenty-four-day production-company plan; hero Clacher Home exterior plus stage interiors; selective historical unit, period crowds and vehicles; full storm, bat and creature work; broadcast/streaming delivery. All amounts in USD; planning estimate, not a vendor bid.</t>
  </si>
  <si>
    <t>Sources, Controls &amp; Audit Checks</t>
  </si>
  <si>
    <t>Rates and thresholds are planning references. Final agreement, overtime, zone, residual, benefit-ceiling and minor rules must be confirmed with the applicable guilds and payroll company before hiring.</t>
  </si>
  <si>
    <t>Item</t>
  </si>
  <si>
    <t>Value / rate</t>
  </si>
  <si>
    <t>As of</t>
  </si>
  <si>
    <t>Source</t>
  </si>
  <si>
    <t>URL / reference</t>
  </si>
  <si>
    <t>Use in model</t>
  </si>
  <si>
    <t>Attached screenplay</t>
  </si>
  <si>
    <t>10,243 words / 58 slug lines</t>
  </si>
  <si>
    <t>2026-08-15</t>
  </si>
  <si>
    <t>User-provided screenplay</t>
  </si>
  <si>
    <t>Pasted text(20260816-023650).txt</t>
  </si>
  <si>
    <t>Primary basis for cast, props, locations, action and schedule</t>
  </si>
  <si>
    <t>SAG-AFTRA Micro-Budget Project Agreement</t>
  </si>
  <si>
    <t>$20,000 maximum per episode</t>
  </si>
  <si>
    <t>total budget</t>
  </si>
  <si>
    <t>SAG-AFTRA</t>
  </si>
  <si>
    <t>https://www.sagaftra.org/production-center/contract/884/getting-started</t>
  </si>
  <si>
    <t>Not viable for this full script; Micro is a colloquial label in this workbook</t>
  </si>
  <si>
    <t>Special New Media budget tiers</t>
  </si>
  <si>
    <t>A: $50k–&lt;$300k; B: $300k–&lt;$700k; C: $700k–&lt;$1m; D: $1m+</t>
  </si>
  <si>
    <t>per episode</t>
  </si>
  <si>
    <t>https://www.sagaftra.org/sites/default/files/2024-10/Low%20Budget%20Entertainment%20Contracts%20One%20Sheet.pdf</t>
  </si>
  <si>
    <t>Eligibility depends on episodic/new-media status and current agreement</t>
  </si>
  <si>
    <t>Category A performer / background</t>
  </si>
  <si>
    <t>$257 / $173</t>
  </si>
  <si>
    <t>per day</t>
  </si>
  <si>
    <t>2026-07-01</t>
  </si>
  <si>
    <t>SAG-AFTRA 2026 Category A rate sheet</t>
  </si>
  <si>
    <t>https://www.sagaftra.org/sites/default/files/2026-07/CURRENT%20Special%20New%20Media%20Rate%20Sheet%20-%20Category%20A.pdf</t>
  </si>
  <si>
    <t>Reference floors for Micro; lead is budgeted overscale</t>
  </si>
  <si>
    <t>Category B performer / weekly / background</t>
  </si>
  <si>
    <t>$449 / $1,560 / $231</t>
  </si>
  <si>
    <t>minimum</t>
  </si>
  <si>
    <t>SAG-AFTRA 2026 Category B rate sheet</t>
  </si>
  <si>
    <t>https://www.sagaftra.org/sites/default/files/2026-07/CURRENT%20Special%20New%20Media%20Rate%20Sheet%20-%20Category%20B_0.pdf</t>
  </si>
  <si>
    <t>Reference floors for Ultra-Low</t>
  </si>
  <si>
    <t>Category C performer / weekly / background</t>
  </si>
  <si>
    <t>$834 / $2,896 / $231</t>
  </si>
  <si>
    <t>SAG-AFTRA 2026 Category C rate sheet</t>
  </si>
  <si>
    <t>https://www.sagaftra.org/sites/default/files/2026-07/CURRENT%20Special%20New%20Media%20Rate%20Sheet%20-%20Category%20C.pdf</t>
  </si>
  <si>
    <t>Shown for comparison; Low tier instead assumes full television rates</t>
  </si>
  <si>
    <t>Full television day / weekly reference</t>
  </si>
  <si>
    <t>$1,283 / $4,455</t>
  </si>
  <si>
    <t>Implied by current 20% / 35% / 65% Special New Media sheets</t>
  </si>
  <si>
    <t>https://www.sagaftra.org/production-center/contract/810/rate-sheet/document</t>
  </si>
  <si>
    <t>Reference floors for Low and Production Company</t>
  </si>
  <si>
    <t>Cast P&amp;H planning rate</t>
  </si>
  <si>
    <t>21.5%</t>
  </si>
  <si>
    <t>% gross</t>
  </si>
  <si>
    <t>SAG-AFTRA 2026 Special New Media rate sheets</t>
  </si>
  <si>
    <t>Applied to total gross cast payroll; confirm ceilings and allocation</t>
  </si>
  <si>
    <t>DGA rate cards</t>
  </si>
  <si>
    <t>Current 2026–27 schedules</t>
  </si>
  <si>
    <t>reference</t>
  </si>
  <si>
    <t>2026-07-22</t>
  </si>
  <si>
    <t>Directors Guild of America</t>
  </si>
  <si>
    <t>https://www.dga.org/Contracts/Rates-2026-to-2027</t>
  </si>
  <si>
    <t>Production-company creative/AD assumptions require final DGA review</t>
  </si>
  <si>
    <t>DGA television scope</t>
  </si>
  <si>
    <t>Director / AD / UPM terms</t>
  </si>
  <si>
    <t>https://www.dga.org/Contracts/Agreements/BasicAgreement</t>
  </si>
  <si>
    <t>DGA low-budget sideletter is theatrical; do not apply it automatically to this TV budget</t>
  </si>
  <si>
    <t>One-hour director prep</t>
  </si>
  <si>
    <t>At least 7 days where applicable</t>
  </si>
  <si>
    <t>prep reference</t>
  </si>
  <si>
    <t>https://www.dga.org/Contracts/Creative-Rights/Summary---Television</t>
  </si>
  <si>
    <t>Production-company schedule carries substantially more than the creative-rights floor</t>
  </si>
  <si>
    <t>Music clearances</t>
  </si>
  <si>
    <t>Written quote required</t>
  </si>
  <si>
    <t>master + publishing</t>
  </si>
  <si>
    <t>Production assumption</t>
  </si>
  <si>
    <t>N/A</t>
  </si>
  <si>
    <t>1950s rock and AM-radio playback are not cleared by this estimate</t>
  </si>
  <si>
    <t>Archival / JFK imagery</t>
  </si>
  <si>
    <t>Rights research and written license where required</t>
  </si>
  <si>
    <t>Public-domain status must be documented; do not assume every Dealey Plaza image is free</t>
  </si>
  <si>
    <t>Ultra-low regional package factor</t>
  </si>
  <si>
    <t>75% of displayed base line references</t>
  </si>
  <si>
    <t>non-cast / non-prop rates</t>
  </si>
  <si>
    <t>Written bids required</t>
  </si>
  <si>
    <t>Applied visibly to Ultra-Low rate cells; cast and paid prop schedules are not discounted</t>
  </si>
  <si>
    <t>Tax incentives</t>
  </si>
  <si>
    <t>Not netted</t>
  </si>
  <si>
    <t>treatment</t>
  </si>
  <si>
    <t>Conservative budgeting policy</t>
  </si>
  <si>
    <t>All options show gross cost before rebates, grants or credits</t>
  </si>
  <si>
    <t>Check</t>
  </si>
  <si>
    <t>Actual</t>
  </si>
  <si>
    <t>Expected / limit</t>
  </si>
  <si>
    <t>Difference</t>
  </si>
  <si>
    <t>Tolerance</t>
  </si>
  <si>
    <t>Status</t>
  </si>
  <si>
    <t>Where to fix / note</t>
  </si>
  <si>
    <t>Micro total below Category A ceiling</t>
  </si>
  <si>
    <t>Micro Budget / Assumptions</t>
  </si>
  <si>
    <t>Ultra-Low total below Category B ceiling</t>
  </si>
  <si>
    <t>Ultra-Low Budget / Assumptions</t>
  </si>
  <si>
    <t>All four paid prop totals are positive</t>
  </si>
  <si>
    <t>Props &amp; Art</t>
  </si>
  <si>
    <t>Micro Budget category subtotal tie-out</t>
  </si>
  <si>
    <t>Micro Budget category subtotals</t>
  </si>
  <si>
    <t>Ultra-Low Budget category subtotal tie-out</t>
  </si>
  <si>
    <t>Ultra-Low Budget category subtotals</t>
  </si>
  <si>
    <t>Low Budget category subtotal tie-out</t>
  </si>
  <si>
    <t>Low Budget category subtotals</t>
  </si>
  <si>
    <t>Production Company category subtotal tie-out</t>
  </si>
  <si>
    <t>Production Co category subtotals</t>
  </si>
  <si>
    <t>Summary totals tie to detailed budgets</t>
  </si>
  <si>
    <t>Summary / detailed budgets</t>
  </si>
  <si>
    <t>No incentive proceeds reduce displayed budgets</t>
  </si>
  <si>
    <t>Assumptions; incentives excluded</t>
  </si>
  <si>
    <t>MODEL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</si>
</sst>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6" formatCode="#,##0.0;[Red]\(#,##0.0\);\-"/>
    <numFmt numFmtId="167" formatCode="#,##0;[Red]\(#,##0\);\-"/>
  </numFmts>
  <fonts count="10">
    <font>
      <sz val="11"/>
      <name val="Carlito"/>
    </font>
    <font>
      <sz val="10"/>
      <color rgb="FF000000"/>
      <name val="Aptos"/>
    </font>
    <font>
      <b/>
      <sz val="18"/>
      <color rgb="FFFFFFFF"/>
      <name val="Aptos Display"/>
    </font>
    <font>
      <i/>
      <sz val="10"/>
      <color rgb="FF666666"/>
      <name val="Aptos"/>
    </font>
    <font>
      <b/>
      <sz val="10"/>
      <color rgb="FFFFFFFF"/>
      <name val="Aptos"/>
    </font>
    <font>
      <sz val="10"/>
      <color rgb="FF0000FF"/>
      <name val="Aptos"/>
    </font>
    <font>
      <sz val="10"/>
      <color rgb="FF008000"/>
      <name val="Aptos"/>
    </font>
    <font>
      <b/>
      <sz val="10"/>
      <color rgb="FF000000"/>
      <name val="Aptos"/>
    </font>
    <font>
      <b/>
      <sz val="12"/>
      <color rgb="FFFFFFFF"/>
      <name val="Aptos"/>
    </font>
    <font>
      <b/>
      <sz val="10"/>
      <color rgb="FF008000"/>
      <name val="Apto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1F4E78"/>
      </patternFill>
    </fill>
    <fill>
      <patternFill patternType="solid">
        <fgColor rgb="FFEDF5FB"/>
      </patternFill>
    </fill>
    <fill>
      <patternFill patternType="solid">
        <fgColor rgb="FFE2F0D9"/>
      </patternFill>
    </fill>
  </fills>
  <borders count="9">
    <border>
      <left/>
      <right/>
      <top/>
      <bottom/>
      <diagonal/>
    </border>
    <border>
      <left style="thin">
        <color rgb="FFB4C6E7"/>
      </left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/>
      <bottom style="double">
        <color rgb="FF17365D"/>
      </bottom>
      <diagonal/>
    </border>
    <border>
      <left/>
      <right/>
      <top/>
      <bottom style="double">
        <color rgb="FF548235"/>
      </bottom>
      <diagonal/>
    </border>
    <border>
      <left/>
      <right/>
      <top/>
      <bottom style="thin">
        <color rgb="FF17365D"/>
      </bottom>
      <diagonal/>
    </border>
    <border>
      <left/>
      <right/>
      <top/>
      <bottom style="double">
        <color rgb="FFD6A84B"/>
      </bottom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165" fontId="5" fillId="5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6" fontId="5" fillId="5" borderId="0" xfId="0" applyNumberFormat="1" applyFont="1" applyFill="1" applyAlignment="1">
      <alignment vertical="center" wrapText="1"/>
    </xf>
    <xf numFmtId="0" fontId="7" fillId="8" borderId="4" xfId="0" applyFont="1" applyFill="1" applyBorder="1" applyAlignment="1">
      <alignment vertical="center"/>
    </xf>
    <xf numFmtId="166" fontId="7" fillId="8" borderId="4" xfId="0" applyNumberFormat="1" applyFont="1" applyFill="1" applyBorder="1" applyAlignment="1">
      <alignment vertical="center"/>
    </xf>
    <xf numFmtId="166" fontId="5" fillId="5" borderId="0" xfId="0" applyNumberFormat="1" applyFont="1" applyFill="1" applyAlignment="1">
      <alignment vertical="center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8" borderId="0" xfId="0" applyFont="1" applyFill="1" applyAlignment="1">
      <alignment vertical="center" wrapText="1"/>
    </xf>
    <xf numFmtId="167" fontId="7" fillId="8" borderId="0" xfId="0" applyNumberFormat="1" applyFont="1" applyFill="1" applyAlignment="1">
      <alignment vertical="center" wrapText="1"/>
    </xf>
    <xf numFmtId="164" fontId="7" fillId="8" borderId="0" xfId="0" applyNumberFormat="1" applyFont="1" applyFill="1" applyAlignment="1">
      <alignment vertical="center" wrapText="1"/>
    </xf>
    <xf numFmtId="164" fontId="9" fillId="8" borderId="0" xfId="0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164" fontId="7" fillId="6" borderId="0" xfId="0" applyNumberFormat="1" applyFont="1" applyFill="1" applyAlignment="1">
      <alignment vertical="center"/>
    </xf>
    <xf numFmtId="164" fontId="9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9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7" borderId="0" xfId="0" applyFont="1" applyFill="1" applyAlignment="1">
      <alignment vertical="center"/>
    </xf>
    <xf numFmtId="0" fontId="7" fillId="8" borderId="4" xfId="0" applyFont="1" applyFill="1" applyBorder="1" applyAlignment="1">
      <alignment vertical="center"/>
    </xf>
    <xf numFmtId="0" fontId="7" fillId="9" borderId="5" xfId="0" applyFont="1" applyFill="1" applyBorder="1" applyAlignment="1">
      <alignment vertical="center" wrapText="1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166" fontId="7" fillId="3" borderId="6" xfId="0" applyNumberFormat="1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164" fontId="7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7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12"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548235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Four Production Options — Total Budget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budget</c:v>
          </c:tx>
          <c:invertIfNegative val="1"/>
          <c:cat>
            <c:strRef>
              <c:f>Summary!$I$5:$I$8</c:f>
              <c:strCache>
                <c:ptCount val="4"/>
                <c:pt idx="0">
                  <c:v>Micro Budget</c:v>
                </c:pt>
                <c:pt idx="1">
                  <c:v>Ultra-Low Budget</c:v>
                </c:pt>
                <c:pt idx="2">
                  <c:v>Low Budget</c:v>
                </c:pt>
                <c:pt idx="3">
                  <c:v>Production Company</c:v>
                </c:pt>
              </c:strCache>
            </c:strRef>
          </c:cat>
          <c:val>
            <c:numRef>
              <c:f>Summary!$J$5:$J$8</c:f>
              <c:numCache>
                <c:formatCode>\$#,##0;[Red]\(\$#,##0\);\-</c:formatCode>
                <c:ptCount val="4"/>
                <c:pt idx="0">
                  <c:v>262479.34322500002</c:v>
                </c:pt>
                <c:pt idx="1">
                  <c:v>660216.44325000001</c:v>
                </c:pt>
                <c:pt idx="2">
                  <c:v>2347874.3385937498</c:v>
                </c:pt>
                <c:pt idx="3">
                  <c:v>7458210.1114499997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C-41F8-AD01-3CEA6561A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0"/>
  <sheetViews>
    <sheetView showGridLines="0" tabSelected="1" workbookViewId="0">
      <selection sqref="A1:P1"/>
    </sheetView>
  </sheetViews>
  <sheetFormatPr defaultRowHeight="14"/>
  <cols>
    <col min="1" max="1" width="27" customWidth="1"/>
    <col min="2" max="4" width="18" customWidth="1"/>
    <col min="5" max="7" width="39" customWidth="1"/>
    <col min="8" max="8" width="3" customWidth="1"/>
    <col min="9" max="9" width="22" customWidth="1"/>
    <col min="10" max="10" width="18" customWidth="1"/>
  </cols>
  <sheetData>
    <row r="1" spans="1:26" ht="30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  <c r="H4" s="4"/>
      <c r="I4" s="4" t="s">
        <v>2</v>
      </c>
      <c r="J4" s="4" t="s">
        <v>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8" customHeight="1">
      <c r="A5" s="5" t="s">
        <v>9</v>
      </c>
      <c r="B5" s="6">
        <f>'Micro Budget'!H124</f>
        <v>262479.34322500002</v>
      </c>
      <c r="C5" s="7">
        <f>Assumptions!D5</f>
        <v>10</v>
      </c>
      <c r="D5" s="6">
        <f>B5/C5</f>
        <v>26247.934322500001</v>
      </c>
      <c r="E5" s="5" t="s">
        <v>10</v>
      </c>
      <c r="F5" s="5" t="s">
        <v>11</v>
      </c>
      <c r="G5" s="5" t="s">
        <v>12</v>
      </c>
      <c r="H5" s="4"/>
      <c r="I5" s="4" t="s">
        <v>9</v>
      </c>
      <c r="J5" s="8">
        <f>B5</f>
        <v>262479.34322500002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 customHeight="1">
      <c r="A6" s="5" t="s">
        <v>13</v>
      </c>
      <c r="B6" s="6">
        <f>'Ultra-Low Budget'!H124</f>
        <v>660216.44325000001</v>
      </c>
      <c r="C6" s="7">
        <f>Assumptions!E5</f>
        <v>14</v>
      </c>
      <c r="D6" s="6">
        <f>B6/C6</f>
        <v>47158.317374999999</v>
      </c>
      <c r="E6" s="5" t="s">
        <v>14</v>
      </c>
      <c r="F6" s="5" t="s">
        <v>15</v>
      </c>
      <c r="G6" s="5" t="s">
        <v>16</v>
      </c>
      <c r="H6" s="4"/>
      <c r="I6" s="4" t="s">
        <v>13</v>
      </c>
      <c r="J6" s="8">
        <f>B6</f>
        <v>660216.44325000001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8" customHeight="1">
      <c r="A7" s="5" t="s">
        <v>17</v>
      </c>
      <c r="B7" s="6">
        <f>'Low Budget'!H124</f>
        <v>2347874.3385937498</v>
      </c>
      <c r="C7" s="7">
        <f>Assumptions!F5</f>
        <v>18</v>
      </c>
      <c r="D7" s="6">
        <f>B7/C7</f>
        <v>130437.46325520832</v>
      </c>
      <c r="E7" s="5" t="s">
        <v>18</v>
      </c>
      <c r="F7" s="5" t="s">
        <v>19</v>
      </c>
      <c r="G7" s="5" t="s">
        <v>20</v>
      </c>
      <c r="H7" s="4"/>
      <c r="I7" s="4" t="s">
        <v>17</v>
      </c>
      <c r="J7" s="8">
        <f>B7</f>
        <v>2347874.3385937498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8" customHeight="1">
      <c r="A8" s="5" t="s">
        <v>21</v>
      </c>
      <c r="B8" s="6">
        <f>'Production Co'!H124</f>
        <v>7458210.1114499997</v>
      </c>
      <c r="C8" s="7">
        <f>Assumptions!G5</f>
        <v>24</v>
      </c>
      <c r="D8" s="6">
        <f>B8/C8</f>
        <v>310758.75464374997</v>
      </c>
      <c r="E8" s="5" t="s">
        <v>22</v>
      </c>
      <c r="F8" s="5" t="s">
        <v>23</v>
      </c>
      <c r="G8" s="5" t="s">
        <v>24</v>
      </c>
      <c r="H8" s="4"/>
      <c r="I8" s="4" t="s">
        <v>21</v>
      </c>
      <c r="J8" s="8">
        <f>B8</f>
        <v>7458210.1114499997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" t="s">
        <v>25</v>
      </c>
      <c r="B11" s="2" t="s">
        <v>26</v>
      </c>
      <c r="C11" s="2" t="s">
        <v>27</v>
      </c>
      <c r="D11" s="2" t="s">
        <v>28</v>
      </c>
      <c r="E11" s="3" t="s">
        <v>29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4" t="s">
        <v>30</v>
      </c>
      <c r="B12" s="9">
        <f>'Cast &amp; Schedule'!F24</f>
        <v>25218.5</v>
      </c>
      <c r="C12" s="9">
        <f>'Cast &amp; Schedule'!J24</f>
        <v>73197</v>
      </c>
      <c r="D12" s="9">
        <f>'Cast &amp; Schedule'!N24</f>
        <v>204818.75</v>
      </c>
      <c r="E12" s="9">
        <f>'Cast &amp; Schedule'!R24</f>
        <v>479678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4" t="s">
        <v>31</v>
      </c>
      <c r="B13" s="9">
        <f>'Props &amp; Art'!F39</f>
        <v>15805</v>
      </c>
      <c r="C13" s="9">
        <f>'Props &amp; Art'!I39</f>
        <v>46400</v>
      </c>
      <c r="D13" s="9">
        <f>'Props &amp; Art'!L39</f>
        <v>131300</v>
      </c>
      <c r="E13" s="9">
        <f>'Props &amp; Art'!O39</f>
        <v>392800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4" t="s">
        <v>32</v>
      </c>
      <c r="B14" s="9">
        <f>'Micro Budget'!H55</f>
        <v>33405</v>
      </c>
      <c r="C14" s="9">
        <f>'Ultra-Low Budget'!H55</f>
        <v>96145</v>
      </c>
      <c r="D14" s="9">
        <f>'Low Budget'!H55</f>
        <v>354925</v>
      </c>
      <c r="E14" s="9">
        <f>'Production Co'!H55</f>
        <v>1313550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4" t="s">
        <v>33</v>
      </c>
      <c r="B15" s="9">
        <f>'Micro Budget'!H62</f>
        <v>15020</v>
      </c>
      <c r="C15" s="9">
        <f>'Ultra-Low Budget'!H62</f>
        <v>37050</v>
      </c>
      <c r="D15" s="9">
        <f>'Low Budget'!H62</f>
        <v>144550</v>
      </c>
      <c r="E15" s="9">
        <f>'Production Co'!H62</f>
        <v>426000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4" t="s">
        <v>34</v>
      </c>
      <c r="B16" s="9">
        <f>'Micro Budget'!H84</f>
        <v>9599</v>
      </c>
      <c r="C16" s="9">
        <f>'Ultra-Low Budget'!H84</f>
        <v>20847</v>
      </c>
      <c r="D16" s="9">
        <f>'Low Budget'!H84</f>
        <v>72100</v>
      </c>
      <c r="E16" s="9">
        <f>'Production Co'!H84</f>
        <v>226000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 t="s">
        <v>35</v>
      </c>
      <c r="B17" s="9">
        <f>'Micro Budget'!H92</f>
        <v>9800</v>
      </c>
      <c r="C17" s="9">
        <f>'Ultra-Low Budget'!H92</f>
        <v>28125</v>
      </c>
      <c r="D17" s="9">
        <f>'Low Budget'!H92</f>
        <v>127000</v>
      </c>
      <c r="E17" s="9">
        <f>'Production Co'!H92</f>
        <v>439000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 t="s">
        <v>36</v>
      </c>
      <c r="B18" s="9">
        <f>'Micro Budget'!H103</f>
        <v>25000</v>
      </c>
      <c r="C18" s="9">
        <f>'Ultra-Low Budget'!H103</f>
        <v>55570</v>
      </c>
      <c r="D18" s="9">
        <f>'Low Budget'!H103</f>
        <v>186375</v>
      </c>
      <c r="E18" s="9">
        <f>'Production Co'!H103</f>
        <v>502000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6" t="s">
        <v>37</v>
      </c>
      <c r="B21" s="46"/>
      <c r="C21" s="46"/>
      <c r="D21" s="46"/>
      <c r="E21" s="46"/>
      <c r="F21" s="46"/>
      <c r="G21" s="4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10" t="s">
        <v>38</v>
      </c>
      <c r="B22" s="5" t="s">
        <v>39</v>
      </c>
      <c r="C22" s="5" t="s">
        <v>40</v>
      </c>
      <c r="D22" s="5" t="s">
        <v>41</v>
      </c>
      <c r="E22" s="5" t="s">
        <v>42</v>
      </c>
      <c r="F22" s="5" t="s">
        <v>43</v>
      </c>
      <c r="G22" s="5" t="s">
        <v>44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10" t="s">
        <v>45</v>
      </c>
      <c r="B23" s="5" t="s">
        <v>46</v>
      </c>
      <c r="C23" s="5" t="s">
        <v>47</v>
      </c>
      <c r="D23" s="5" t="s">
        <v>48</v>
      </c>
      <c r="E23" s="5" t="s">
        <v>49</v>
      </c>
      <c r="F23" s="5" t="s">
        <v>50</v>
      </c>
      <c r="G23" s="5" t="s">
        <v>51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10" t="s">
        <v>52</v>
      </c>
      <c r="B24" s="5" t="s">
        <v>53</v>
      </c>
      <c r="C24" s="5" t="s">
        <v>54</v>
      </c>
      <c r="D24" s="5" t="s">
        <v>55</v>
      </c>
      <c r="E24" s="5" t="s">
        <v>56</v>
      </c>
      <c r="F24" s="5" t="s">
        <v>57</v>
      </c>
      <c r="G24" s="5" t="s">
        <v>58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10" t="s">
        <v>59</v>
      </c>
      <c r="B25" s="5" t="s">
        <v>60</v>
      </c>
      <c r="C25" s="5" t="s">
        <v>61</v>
      </c>
      <c r="D25" s="5" t="s">
        <v>62</v>
      </c>
      <c r="E25" s="5" t="s">
        <v>63</v>
      </c>
      <c r="F25" s="5" t="s">
        <v>64</v>
      </c>
      <c r="G25" s="5" t="s">
        <v>65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10" t="s">
        <v>66</v>
      </c>
      <c r="B26" s="5" t="s">
        <v>67</v>
      </c>
      <c r="C26" s="5" t="s">
        <v>68</v>
      </c>
      <c r="D26" s="5" t="s">
        <v>69</v>
      </c>
      <c r="E26" s="5" t="s">
        <v>70</v>
      </c>
      <c r="F26" s="5" t="s">
        <v>71</v>
      </c>
      <c r="G26" s="5" t="s">
        <v>72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10" t="s">
        <v>73</v>
      </c>
      <c r="B27" s="5" t="s">
        <v>74</v>
      </c>
      <c r="C27" s="5" t="s">
        <v>75</v>
      </c>
      <c r="D27" s="5" t="s">
        <v>76</v>
      </c>
      <c r="E27" s="5" t="s">
        <v>77</v>
      </c>
      <c r="F27" s="5" t="s">
        <v>78</v>
      </c>
      <c r="G27" s="5" t="s">
        <v>79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P1"/>
    <mergeCell ref="A2:P2"/>
    <mergeCell ref="A21:G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50"/>
  <sheetViews>
    <sheetView showGridLines="0" workbookViewId="0"/>
  </sheetViews>
  <sheetFormatPr defaultRowHeight="14"/>
  <cols>
    <col min="1" max="1" width="38" customWidth="1"/>
    <col min="2" max="5" width="20" customWidth="1"/>
    <col min="6" max="6" width="66" customWidth="1"/>
    <col min="7" max="7" width="55" customWidth="1"/>
  </cols>
  <sheetData>
    <row r="1" spans="1:26" ht="30" customHeight="1">
      <c r="A1" s="44" t="s">
        <v>756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757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758</v>
      </c>
      <c r="B4" s="2" t="s">
        <v>759</v>
      </c>
      <c r="C4" s="2" t="s">
        <v>84</v>
      </c>
      <c r="D4" s="2" t="s">
        <v>760</v>
      </c>
      <c r="E4" s="2" t="s">
        <v>761</v>
      </c>
      <c r="F4" s="2" t="s">
        <v>762</v>
      </c>
      <c r="G4" s="3" t="s">
        <v>763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764</v>
      </c>
      <c r="B5" s="5" t="s">
        <v>765</v>
      </c>
      <c r="C5" s="5" t="s">
        <v>97</v>
      </c>
      <c r="D5" s="5" t="s">
        <v>766</v>
      </c>
      <c r="E5" s="5" t="s">
        <v>767</v>
      </c>
      <c r="F5" s="42" t="s">
        <v>768</v>
      </c>
      <c r="G5" s="5" t="s">
        <v>769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770</v>
      </c>
      <c r="B6" s="5" t="s">
        <v>771</v>
      </c>
      <c r="C6" s="5" t="s">
        <v>772</v>
      </c>
      <c r="D6" s="5" t="s">
        <v>766</v>
      </c>
      <c r="E6" s="5" t="s">
        <v>773</v>
      </c>
      <c r="F6" s="42" t="s">
        <v>774</v>
      </c>
      <c r="G6" s="5" t="s">
        <v>775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>
      <c r="A7" s="5" t="s">
        <v>776</v>
      </c>
      <c r="B7" s="5" t="s">
        <v>777</v>
      </c>
      <c r="C7" s="5" t="s">
        <v>778</v>
      </c>
      <c r="D7" s="5" t="s">
        <v>766</v>
      </c>
      <c r="E7" s="5" t="s">
        <v>773</v>
      </c>
      <c r="F7" s="42" t="s">
        <v>779</v>
      </c>
      <c r="G7" s="5" t="s">
        <v>780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 customHeight="1">
      <c r="A8" s="5" t="s">
        <v>781</v>
      </c>
      <c r="B8" s="5" t="s">
        <v>782</v>
      </c>
      <c r="C8" s="5" t="s">
        <v>783</v>
      </c>
      <c r="D8" s="5" t="s">
        <v>784</v>
      </c>
      <c r="E8" s="5" t="s">
        <v>785</v>
      </c>
      <c r="F8" s="42" t="s">
        <v>786</v>
      </c>
      <c r="G8" s="5" t="s">
        <v>787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788</v>
      </c>
      <c r="B9" s="5" t="s">
        <v>789</v>
      </c>
      <c r="C9" s="5" t="s">
        <v>790</v>
      </c>
      <c r="D9" s="5" t="s">
        <v>784</v>
      </c>
      <c r="E9" s="5" t="s">
        <v>791</v>
      </c>
      <c r="F9" s="42" t="s">
        <v>792</v>
      </c>
      <c r="G9" s="5" t="s">
        <v>793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794</v>
      </c>
      <c r="B10" s="5" t="s">
        <v>795</v>
      </c>
      <c r="C10" s="5" t="s">
        <v>790</v>
      </c>
      <c r="D10" s="5" t="s">
        <v>784</v>
      </c>
      <c r="E10" s="5" t="s">
        <v>796</v>
      </c>
      <c r="F10" s="42" t="s">
        <v>797</v>
      </c>
      <c r="G10" s="5" t="s">
        <v>798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>
      <c r="A11" s="5" t="s">
        <v>799</v>
      </c>
      <c r="B11" s="5" t="s">
        <v>800</v>
      </c>
      <c r="C11" s="5" t="s">
        <v>790</v>
      </c>
      <c r="D11" s="5" t="s">
        <v>784</v>
      </c>
      <c r="E11" s="5" t="s">
        <v>801</v>
      </c>
      <c r="F11" s="42" t="s">
        <v>802</v>
      </c>
      <c r="G11" s="5" t="s">
        <v>803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5" t="s">
        <v>804</v>
      </c>
      <c r="B12" s="5" t="s">
        <v>805</v>
      </c>
      <c r="C12" s="5" t="s">
        <v>806</v>
      </c>
      <c r="D12" s="5" t="s">
        <v>784</v>
      </c>
      <c r="E12" s="5" t="s">
        <v>807</v>
      </c>
      <c r="F12" s="42" t="s">
        <v>792</v>
      </c>
      <c r="G12" s="5" t="s">
        <v>808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809</v>
      </c>
      <c r="B13" s="5" t="s">
        <v>810</v>
      </c>
      <c r="C13" s="5" t="s">
        <v>811</v>
      </c>
      <c r="D13" s="5" t="s">
        <v>812</v>
      </c>
      <c r="E13" s="5" t="s">
        <v>813</v>
      </c>
      <c r="F13" s="42" t="s">
        <v>814</v>
      </c>
      <c r="G13" s="5" t="s">
        <v>815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5" t="s">
        <v>816</v>
      </c>
      <c r="B14" s="5" t="s">
        <v>817</v>
      </c>
      <c r="C14" s="5" t="s">
        <v>811</v>
      </c>
      <c r="D14" s="5" t="s">
        <v>766</v>
      </c>
      <c r="E14" s="5" t="s">
        <v>813</v>
      </c>
      <c r="F14" s="42" t="s">
        <v>818</v>
      </c>
      <c r="G14" s="5" t="s">
        <v>819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820</v>
      </c>
      <c r="B15" s="5" t="s">
        <v>821</v>
      </c>
      <c r="C15" s="5" t="s">
        <v>822</v>
      </c>
      <c r="D15" s="5" t="s">
        <v>766</v>
      </c>
      <c r="E15" s="5" t="s">
        <v>813</v>
      </c>
      <c r="F15" s="42" t="s">
        <v>823</v>
      </c>
      <c r="G15" s="5" t="s">
        <v>824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825</v>
      </c>
      <c r="B16" s="5" t="s">
        <v>826</v>
      </c>
      <c r="C16" s="5" t="s">
        <v>827</v>
      </c>
      <c r="D16" s="5" t="s">
        <v>766</v>
      </c>
      <c r="E16" s="5" t="s">
        <v>828</v>
      </c>
      <c r="F16" s="42" t="s">
        <v>829</v>
      </c>
      <c r="G16" s="5" t="s">
        <v>830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831</v>
      </c>
      <c r="B17" s="5" t="s">
        <v>832</v>
      </c>
      <c r="C17" s="5" t="s">
        <v>811</v>
      </c>
      <c r="D17" s="5" t="s">
        <v>766</v>
      </c>
      <c r="E17" s="5" t="s">
        <v>828</v>
      </c>
      <c r="F17" s="42" t="s">
        <v>829</v>
      </c>
      <c r="G17" s="5" t="s">
        <v>833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5" t="s">
        <v>834</v>
      </c>
      <c r="B18" s="5" t="s">
        <v>835</v>
      </c>
      <c r="C18" s="5" t="s">
        <v>836</v>
      </c>
      <c r="D18" s="5" t="s">
        <v>766</v>
      </c>
      <c r="E18" s="5" t="s">
        <v>828</v>
      </c>
      <c r="F18" s="42" t="s">
        <v>837</v>
      </c>
      <c r="G18" s="5" t="s">
        <v>838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5" t="s">
        <v>839</v>
      </c>
      <c r="B19" s="5" t="s">
        <v>840</v>
      </c>
      <c r="C19" s="5" t="s">
        <v>841</v>
      </c>
      <c r="D19" s="5" t="s">
        <v>766</v>
      </c>
      <c r="E19" s="5" t="s">
        <v>842</v>
      </c>
      <c r="F19" s="42" t="s">
        <v>829</v>
      </c>
      <c r="G19" s="5" t="s">
        <v>843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1" t="s">
        <v>844</v>
      </c>
      <c r="B20" s="2" t="s">
        <v>845</v>
      </c>
      <c r="C20" s="2" t="s">
        <v>846</v>
      </c>
      <c r="D20" s="2" t="s">
        <v>847</v>
      </c>
      <c r="E20" s="2" t="s">
        <v>848</v>
      </c>
      <c r="F20" s="2" t="s">
        <v>849</v>
      </c>
      <c r="G20" s="3" t="s">
        <v>850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 t="s">
        <v>851</v>
      </c>
      <c r="B21" s="8">
        <f>'Micro Budget'!H124</f>
        <v>262479.34322500002</v>
      </c>
      <c r="C21" s="8">
        <v>300000</v>
      </c>
      <c r="D21" s="8">
        <f t="shared" ref="D21:D29" si="0">B21-C21</f>
        <v>-37520.656774999981</v>
      </c>
      <c r="E21" s="8">
        <v>0</v>
      </c>
      <c r="F21" s="4" t="str">
        <f>IF(D21&lt;=E21,"OK","REVIEW")</f>
        <v>OK</v>
      </c>
      <c r="G21" s="4" t="s">
        <v>852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" t="s">
        <v>853</v>
      </c>
      <c r="B22" s="8">
        <f>'Ultra-Low Budget'!H124</f>
        <v>660216.44325000001</v>
      </c>
      <c r="C22" s="8">
        <v>700000</v>
      </c>
      <c r="D22" s="8">
        <f t="shared" si="0"/>
        <v>-39783.556749999989</v>
      </c>
      <c r="E22" s="8">
        <v>0</v>
      </c>
      <c r="F22" s="4" t="str">
        <f>IF(D22&lt;=E22,"OK","REVIEW")</f>
        <v>OK</v>
      </c>
      <c r="G22" s="4" t="s">
        <v>854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 t="s">
        <v>855</v>
      </c>
      <c r="B23" s="8">
        <f>'Props &amp; Art'!F39+'Props &amp; Art'!I39+'Props &amp; Art'!L39+'Props &amp; Art'!O39</f>
        <v>586305</v>
      </c>
      <c r="C23" s="8">
        <v>0</v>
      </c>
      <c r="D23" s="8">
        <f t="shared" si="0"/>
        <v>586305</v>
      </c>
      <c r="E23" s="8">
        <v>0</v>
      </c>
      <c r="F23" s="4" t="str">
        <f>IF(B23&gt;C23,"OK","REVIEW")</f>
        <v>OK</v>
      </c>
      <c r="G23" s="4" t="s">
        <v>856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 t="s">
        <v>857</v>
      </c>
      <c r="B24" s="8">
        <f>'Micro Budget'!H117</f>
        <v>232682.5</v>
      </c>
      <c r="C24" s="8">
        <f>'Micro Budget'!H20+'Micro Budget'!H22+'Micro Budget'!H31+'Micro Budget'!H38+'Micro Budget'!H42+'Micro Budget'!H46+'Micro Budget'!H55+'Micro Budget'!H62+'Micro Budget'!H69+'Micro Budget'!H76+'Micro Budget'!H84+'Micro Budget'!H92+'Micro Budget'!H103+'Micro Budget'!H109+'Micro Budget'!H116</f>
        <v>232682.5</v>
      </c>
      <c r="D24" s="8">
        <f t="shared" si="0"/>
        <v>0</v>
      </c>
      <c r="E24" s="8">
        <v>1</v>
      </c>
      <c r="F24" s="4" t="str">
        <f>IF(ABS(D24)&lt;=E24,"OK","REVIEW")</f>
        <v>OK</v>
      </c>
      <c r="G24" s="4" t="s">
        <v>858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859</v>
      </c>
      <c r="B25" s="8">
        <f>'Ultra-Low Budget'!H117</f>
        <v>575351</v>
      </c>
      <c r="C25" s="8">
        <f>'Ultra-Low Budget'!H20+'Ultra-Low Budget'!H22+'Ultra-Low Budget'!H31+'Ultra-Low Budget'!H38+'Ultra-Low Budget'!H42+'Ultra-Low Budget'!H46+'Ultra-Low Budget'!H55+'Ultra-Low Budget'!H62+'Ultra-Low Budget'!H69+'Ultra-Low Budget'!H76+'Ultra-Low Budget'!H84+'Ultra-Low Budget'!H92+'Ultra-Low Budget'!H103+'Ultra-Low Budget'!H109+'Ultra-Low Budget'!H116</f>
        <v>575351</v>
      </c>
      <c r="D25" s="8">
        <f t="shared" si="0"/>
        <v>0</v>
      </c>
      <c r="E25" s="8">
        <v>1</v>
      </c>
      <c r="F25" s="4" t="str">
        <f>IF(ABS(D25)&lt;=E25,"OK","REVIEW")</f>
        <v>OK</v>
      </c>
      <c r="G25" s="4" t="s">
        <v>860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 t="s">
        <v>861</v>
      </c>
      <c r="B26" s="8">
        <f>'Low Budget'!H117</f>
        <v>1997368.75</v>
      </c>
      <c r="C26" s="8">
        <f>'Low Budget'!H20+'Low Budget'!H22+'Low Budget'!H31+'Low Budget'!H38+'Low Budget'!H42+'Low Budget'!H46+'Low Budget'!H55+'Low Budget'!H62+'Low Budget'!H69+'Low Budget'!H76+'Low Budget'!H84+'Low Budget'!H92+'Low Budget'!H103+'Low Budget'!H109+'Low Budget'!H116</f>
        <v>1997368.75</v>
      </c>
      <c r="D26" s="8">
        <f t="shared" si="0"/>
        <v>0</v>
      </c>
      <c r="E26" s="8">
        <v>1</v>
      </c>
      <c r="F26" s="4" t="str">
        <f>IF(ABS(D26)&lt;=E26,"OK","REVIEW")</f>
        <v>OK</v>
      </c>
      <c r="G26" s="4" t="s">
        <v>862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 t="s">
        <v>863</v>
      </c>
      <c r="B27" s="8">
        <f>'Production Co'!H117</f>
        <v>6090178</v>
      </c>
      <c r="C27" s="8">
        <f>'Production Co'!H20+'Production Co'!H22+'Production Co'!H31+'Production Co'!H38+'Production Co'!H42+'Production Co'!H46+'Production Co'!H55+'Production Co'!H62+'Production Co'!H69+'Production Co'!H76+'Production Co'!H84+'Production Co'!H92+'Production Co'!H103+'Production Co'!H109+'Production Co'!H116</f>
        <v>6090178</v>
      </c>
      <c r="D27" s="8">
        <f t="shared" si="0"/>
        <v>0</v>
      </c>
      <c r="E27" s="8">
        <v>1</v>
      </c>
      <c r="F27" s="4" t="str">
        <f>IF(ABS(D27)&lt;=E27,"OK","REVIEW")</f>
        <v>OK</v>
      </c>
      <c r="G27" s="4" t="s">
        <v>864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 t="s">
        <v>865</v>
      </c>
      <c r="B28" s="8">
        <f>SUM(Summary!B5:B8)</f>
        <v>10728780.23651875</v>
      </c>
      <c r="C28" s="8">
        <f>'Micro Budget'!H124+'Ultra-Low Budget'!H124+'Low Budget'!H124+'Production Co'!H124</f>
        <v>10728780.23651875</v>
      </c>
      <c r="D28" s="8">
        <f t="shared" si="0"/>
        <v>0</v>
      </c>
      <c r="E28" s="8">
        <v>1</v>
      </c>
      <c r="F28" s="4" t="str">
        <f>IF(ABS(D28)&lt;=E28,"OK","REVIEW")</f>
        <v>OK</v>
      </c>
      <c r="G28" s="4" t="s">
        <v>866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 t="s">
        <v>867</v>
      </c>
      <c r="B29" s="8">
        <v>0</v>
      </c>
      <c r="C29" s="8">
        <v>0</v>
      </c>
      <c r="D29" s="8">
        <f t="shared" si="0"/>
        <v>0</v>
      </c>
      <c r="E29" s="8">
        <v>0</v>
      </c>
      <c r="F29" s="4" t="str">
        <f>IF(D29=0,"OK","REVIEW")</f>
        <v>OK</v>
      </c>
      <c r="G29" s="4" t="s">
        <v>868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63" t="s">
        <v>869</v>
      </c>
      <c r="B31" s="63"/>
      <c r="C31" s="63"/>
      <c r="D31" s="63"/>
      <c r="E31" s="63"/>
      <c r="F31" s="43" t="str">
        <f>IF(COUNTIF(F21:F29,"REVIEW")=0,"PASS","FAIL")</f>
        <v>PASS</v>
      </c>
      <c r="G31" s="4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31:E31"/>
  </mergeCells>
  <conditionalFormatting sqref="F21:F29">
    <cfRule type="containsText" dxfId="3" priority="1" operator="containsText" text="OK"/>
    <cfRule type="containsText" dxfId="2" priority="2" operator="containsText" text="REVIEW"/>
  </conditionalFormatting>
  <conditionalFormatting sqref="F31">
    <cfRule type="containsText" dxfId="1" priority="3" operator="containsText" text="PASS"/>
    <cfRule type="containsText" dxfId="0" priority="4" operator="containsText" text="FAIL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0"/>
  <sheetViews>
    <sheetView showGridLines="0" workbookViewId="0"/>
  </sheetViews>
  <sheetFormatPr defaultRowHeight="14"/>
  <cols>
    <col min="1" max="1" width="15" customWidth="1"/>
    <col min="2" max="2" width="33" customWidth="1"/>
    <col min="3" max="3" width="18" customWidth="1"/>
    <col min="4" max="7" width="23" customWidth="1"/>
    <col min="8" max="8" width="55" customWidth="1"/>
  </cols>
  <sheetData>
    <row r="1" spans="1:26" ht="30" customHeight="1">
      <c r="A1" s="44" t="s">
        <v>80</v>
      </c>
      <c r="B1" s="44"/>
      <c r="C1" s="44"/>
      <c r="D1" s="44"/>
      <c r="E1" s="44"/>
      <c r="F1" s="44"/>
      <c r="G1" s="44"/>
      <c r="H1" s="4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81</v>
      </c>
      <c r="B2" s="45"/>
      <c r="C2" s="45"/>
      <c r="D2" s="45"/>
      <c r="E2" s="45"/>
      <c r="F2" s="45"/>
      <c r="G2" s="45"/>
      <c r="H2" s="4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82</v>
      </c>
      <c r="B4" s="2" t="s">
        <v>83</v>
      </c>
      <c r="C4" s="2" t="s">
        <v>84</v>
      </c>
      <c r="D4" s="2" t="s">
        <v>9</v>
      </c>
      <c r="E4" s="2" t="s">
        <v>13</v>
      </c>
      <c r="F4" s="2" t="s">
        <v>17</v>
      </c>
      <c r="G4" s="2" t="s">
        <v>21</v>
      </c>
      <c r="H4" s="3" t="s">
        <v>85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11" t="s">
        <v>86</v>
      </c>
      <c r="B5" s="11" t="s">
        <v>87</v>
      </c>
      <c r="C5" s="11" t="s">
        <v>88</v>
      </c>
      <c r="D5" s="12">
        <v>10</v>
      </c>
      <c r="E5" s="12">
        <v>14</v>
      </c>
      <c r="F5" s="12">
        <v>18</v>
      </c>
      <c r="G5" s="12">
        <v>24</v>
      </c>
      <c r="H5" s="5" t="s">
        <v>89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11" t="s">
        <v>86</v>
      </c>
      <c r="B6" s="11" t="s">
        <v>90</v>
      </c>
      <c r="C6" s="11" t="s">
        <v>91</v>
      </c>
      <c r="D6" s="12">
        <v>4</v>
      </c>
      <c r="E6" s="12">
        <v>6</v>
      </c>
      <c r="F6" s="12">
        <v>8</v>
      </c>
      <c r="G6" s="12">
        <v>12</v>
      </c>
      <c r="H6" s="5" t="s">
        <v>92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11" t="s">
        <v>86</v>
      </c>
      <c r="B7" s="11" t="s">
        <v>93</v>
      </c>
      <c r="C7" s="11" t="s">
        <v>91</v>
      </c>
      <c r="D7" s="12">
        <v>10</v>
      </c>
      <c r="E7" s="12">
        <v>14</v>
      </c>
      <c r="F7" s="12">
        <v>20</v>
      </c>
      <c r="G7" s="12">
        <v>30</v>
      </c>
      <c r="H7" s="5" t="s">
        <v>94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11" t="s">
        <v>95</v>
      </c>
      <c r="B8" s="11" t="s">
        <v>96</v>
      </c>
      <c r="C8" s="11" t="s">
        <v>97</v>
      </c>
      <c r="D8" s="12" t="s">
        <v>11</v>
      </c>
      <c r="E8" s="12" t="s">
        <v>15</v>
      </c>
      <c r="F8" s="12" t="s">
        <v>19</v>
      </c>
      <c r="G8" s="12" t="s">
        <v>23</v>
      </c>
      <c r="H8" s="5" t="s">
        <v>98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11" t="s">
        <v>95</v>
      </c>
      <c r="B9" s="11" t="s">
        <v>99</v>
      </c>
      <c r="C9" s="11" t="s">
        <v>100</v>
      </c>
      <c r="D9" s="13">
        <v>257</v>
      </c>
      <c r="E9" s="13">
        <v>449</v>
      </c>
      <c r="F9" s="13">
        <v>1283</v>
      </c>
      <c r="G9" s="13">
        <v>1283</v>
      </c>
      <c r="H9" s="5" t="s">
        <v>101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11" t="s">
        <v>95</v>
      </c>
      <c r="B10" s="11" t="s">
        <v>102</v>
      </c>
      <c r="C10" s="11" t="s">
        <v>103</v>
      </c>
      <c r="D10" s="13">
        <v>0</v>
      </c>
      <c r="E10" s="13">
        <v>1560</v>
      </c>
      <c r="F10" s="13">
        <v>4455</v>
      </c>
      <c r="G10" s="13">
        <v>4455</v>
      </c>
      <c r="H10" s="5" t="s">
        <v>104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1" t="s">
        <v>95</v>
      </c>
      <c r="B11" s="11" t="s">
        <v>105</v>
      </c>
      <c r="C11" s="11" t="s">
        <v>100</v>
      </c>
      <c r="D11" s="13">
        <v>173</v>
      </c>
      <c r="E11" s="13">
        <v>231</v>
      </c>
      <c r="F11" s="13">
        <v>231</v>
      </c>
      <c r="G11" s="13">
        <v>231</v>
      </c>
      <c r="H11" s="5" t="s">
        <v>106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11" t="s">
        <v>95</v>
      </c>
      <c r="B12" s="11" t="s">
        <v>107</v>
      </c>
      <c r="C12" s="11" t="s">
        <v>108</v>
      </c>
      <c r="D12" s="14">
        <v>0.215</v>
      </c>
      <c r="E12" s="14">
        <v>0.215</v>
      </c>
      <c r="F12" s="14">
        <v>0.215</v>
      </c>
      <c r="G12" s="14">
        <v>0.215</v>
      </c>
      <c r="H12" s="5" t="s">
        <v>109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11" t="s">
        <v>95</v>
      </c>
      <c r="B13" s="11" t="s">
        <v>110</v>
      </c>
      <c r="C13" s="11" t="s">
        <v>111</v>
      </c>
      <c r="D13" s="14">
        <v>0.11</v>
      </c>
      <c r="E13" s="14">
        <v>0.14000000000000001</v>
      </c>
      <c r="F13" s="14">
        <v>0.18</v>
      </c>
      <c r="G13" s="14">
        <v>0.23</v>
      </c>
      <c r="H13" s="5" t="s">
        <v>112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11" t="s">
        <v>95</v>
      </c>
      <c r="B14" s="11" t="s">
        <v>113</v>
      </c>
      <c r="C14" s="11" t="s">
        <v>114</v>
      </c>
      <c r="D14" s="14">
        <v>2.5000000000000001E-2</v>
      </c>
      <c r="E14" s="14">
        <v>2.5000000000000001E-2</v>
      </c>
      <c r="F14" s="14">
        <v>0.03</v>
      </c>
      <c r="G14" s="14">
        <v>3.5000000000000003E-2</v>
      </c>
      <c r="H14" s="5" t="s">
        <v>115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11" t="s">
        <v>116</v>
      </c>
      <c r="B15" s="11" t="s">
        <v>117</v>
      </c>
      <c r="C15" s="11" t="s">
        <v>118</v>
      </c>
      <c r="D15" s="14">
        <v>4.4999999999999998E-2</v>
      </c>
      <c r="E15" s="14">
        <v>0.05</v>
      </c>
      <c r="F15" s="14">
        <v>6.5000000000000002E-2</v>
      </c>
      <c r="G15" s="14">
        <v>8.5000000000000006E-2</v>
      </c>
      <c r="H15" s="5" t="s">
        <v>119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11" t="s">
        <v>116</v>
      </c>
      <c r="B16" s="11" t="s">
        <v>120</v>
      </c>
      <c r="C16" s="11" t="s">
        <v>121</v>
      </c>
      <c r="D16" s="14">
        <v>0</v>
      </c>
      <c r="E16" s="14">
        <v>0</v>
      </c>
      <c r="F16" s="14">
        <v>0</v>
      </c>
      <c r="G16" s="14">
        <v>0.02</v>
      </c>
      <c r="H16" s="5" t="s">
        <v>122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11" t="s">
        <v>123</v>
      </c>
      <c r="B17" s="11" t="s">
        <v>124</v>
      </c>
      <c r="C17" s="11" t="s">
        <v>125</v>
      </c>
      <c r="D17" s="12" t="s">
        <v>126</v>
      </c>
      <c r="E17" s="12" t="s">
        <v>126</v>
      </c>
      <c r="F17" s="12" t="s">
        <v>127</v>
      </c>
      <c r="G17" s="12" t="s">
        <v>127</v>
      </c>
      <c r="H17" s="5" t="s">
        <v>128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11" t="s">
        <v>129</v>
      </c>
      <c r="B18" s="11" t="s">
        <v>130</v>
      </c>
      <c r="C18" s="11" t="s">
        <v>125</v>
      </c>
      <c r="D18" s="12" t="s">
        <v>131</v>
      </c>
      <c r="E18" s="12" t="s">
        <v>131</v>
      </c>
      <c r="F18" s="12" t="s">
        <v>132</v>
      </c>
      <c r="G18" s="12" t="s">
        <v>133</v>
      </c>
      <c r="H18" s="5" t="s">
        <v>134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1" t="s">
        <v>135</v>
      </c>
      <c r="B19" s="11" t="s">
        <v>136</v>
      </c>
      <c r="C19" s="11" t="s">
        <v>137</v>
      </c>
      <c r="D19" s="12" t="s">
        <v>138</v>
      </c>
      <c r="E19" s="12" t="s">
        <v>138</v>
      </c>
      <c r="F19" s="12" t="s">
        <v>138</v>
      </c>
      <c r="G19" s="12" t="s">
        <v>138</v>
      </c>
      <c r="H19" s="5" t="s">
        <v>139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6" t="s">
        <v>140</v>
      </c>
      <c r="B22" s="46"/>
      <c r="C22" s="46"/>
      <c r="D22" s="46"/>
      <c r="E22" s="46"/>
      <c r="F22" s="46"/>
      <c r="G22" s="46"/>
      <c r="H22" s="4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12" t="s">
        <v>141</v>
      </c>
      <c r="B23" s="12" t="s">
        <v>142</v>
      </c>
      <c r="C23" s="4"/>
      <c r="D23" s="4"/>
      <c r="E23" s="4"/>
      <c r="F23" s="4"/>
      <c r="G23" s="4"/>
      <c r="H23" s="4" t="s">
        <v>143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15" t="s">
        <v>144</v>
      </c>
      <c r="B24" s="15" t="s">
        <v>145</v>
      </c>
      <c r="C24" s="4"/>
      <c r="D24" s="4"/>
      <c r="E24" s="4"/>
      <c r="F24" s="4"/>
      <c r="G24" s="4"/>
      <c r="H24" s="4" t="s">
        <v>146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147</v>
      </c>
      <c r="B25" s="4" t="s">
        <v>148</v>
      </c>
      <c r="C25" s="4"/>
      <c r="D25" s="4"/>
      <c r="E25" s="4"/>
      <c r="F25" s="4"/>
      <c r="G25" s="4"/>
      <c r="H25" s="4" t="s">
        <v>149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H1"/>
    <mergeCell ref="A2:H2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showGridLines="0" workbookViewId="0"/>
  </sheetViews>
  <sheetFormatPr defaultRowHeight="14"/>
  <cols>
    <col min="1" max="1" width="24" customWidth="1"/>
    <col min="2" max="2" width="30" customWidth="1"/>
    <col min="3" max="3" width="26" customWidth="1"/>
    <col min="4" max="4" width="34" customWidth="1"/>
    <col min="5" max="8" width="13" customWidth="1"/>
    <col min="9" max="10" width="39" customWidth="1"/>
  </cols>
  <sheetData>
    <row r="1" spans="1:26" ht="30" customHeight="1">
      <c r="A1" s="44" t="s">
        <v>150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152</v>
      </c>
      <c r="B4" s="2" t="s">
        <v>153</v>
      </c>
      <c r="C4" s="2" t="s">
        <v>154</v>
      </c>
      <c r="D4" s="3" t="s">
        <v>155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5" t="s">
        <v>156</v>
      </c>
      <c r="B5" s="16" t="s">
        <v>157</v>
      </c>
      <c r="C5" s="5" t="s">
        <v>158</v>
      </c>
      <c r="D5" s="5" t="s">
        <v>159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160</v>
      </c>
      <c r="B6" s="16" t="s">
        <v>161</v>
      </c>
      <c r="C6" s="5" t="s">
        <v>162</v>
      </c>
      <c r="D6" s="5" t="s">
        <v>163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 customHeight="1">
      <c r="A7" s="5" t="s">
        <v>164</v>
      </c>
      <c r="B7" s="16">
        <v>58</v>
      </c>
      <c r="C7" s="5" t="s">
        <v>165</v>
      </c>
      <c r="D7" s="5" t="s">
        <v>166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>
      <c r="A8" s="5" t="s">
        <v>167</v>
      </c>
      <c r="B8" s="16" t="s">
        <v>168</v>
      </c>
      <c r="C8" s="5" t="s">
        <v>169</v>
      </c>
      <c r="D8" s="5" t="s">
        <v>170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171</v>
      </c>
      <c r="B9" s="16" t="s">
        <v>172</v>
      </c>
      <c r="C9" s="5" t="s">
        <v>173</v>
      </c>
      <c r="D9" s="5" t="s">
        <v>174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>
      <c r="A10" s="5" t="s">
        <v>175</v>
      </c>
      <c r="B10" s="16" t="s">
        <v>176</v>
      </c>
      <c r="C10" s="5" t="s">
        <v>177</v>
      </c>
      <c r="D10" s="5" t="s">
        <v>178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>
      <c r="A11" s="5" t="s">
        <v>179</v>
      </c>
      <c r="B11" s="16" t="s">
        <v>180</v>
      </c>
      <c r="C11" s="5" t="s">
        <v>181</v>
      </c>
      <c r="D11" s="5" t="s">
        <v>182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5" t="s">
        <v>183</v>
      </c>
      <c r="B12" s="16" t="s">
        <v>184</v>
      </c>
      <c r="C12" s="5" t="s">
        <v>185</v>
      </c>
      <c r="D12" s="5" t="s">
        <v>186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187</v>
      </c>
      <c r="B13" s="16" t="s">
        <v>188</v>
      </c>
      <c r="C13" s="5" t="s">
        <v>189</v>
      </c>
      <c r="D13" s="5" t="s">
        <v>190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>
      <c r="A14" s="5" t="s">
        <v>191</v>
      </c>
      <c r="B14" s="16" t="s">
        <v>192</v>
      </c>
      <c r="C14" s="5" t="s">
        <v>193</v>
      </c>
      <c r="D14" s="5" t="s">
        <v>194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195</v>
      </c>
      <c r="B15" s="16" t="s">
        <v>196</v>
      </c>
      <c r="C15" s="5" t="s">
        <v>197</v>
      </c>
      <c r="D15" s="5" t="s">
        <v>198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199</v>
      </c>
      <c r="B16" s="16" t="s">
        <v>200</v>
      </c>
      <c r="C16" s="5" t="s">
        <v>201</v>
      </c>
      <c r="D16" s="5" t="s">
        <v>202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" t="s">
        <v>203</v>
      </c>
      <c r="B19" s="2" t="s">
        <v>204</v>
      </c>
      <c r="C19" s="2" t="s">
        <v>205</v>
      </c>
      <c r="D19" s="2" t="s">
        <v>206</v>
      </c>
      <c r="E19" s="2" t="s">
        <v>207</v>
      </c>
      <c r="F19" s="2" t="s">
        <v>208</v>
      </c>
      <c r="G19" s="2" t="s">
        <v>209</v>
      </c>
      <c r="H19" s="2" t="s">
        <v>210</v>
      </c>
      <c r="I19" s="2" t="s">
        <v>211</v>
      </c>
      <c r="J19" s="3" t="s">
        <v>212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213</v>
      </c>
      <c r="B20" s="5" t="s">
        <v>214</v>
      </c>
      <c r="C20" s="5" t="s">
        <v>215</v>
      </c>
      <c r="D20" s="5" t="s">
        <v>216</v>
      </c>
      <c r="E20" s="17">
        <v>0.5</v>
      </c>
      <c r="F20" s="17">
        <v>1</v>
      </c>
      <c r="G20" s="17">
        <v>2</v>
      </c>
      <c r="H20" s="17">
        <v>3</v>
      </c>
      <c r="I20" s="5" t="s">
        <v>217</v>
      </c>
      <c r="J20" s="5" t="s">
        <v>218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219</v>
      </c>
      <c r="B21" s="5" t="s">
        <v>220</v>
      </c>
      <c r="C21" s="5" t="s">
        <v>221</v>
      </c>
      <c r="D21" s="5" t="s">
        <v>222</v>
      </c>
      <c r="E21" s="17">
        <v>1.5</v>
      </c>
      <c r="F21" s="17">
        <v>2</v>
      </c>
      <c r="G21" s="17">
        <v>2.5</v>
      </c>
      <c r="H21" s="17">
        <v>3.5</v>
      </c>
      <c r="I21" s="5" t="s">
        <v>223</v>
      </c>
      <c r="J21" s="5" t="s">
        <v>224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5" t="s">
        <v>225</v>
      </c>
      <c r="B22" s="5" t="s">
        <v>226</v>
      </c>
      <c r="C22" s="5" t="s">
        <v>227</v>
      </c>
      <c r="D22" s="5" t="s">
        <v>228</v>
      </c>
      <c r="E22" s="17">
        <v>1.5</v>
      </c>
      <c r="F22" s="17">
        <v>2</v>
      </c>
      <c r="G22" s="17">
        <v>2.5</v>
      </c>
      <c r="H22" s="17">
        <v>3</v>
      </c>
      <c r="I22" s="5" t="s">
        <v>229</v>
      </c>
      <c r="J22" s="5" t="s">
        <v>230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5" t="s">
        <v>231</v>
      </c>
      <c r="B23" s="5" t="s">
        <v>232</v>
      </c>
      <c r="C23" s="5" t="s">
        <v>233</v>
      </c>
      <c r="D23" s="5" t="s">
        <v>234</v>
      </c>
      <c r="E23" s="17">
        <v>1</v>
      </c>
      <c r="F23" s="17">
        <v>1.5</v>
      </c>
      <c r="G23" s="17">
        <v>2</v>
      </c>
      <c r="H23" s="17">
        <v>2.5</v>
      </c>
      <c r="I23" s="5" t="s">
        <v>235</v>
      </c>
      <c r="J23" s="5" t="s">
        <v>236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5" t="s">
        <v>237</v>
      </c>
      <c r="B24" s="5" t="s">
        <v>238</v>
      </c>
      <c r="C24" s="5" t="s">
        <v>239</v>
      </c>
      <c r="D24" s="5" t="s">
        <v>240</v>
      </c>
      <c r="E24" s="17">
        <v>1</v>
      </c>
      <c r="F24" s="17">
        <v>1.5</v>
      </c>
      <c r="G24" s="17">
        <v>2</v>
      </c>
      <c r="H24" s="17">
        <v>2.5</v>
      </c>
      <c r="I24" s="5" t="s">
        <v>241</v>
      </c>
      <c r="J24" s="5" t="s">
        <v>242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5" t="s">
        <v>243</v>
      </c>
      <c r="B25" s="5" t="s">
        <v>244</v>
      </c>
      <c r="C25" s="5" t="s">
        <v>245</v>
      </c>
      <c r="D25" s="5" t="s">
        <v>246</v>
      </c>
      <c r="E25" s="17">
        <v>1.5</v>
      </c>
      <c r="F25" s="17">
        <v>2</v>
      </c>
      <c r="G25" s="17">
        <v>2.5</v>
      </c>
      <c r="H25" s="17">
        <v>3</v>
      </c>
      <c r="I25" s="5" t="s">
        <v>247</v>
      </c>
      <c r="J25" s="5" t="s">
        <v>248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249</v>
      </c>
      <c r="B26" s="5" t="s">
        <v>250</v>
      </c>
      <c r="C26" s="5" t="s">
        <v>251</v>
      </c>
      <c r="D26" s="5" t="s">
        <v>252</v>
      </c>
      <c r="E26" s="17">
        <v>2.5</v>
      </c>
      <c r="F26" s="17">
        <v>3</v>
      </c>
      <c r="G26" s="17">
        <v>3.5</v>
      </c>
      <c r="H26" s="17">
        <v>5</v>
      </c>
      <c r="I26" s="5" t="s">
        <v>253</v>
      </c>
      <c r="J26" s="5" t="s">
        <v>254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5" t="s">
        <v>255</v>
      </c>
      <c r="B27" s="5" t="s">
        <v>256</v>
      </c>
      <c r="C27" s="5" t="s">
        <v>257</v>
      </c>
      <c r="D27" s="5" t="s">
        <v>258</v>
      </c>
      <c r="E27" s="17">
        <v>0.5</v>
      </c>
      <c r="F27" s="17">
        <v>1</v>
      </c>
      <c r="G27" s="17">
        <v>1</v>
      </c>
      <c r="H27" s="17">
        <v>1.5</v>
      </c>
      <c r="I27" s="5" t="s">
        <v>259</v>
      </c>
      <c r="J27" s="5" t="s">
        <v>260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7" t="s">
        <v>261</v>
      </c>
      <c r="B28" s="47"/>
      <c r="C28" s="47"/>
      <c r="D28" s="47"/>
      <c r="E28" s="19">
        <f>SUM(E20:E27)</f>
        <v>10</v>
      </c>
      <c r="F28" s="19">
        <f>SUM(F20:F27)</f>
        <v>14</v>
      </c>
      <c r="G28" s="19">
        <f>SUM(G20:G27)</f>
        <v>18</v>
      </c>
      <c r="H28" s="19">
        <f>SUM(H20:H27)</f>
        <v>24</v>
      </c>
      <c r="I28" s="18"/>
      <c r="J28" s="1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28:D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0"/>
  <sheetViews>
    <sheetView showGridLines="0" workbookViewId="0"/>
  </sheetViews>
  <sheetFormatPr defaultRowHeight="14"/>
  <cols>
    <col min="1" max="1" width="29" customWidth="1"/>
    <col min="2" max="2" width="48" customWidth="1"/>
    <col min="3" max="18" width="12" customWidth="1"/>
  </cols>
  <sheetData>
    <row r="1" spans="1:26" ht="30" customHeight="1">
      <c r="A1" s="44" t="s">
        <v>262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264</v>
      </c>
      <c r="B4" s="2" t="s">
        <v>265</v>
      </c>
      <c r="C4" s="2" t="s">
        <v>266</v>
      </c>
      <c r="D4" s="2" t="s">
        <v>267</v>
      </c>
      <c r="E4" s="2" t="s">
        <v>268</v>
      </c>
      <c r="F4" s="2" t="s">
        <v>269</v>
      </c>
      <c r="G4" s="2" t="s">
        <v>270</v>
      </c>
      <c r="H4" s="2" t="s">
        <v>267</v>
      </c>
      <c r="I4" s="2" t="s">
        <v>268</v>
      </c>
      <c r="J4" s="2" t="s">
        <v>269</v>
      </c>
      <c r="K4" s="2" t="s">
        <v>271</v>
      </c>
      <c r="L4" s="2" t="s">
        <v>267</v>
      </c>
      <c r="M4" s="2" t="s">
        <v>268</v>
      </c>
      <c r="N4" s="2" t="s">
        <v>269</v>
      </c>
      <c r="O4" s="2" t="s">
        <v>272</v>
      </c>
      <c r="P4" s="2" t="s">
        <v>267</v>
      </c>
      <c r="Q4" s="2" t="s">
        <v>268</v>
      </c>
      <c r="R4" s="3" t="s">
        <v>269</v>
      </c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273</v>
      </c>
      <c r="B5" s="5" t="s">
        <v>274</v>
      </c>
      <c r="C5" s="20">
        <v>1</v>
      </c>
      <c r="D5" s="20">
        <v>5</v>
      </c>
      <c r="E5" s="13">
        <v>450</v>
      </c>
      <c r="F5" s="8">
        <f t="shared" ref="F5:F23" si="0">C5*D5*E5</f>
        <v>2250</v>
      </c>
      <c r="G5" s="20">
        <v>1</v>
      </c>
      <c r="H5" s="20">
        <v>7</v>
      </c>
      <c r="I5" s="13">
        <v>750</v>
      </c>
      <c r="J5" s="8">
        <f t="shared" ref="J5:J23" si="1">G5*H5*I5</f>
        <v>5250</v>
      </c>
      <c r="K5" s="20">
        <v>1</v>
      </c>
      <c r="L5" s="20">
        <v>9</v>
      </c>
      <c r="M5" s="13">
        <v>1283</v>
      </c>
      <c r="N5" s="8">
        <f t="shared" ref="N5:N23" si="2">K5*L5*M5</f>
        <v>11547</v>
      </c>
      <c r="O5" s="20">
        <v>1</v>
      </c>
      <c r="P5" s="20">
        <v>12</v>
      </c>
      <c r="Q5" s="13">
        <v>5000</v>
      </c>
      <c r="R5" s="8">
        <f t="shared" ref="R5:R23" si="3">O5*P5*Q5</f>
        <v>60000</v>
      </c>
      <c r="S5" s="4"/>
      <c r="T5" s="4"/>
      <c r="U5" s="4"/>
      <c r="V5" s="4"/>
      <c r="W5" s="4"/>
      <c r="X5" s="4"/>
      <c r="Y5" s="4"/>
      <c r="Z5" s="4"/>
    </row>
    <row r="6" spans="1:26" ht="15" customHeight="1">
      <c r="A6" s="5" t="s">
        <v>275</v>
      </c>
      <c r="B6" s="5" t="s">
        <v>276</v>
      </c>
      <c r="C6" s="20">
        <v>1</v>
      </c>
      <c r="D6" s="20">
        <v>3</v>
      </c>
      <c r="E6" s="13">
        <v>350</v>
      </c>
      <c r="F6" s="8">
        <f t="shared" si="0"/>
        <v>1050</v>
      </c>
      <c r="G6" s="20">
        <v>1</v>
      </c>
      <c r="H6" s="20">
        <v>4</v>
      </c>
      <c r="I6" s="13">
        <v>600</v>
      </c>
      <c r="J6" s="8">
        <f t="shared" si="1"/>
        <v>2400</v>
      </c>
      <c r="K6" s="20">
        <v>1</v>
      </c>
      <c r="L6" s="20">
        <v>5</v>
      </c>
      <c r="M6" s="13">
        <v>1283</v>
      </c>
      <c r="N6" s="8">
        <f t="shared" si="2"/>
        <v>6415</v>
      </c>
      <c r="O6" s="20">
        <v>1</v>
      </c>
      <c r="P6" s="20">
        <v>7</v>
      </c>
      <c r="Q6" s="13">
        <v>3000</v>
      </c>
      <c r="R6" s="8">
        <f t="shared" si="3"/>
        <v>21000</v>
      </c>
      <c r="S6" s="4"/>
      <c r="T6" s="4"/>
      <c r="U6" s="4"/>
      <c r="V6" s="4"/>
      <c r="W6" s="4"/>
      <c r="X6" s="4"/>
      <c r="Y6" s="4"/>
      <c r="Z6" s="4"/>
    </row>
    <row r="7" spans="1:26" ht="15" customHeight="1">
      <c r="A7" s="5" t="s">
        <v>277</v>
      </c>
      <c r="B7" s="5" t="s">
        <v>278</v>
      </c>
      <c r="C7" s="20">
        <v>1</v>
      </c>
      <c r="D7" s="20">
        <v>2</v>
      </c>
      <c r="E7" s="13">
        <v>300</v>
      </c>
      <c r="F7" s="8">
        <f t="shared" si="0"/>
        <v>600</v>
      </c>
      <c r="G7" s="20">
        <v>1</v>
      </c>
      <c r="H7" s="20">
        <v>3</v>
      </c>
      <c r="I7" s="13">
        <v>500</v>
      </c>
      <c r="J7" s="8">
        <f t="shared" si="1"/>
        <v>1500</v>
      </c>
      <c r="K7" s="20">
        <v>1</v>
      </c>
      <c r="L7" s="20">
        <v>4</v>
      </c>
      <c r="M7" s="13">
        <v>1283</v>
      </c>
      <c r="N7" s="8">
        <f t="shared" si="2"/>
        <v>5132</v>
      </c>
      <c r="O7" s="20">
        <v>1</v>
      </c>
      <c r="P7" s="20">
        <v>5</v>
      </c>
      <c r="Q7" s="13">
        <v>2200</v>
      </c>
      <c r="R7" s="8">
        <f t="shared" si="3"/>
        <v>11000</v>
      </c>
      <c r="S7" s="4"/>
      <c r="T7" s="4"/>
      <c r="U7" s="4"/>
      <c r="V7" s="4"/>
      <c r="W7" s="4"/>
      <c r="X7" s="4"/>
      <c r="Y7" s="4"/>
      <c r="Z7" s="4"/>
    </row>
    <row r="8" spans="1:26" ht="15" customHeight="1">
      <c r="A8" s="5" t="s">
        <v>279</v>
      </c>
      <c r="B8" s="5" t="s">
        <v>280</v>
      </c>
      <c r="C8" s="20">
        <v>1</v>
      </c>
      <c r="D8" s="20">
        <v>2</v>
      </c>
      <c r="E8" s="13">
        <v>300</v>
      </c>
      <c r="F8" s="8">
        <f t="shared" si="0"/>
        <v>600</v>
      </c>
      <c r="G8" s="20">
        <v>1</v>
      </c>
      <c r="H8" s="20">
        <v>3</v>
      </c>
      <c r="I8" s="13">
        <v>500</v>
      </c>
      <c r="J8" s="8">
        <f t="shared" si="1"/>
        <v>1500</v>
      </c>
      <c r="K8" s="20">
        <v>1</v>
      </c>
      <c r="L8" s="20">
        <v>4</v>
      </c>
      <c r="M8" s="13">
        <v>1283</v>
      </c>
      <c r="N8" s="8">
        <f t="shared" si="2"/>
        <v>5132</v>
      </c>
      <c r="O8" s="20">
        <v>1</v>
      </c>
      <c r="P8" s="20">
        <v>5</v>
      </c>
      <c r="Q8" s="13">
        <v>2000</v>
      </c>
      <c r="R8" s="8">
        <f t="shared" si="3"/>
        <v>10000</v>
      </c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281</v>
      </c>
      <c r="B9" s="5" t="s">
        <v>282</v>
      </c>
      <c r="C9" s="20">
        <v>1</v>
      </c>
      <c r="D9" s="20">
        <v>2</v>
      </c>
      <c r="E9" s="13">
        <v>350</v>
      </c>
      <c r="F9" s="8">
        <f t="shared" si="0"/>
        <v>700</v>
      </c>
      <c r="G9" s="20">
        <v>1</v>
      </c>
      <c r="H9" s="20">
        <v>3</v>
      </c>
      <c r="I9" s="13">
        <v>600</v>
      </c>
      <c r="J9" s="8">
        <f t="shared" si="1"/>
        <v>1800</v>
      </c>
      <c r="K9" s="20">
        <v>1</v>
      </c>
      <c r="L9" s="20">
        <v>4</v>
      </c>
      <c r="M9" s="13">
        <v>1283</v>
      </c>
      <c r="N9" s="8">
        <f t="shared" si="2"/>
        <v>5132</v>
      </c>
      <c r="O9" s="20">
        <v>1</v>
      </c>
      <c r="P9" s="20">
        <v>5</v>
      </c>
      <c r="Q9" s="13">
        <v>2500</v>
      </c>
      <c r="R9" s="8">
        <f t="shared" si="3"/>
        <v>12500</v>
      </c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5" t="s">
        <v>283</v>
      </c>
      <c r="B10" s="5" t="s">
        <v>284</v>
      </c>
      <c r="C10" s="20">
        <v>1</v>
      </c>
      <c r="D10" s="20">
        <v>2</v>
      </c>
      <c r="E10" s="13">
        <v>300</v>
      </c>
      <c r="F10" s="8">
        <f t="shared" si="0"/>
        <v>600</v>
      </c>
      <c r="G10" s="20">
        <v>1</v>
      </c>
      <c r="H10" s="20">
        <v>3</v>
      </c>
      <c r="I10" s="13">
        <v>500</v>
      </c>
      <c r="J10" s="8">
        <f t="shared" si="1"/>
        <v>1500</v>
      </c>
      <c r="K10" s="20">
        <v>1</v>
      </c>
      <c r="L10" s="20">
        <v>4</v>
      </c>
      <c r="M10" s="13">
        <v>1283</v>
      </c>
      <c r="N10" s="8">
        <f t="shared" si="2"/>
        <v>5132</v>
      </c>
      <c r="O10" s="20">
        <v>1</v>
      </c>
      <c r="P10" s="20">
        <v>5</v>
      </c>
      <c r="Q10" s="13">
        <v>2000</v>
      </c>
      <c r="R10" s="8">
        <f t="shared" si="3"/>
        <v>10000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5" t="s">
        <v>285</v>
      </c>
      <c r="B11" s="5" t="s">
        <v>286</v>
      </c>
      <c r="C11" s="20">
        <v>1</v>
      </c>
      <c r="D11" s="20">
        <v>2</v>
      </c>
      <c r="E11" s="13">
        <v>300</v>
      </c>
      <c r="F11" s="8">
        <f t="shared" si="0"/>
        <v>600</v>
      </c>
      <c r="G11" s="20">
        <v>1</v>
      </c>
      <c r="H11" s="20">
        <v>2</v>
      </c>
      <c r="I11" s="13">
        <v>500</v>
      </c>
      <c r="J11" s="8">
        <f t="shared" si="1"/>
        <v>1000</v>
      </c>
      <c r="K11" s="20">
        <v>1</v>
      </c>
      <c r="L11" s="20">
        <v>3</v>
      </c>
      <c r="M11" s="13">
        <v>1283</v>
      </c>
      <c r="N11" s="8">
        <f t="shared" si="2"/>
        <v>3849</v>
      </c>
      <c r="O11" s="20">
        <v>1</v>
      </c>
      <c r="P11" s="20">
        <v>3</v>
      </c>
      <c r="Q11" s="13">
        <v>1800</v>
      </c>
      <c r="R11" s="8">
        <f t="shared" si="3"/>
        <v>5400</v>
      </c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5" t="s">
        <v>287</v>
      </c>
      <c r="B12" s="5" t="s">
        <v>288</v>
      </c>
      <c r="C12" s="20">
        <v>3</v>
      </c>
      <c r="D12" s="20">
        <v>1.5</v>
      </c>
      <c r="E12" s="13">
        <v>257</v>
      </c>
      <c r="F12" s="8">
        <f t="shared" si="0"/>
        <v>1156.5</v>
      </c>
      <c r="G12" s="20">
        <v>3</v>
      </c>
      <c r="H12" s="20">
        <v>2</v>
      </c>
      <c r="I12" s="13">
        <v>449</v>
      </c>
      <c r="J12" s="8">
        <f t="shared" si="1"/>
        <v>2694</v>
      </c>
      <c r="K12" s="20">
        <v>3</v>
      </c>
      <c r="L12" s="20">
        <v>2.5</v>
      </c>
      <c r="M12" s="13">
        <v>1283</v>
      </c>
      <c r="N12" s="8">
        <f t="shared" si="2"/>
        <v>9622.5</v>
      </c>
      <c r="O12" s="20">
        <v>3</v>
      </c>
      <c r="P12" s="20">
        <v>3</v>
      </c>
      <c r="Q12" s="13">
        <v>1500</v>
      </c>
      <c r="R12" s="8">
        <f t="shared" si="3"/>
        <v>13500</v>
      </c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289</v>
      </c>
      <c r="B13" s="5" t="s">
        <v>290</v>
      </c>
      <c r="C13" s="20">
        <v>2</v>
      </c>
      <c r="D13" s="20">
        <v>1</v>
      </c>
      <c r="E13" s="13">
        <v>257</v>
      </c>
      <c r="F13" s="8">
        <f t="shared" si="0"/>
        <v>514</v>
      </c>
      <c r="G13" s="20">
        <v>2</v>
      </c>
      <c r="H13" s="20">
        <v>1</v>
      </c>
      <c r="I13" s="13">
        <v>449</v>
      </c>
      <c r="J13" s="8">
        <f t="shared" si="1"/>
        <v>898</v>
      </c>
      <c r="K13" s="20">
        <v>2</v>
      </c>
      <c r="L13" s="20">
        <v>1.5</v>
      </c>
      <c r="M13" s="13">
        <v>1283</v>
      </c>
      <c r="N13" s="8">
        <f t="shared" si="2"/>
        <v>3849</v>
      </c>
      <c r="O13" s="20">
        <v>2</v>
      </c>
      <c r="P13" s="20">
        <v>2</v>
      </c>
      <c r="Q13" s="13">
        <v>1500</v>
      </c>
      <c r="R13" s="8">
        <f t="shared" si="3"/>
        <v>6000</v>
      </c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5" t="s">
        <v>291</v>
      </c>
      <c r="B14" s="5" t="s">
        <v>292</v>
      </c>
      <c r="C14" s="20">
        <v>3</v>
      </c>
      <c r="D14" s="20">
        <v>1</v>
      </c>
      <c r="E14" s="13">
        <v>257</v>
      </c>
      <c r="F14" s="8">
        <f t="shared" si="0"/>
        <v>771</v>
      </c>
      <c r="G14" s="20">
        <v>3</v>
      </c>
      <c r="H14" s="20">
        <v>1</v>
      </c>
      <c r="I14" s="13">
        <v>449</v>
      </c>
      <c r="J14" s="8">
        <f t="shared" si="1"/>
        <v>1347</v>
      </c>
      <c r="K14" s="20">
        <v>4</v>
      </c>
      <c r="L14" s="20">
        <v>1.25</v>
      </c>
      <c r="M14" s="13">
        <v>1283</v>
      </c>
      <c r="N14" s="8">
        <f t="shared" si="2"/>
        <v>6415</v>
      </c>
      <c r="O14" s="20">
        <v>4</v>
      </c>
      <c r="P14" s="20">
        <v>2</v>
      </c>
      <c r="Q14" s="13">
        <v>1500</v>
      </c>
      <c r="R14" s="8">
        <f t="shared" si="3"/>
        <v>12000</v>
      </c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293</v>
      </c>
      <c r="B15" s="5" t="s">
        <v>294</v>
      </c>
      <c r="C15" s="20">
        <v>3</v>
      </c>
      <c r="D15" s="20">
        <v>1</v>
      </c>
      <c r="E15" s="13">
        <v>257</v>
      </c>
      <c r="F15" s="8">
        <f t="shared" si="0"/>
        <v>771</v>
      </c>
      <c r="G15" s="20">
        <v>4</v>
      </c>
      <c r="H15" s="20">
        <v>1</v>
      </c>
      <c r="I15" s="13">
        <v>449</v>
      </c>
      <c r="J15" s="8">
        <f t="shared" si="1"/>
        <v>1796</v>
      </c>
      <c r="K15" s="20">
        <v>4</v>
      </c>
      <c r="L15" s="20">
        <v>1.25</v>
      </c>
      <c r="M15" s="13">
        <v>1283</v>
      </c>
      <c r="N15" s="8">
        <f t="shared" si="2"/>
        <v>6415</v>
      </c>
      <c r="O15" s="20">
        <v>4</v>
      </c>
      <c r="P15" s="20">
        <v>2</v>
      </c>
      <c r="Q15" s="13">
        <v>1500</v>
      </c>
      <c r="R15" s="8">
        <f t="shared" si="3"/>
        <v>12000</v>
      </c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295</v>
      </c>
      <c r="B16" s="5" t="s">
        <v>296</v>
      </c>
      <c r="C16" s="20">
        <v>3</v>
      </c>
      <c r="D16" s="20">
        <v>1</v>
      </c>
      <c r="E16" s="13">
        <v>257</v>
      </c>
      <c r="F16" s="8">
        <f t="shared" si="0"/>
        <v>771</v>
      </c>
      <c r="G16" s="20">
        <v>4</v>
      </c>
      <c r="H16" s="20">
        <v>1</v>
      </c>
      <c r="I16" s="13">
        <v>449</v>
      </c>
      <c r="J16" s="8">
        <f t="shared" si="1"/>
        <v>1796</v>
      </c>
      <c r="K16" s="20">
        <v>5</v>
      </c>
      <c r="L16" s="20">
        <v>1.25</v>
      </c>
      <c r="M16" s="13">
        <v>1283</v>
      </c>
      <c r="N16" s="8">
        <f t="shared" si="2"/>
        <v>8018.75</v>
      </c>
      <c r="O16" s="20">
        <v>7</v>
      </c>
      <c r="P16" s="20">
        <v>2</v>
      </c>
      <c r="Q16" s="13">
        <v>1500</v>
      </c>
      <c r="R16" s="8">
        <f t="shared" si="3"/>
        <v>21000</v>
      </c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297</v>
      </c>
      <c r="B17" s="5" t="s">
        <v>298</v>
      </c>
      <c r="C17" s="20">
        <v>2</v>
      </c>
      <c r="D17" s="20">
        <v>1</v>
      </c>
      <c r="E17" s="13">
        <v>257</v>
      </c>
      <c r="F17" s="8">
        <f t="shared" si="0"/>
        <v>514</v>
      </c>
      <c r="G17" s="20">
        <v>2</v>
      </c>
      <c r="H17" s="20">
        <v>1</v>
      </c>
      <c r="I17" s="13">
        <v>449</v>
      </c>
      <c r="J17" s="8">
        <f t="shared" si="1"/>
        <v>898</v>
      </c>
      <c r="K17" s="20">
        <v>2</v>
      </c>
      <c r="L17" s="20">
        <v>1.25</v>
      </c>
      <c r="M17" s="13">
        <v>1283</v>
      </c>
      <c r="N17" s="8">
        <f t="shared" si="2"/>
        <v>3207.5</v>
      </c>
      <c r="O17" s="20">
        <v>2</v>
      </c>
      <c r="P17" s="20">
        <v>2</v>
      </c>
      <c r="Q17" s="13">
        <v>1400</v>
      </c>
      <c r="R17" s="8">
        <f t="shared" si="3"/>
        <v>5600</v>
      </c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5" t="s">
        <v>299</v>
      </c>
      <c r="B18" s="5" t="s">
        <v>300</v>
      </c>
      <c r="C18" s="20">
        <v>8</v>
      </c>
      <c r="D18" s="20">
        <v>1</v>
      </c>
      <c r="E18" s="13">
        <v>257</v>
      </c>
      <c r="F18" s="8">
        <f t="shared" si="0"/>
        <v>2056</v>
      </c>
      <c r="G18" s="20">
        <v>12</v>
      </c>
      <c r="H18" s="20">
        <v>1</v>
      </c>
      <c r="I18" s="13">
        <v>449</v>
      </c>
      <c r="J18" s="8">
        <f t="shared" si="1"/>
        <v>5388</v>
      </c>
      <c r="K18" s="20">
        <v>16</v>
      </c>
      <c r="L18" s="20">
        <v>1.25</v>
      </c>
      <c r="M18" s="13">
        <v>1283</v>
      </c>
      <c r="N18" s="8">
        <f t="shared" si="2"/>
        <v>25660</v>
      </c>
      <c r="O18" s="20">
        <v>22</v>
      </c>
      <c r="P18" s="20">
        <v>1.5</v>
      </c>
      <c r="Q18" s="13">
        <v>1500</v>
      </c>
      <c r="R18" s="8">
        <f t="shared" si="3"/>
        <v>49500</v>
      </c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301</v>
      </c>
      <c r="B19" s="5" t="s">
        <v>302</v>
      </c>
      <c r="C19" s="20">
        <v>2</v>
      </c>
      <c r="D19" s="20">
        <v>1</v>
      </c>
      <c r="E19" s="13">
        <v>257</v>
      </c>
      <c r="F19" s="8">
        <f t="shared" si="0"/>
        <v>514</v>
      </c>
      <c r="G19" s="20">
        <v>6</v>
      </c>
      <c r="H19" s="20">
        <v>1</v>
      </c>
      <c r="I19" s="13">
        <v>231</v>
      </c>
      <c r="J19" s="8">
        <f t="shared" si="1"/>
        <v>1386</v>
      </c>
      <c r="K19" s="20">
        <v>10</v>
      </c>
      <c r="L19" s="20">
        <v>1</v>
      </c>
      <c r="M19" s="13">
        <v>231</v>
      </c>
      <c r="N19" s="8">
        <f t="shared" si="2"/>
        <v>2310</v>
      </c>
      <c r="O19" s="20">
        <v>18</v>
      </c>
      <c r="P19" s="20">
        <v>1</v>
      </c>
      <c r="Q19" s="13">
        <v>231</v>
      </c>
      <c r="R19" s="8">
        <f t="shared" si="3"/>
        <v>4158</v>
      </c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303</v>
      </c>
      <c r="B20" s="5" t="s">
        <v>304</v>
      </c>
      <c r="C20" s="20">
        <v>3</v>
      </c>
      <c r="D20" s="20">
        <v>1</v>
      </c>
      <c r="E20" s="13">
        <v>257</v>
      </c>
      <c r="F20" s="8">
        <f t="shared" si="0"/>
        <v>771</v>
      </c>
      <c r="G20" s="20">
        <v>4</v>
      </c>
      <c r="H20" s="20">
        <v>1.5</v>
      </c>
      <c r="I20" s="13">
        <v>449</v>
      </c>
      <c r="J20" s="8">
        <f t="shared" si="1"/>
        <v>2694</v>
      </c>
      <c r="K20" s="20">
        <v>5</v>
      </c>
      <c r="L20" s="20">
        <v>2</v>
      </c>
      <c r="M20" s="13">
        <v>1283</v>
      </c>
      <c r="N20" s="8">
        <f t="shared" si="2"/>
        <v>12830</v>
      </c>
      <c r="O20" s="20">
        <v>8</v>
      </c>
      <c r="P20" s="20">
        <v>2</v>
      </c>
      <c r="Q20" s="13">
        <v>1800</v>
      </c>
      <c r="R20" s="8">
        <f t="shared" si="3"/>
        <v>28800</v>
      </c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305</v>
      </c>
      <c r="B21" s="5" t="s">
        <v>306</v>
      </c>
      <c r="C21" s="20">
        <v>60</v>
      </c>
      <c r="D21" s="20">
        <v>1</v>
      </c>
      <c r="E21" s="13">
        <v>173</v>
      </c>
      <c r="F21" s="8">
        <f t="shared" si="0"/>
        <v>10380</v>
      </c>
      <c r="G21" s="20">
        <v>150</v>
      </c>
      <c r="H21" s="20">
        <v>1</v>
      </c>
      <c r="I21" s="13">
        <v>231</v>
      </c>
      <c r="J21" s="8">
        <f t="shared" si="1"/>
        <v>34650</v>
      </c>
      <c r="K21" s="20">
        <v>300</v>
      </c>
      <c r="L21" s="20">
        <v>1</v>
      </c>
      <c r="M21" s="13">
        <v>231</v>
      </c>
      <c r="N21" s="8">
        <f t="shared" si="2"/>
        <v>69300</v>
      </c>
      <c r="O21" s="20">
        <v>700</v>
      </c>
      <c r="P21" s="20">
        <v>1</v>
      </c>
      <c r="Q21" s="13">
        <v>231</v>
      </c>
      <c r="R21" s="8">
        <f t="shared" si="3"/>
        <v>161700</v>
      </c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307</v>
      </c>
      <c r="B22" s="5" t="s">
        <v>308</v>
      </c>
      <c r="C22" s="20">
        <v>0</v>
      </c>
      <c r="D22" s="20">
        <v>0</v>
      </c>
      <c r="E22" s="13">
        <v>0</v>
      </c>
      <c r="F22" s="8">
        <f t="shared" si="0"/>
        <v>0</v>
      </c>
      <c r="G22" s="20">
        <v>1</v>
      </c>
      <c r="H22" s="20">
        <v>10</v>
      </c>
      <c r="I22" s="13">
        <v>270</v>
      </c>
      <c r="J22" s="8">
        <f t="shared" si="1"/>
        <v>2700</v>
      </c>
      <c r="K22" s="20">
        <v>2</v>
      </c>
      <c r="L22" s="20">
        <v>18</v>
      </c>
      <c r="M22" s="13">
        <v>270</v>
      </c>
      <c r="N22" s="8">
        <f t="shared" si="2"/>
        <v>9720</v>
      </c>
      <c r="O22" s="20">
        <v>4</v>
      </c>
      <c r="P22" s="20">
        <v>24</v>
      </c>
      <c r="Q22" s="13">
        <v>270</v>
      </c>
      <c r="R22" s="8">
        <f t="shared" si="3"/>
        <v>25920</v>
      </c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309</v>
      </c>
      <c r="B23" s="5" t="s">
        <v>310</v>
      </c>
      <c r="C23" s="20">
        <v>2</v>
      </c>
      <c r="D23" s="20">
        <v>1</v>
      </c>
      <c r="E23" s="13">
        <v>300</v>
      </c>
      <c r="F23" s="8">
        <f t="shared" si="0"/>
        <v>600</v>
      </c>
      <c r="G23" s="20">
        <v>2</v>
      </c>
      <c r="H23" s="20">
        <v>2</v>
      </c>
      <c r="I23" s="13">
        <v>500</v>
      </c>
      <c r="J23" s="8">
        <f t="shared" si="1"/>
        <v>2000</v>
      </c>
      <c r="K23" s="20">
        <v>2</v>
      </c>
      <c r="L23" s="20">
        <v>2</v>
      </c>
      <c r="M23" s="13">
        <v>1283</v>
      </c>
      <c r="N23" s="8">
        <f t="shared" si="2"/>
        <v>5132</v>
      </c>
      <c r="O23" s="20">
        <v>2</v>
      </c>
      <c r="P23" s="20">
        <v>3</v>
      </c>
      <c r="Q23" s="13">
        <v>1600</v>
      </c>
      <c r="R23" s="8">
        <f t="shared" si="3"/>
        <v>9600</v>
      </c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8" t="s">
        <v>311</v>
      </c>
      <c r="B24" s="48"/>
      <c r="C24" s="49"/>
      <c r="D24" s="49"/>
      <c r="E24" s="50"/>
      <c r="F24" s="22">
        <f>SUM(F5:F23)</f>
        <v>25218.5</v>
      </c>
      <c r="G24" s="21"/>
      <c r="H24" s="21"/>
      <c r="I24" s="22"/>
      <c r="J24" s="22">
        <f>SUM(J5:J23)</f>
        <v>73197</v>
      </c>
      <c r="K24" s="21"/>
      <c r="L24" s="21"/>
      <c r="M24" s="22"/>
      <c r="N24" s="22">
        <f>SUM(N5:N23)</f>
        <v>204818.75</v>
      </c>
      <c r="O24" s="21"/>
      <c r="P24" s="21"/>
      <c r="Q24" s="22"/>
      <c r="R24" s="22">
        <f>SUM(R5:R23)</f>
        <v>479678</v>
      </c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R1"/>
    <mergeCell ref="A2:R2"/>
    <mergeCell ref="A24:E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50"/>
  <sheetViews>
    <sheetView showGridLines="0" workbookViewId="0"/>
  </sheetViews>
  <sheetFormatPr defaultRowHeight="14"/>
  <cols>
    <col min="1" max="1" width="37" customWidth="1"/>
    <col min="2" max="2" width="39" customWidth="1"/>
    <col min="3" max="3" width="24" customWidth="1"/>
    <col min="4" max="15" width="12" customWidth="1"/>
  </cols>
  <sheetData>
    <row r="1" spans="1:26" ht="30" customHeight="1">
      <c r="A1" s="44" t="s">
        <v>312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313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314</v>
      </c>
      <c r="B4" s="2" t="s">
        <v>315</v>
      </c>
      <c r="C4" s="2" t="s">
        <v>316</v>
      </c>
      <c r="D4" s="2" t="s">
        <v>317</v>
      </c>
      <c r="E4" s="2" t="s">
        <v>318</v>
      </c>
      <c r="F4" s="2" t="s">
        <v>319</v>
      </c>
      <c r="G4" s="2" t="s">
        <v>320</v>
      </c>
      <c r="H4" s="2" t="s">
        <v>318</v>
      </c>
      <c r="I4" s="2" t="s">
        <v>319</v>
      </c>
      <c r="J4" s="2" t="s">
        <v>321</v>
      </c>
      <c r="K4" s="2" t="s">
        <v>318</v>
      </c>
      <c r="L4" s="2" t="s">
        <v>319</v>
      </c>
      <c r="M4" s="2" t="s">
        <v>322</v>
      </c>
      <c r="N4" s="2" t="s">
        <v>318</v>
      </c>
      <c r="O4" s="3" t="s">
        <v>319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323</v>
      </c>
      <c r="B5" s="5" t="s">
        <v>324</v>
      </c>
      <c r="C5" s="5" t="s">
        <v>325</v>
      </c>
      <c r="D5" s="12">
        <v>1</v>
      </c>
      <c r="E5" s="13">
        <v>250</v>
      </c>
      <c r="F5" s="8">
        <f t="shared" ref="F5:F38" si="0">D5*E5</f>
        <v>250</v>
      </c>
      <c r="G5" s="12">
        <v>1</v>
      </c>
      <c r="H5" s="13">
        <v>700</v>
      </c>
      <c r="I5" s="8">
        <f t="shared" ref="I5:I38" si="1">G5*H5</f>
        <v>700</v>
      </c>
      <c r="J5" s="12">
        <v>1</v>
      </c>
      <c r="K5" s="13">
        <v>2200</v>
      </c>
      <c r="L5" s="8">
        <f t="shared" ref="L5:L38" si="2">J5*K5</f>
        <v>2200</v>
      </c>
      <c r="M5" s="12">
        <v>1</v>
      </c>
      <c r="N5" s="13">
        <v>8000</v>
      </c>
      <c r="O5" s="8">
        <f t="shared" ref="O5:O38" si="3">M5*N5</f>
        <v>8000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5" t="s">
        <v>326</v>
      </c>
      <c r="B6" s="5" t="s">
        <v>327</v>
      </c>
      <c r="C6" s="5" t="s">
        <v>328</v>
      </c>
      <c r="D6" s="12">
        <v>1</v>
      </c>
      <c r="E6" s="13">
        <v>250</v>
      </c>
      <c r="F6" s="8">
        <f t="shared" si="0"/>
        <v>250</v>
      </c>
      <c r="G6" s="12">
        <v>1</v>
      </c>
      <c r="H6" s="13">
        <v>900</v>
      </c>
      <c r="I6" s="8">
        <f t="shared" si="1"/>
        <v>900</v>
      </c>
      <c r="J6" s="12">
        <v>1</v>
      </c>
      <c r="K6" s="13">
        <v>3500</v>
      </c>
      <c r="L6" s="8">
        <f t="shared" si="2"/>
        <v>3500</v>
      </c>
      <c r="M6" s="12">
        <v>1</v>
      </c>
      <c r="N6" s="13">
        <v>14000</v>
      </c>
      <c r="O6" s="8">
        <f t="shared" si="3"/>
        <v>14000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5" t="s">
        <v>329</v>
      </c>
      <c r="B7" s="5" t="s">
        <v>330</v>
      </c>
      <c r="C7" s="5" t="s">
        <v>325</v>
      </c>
      <c r="D7" s="12">
        <v>1</v>
      </c>
      <c r="E7" s="13">
        <v>400</v>
      </c>
      <c r="F7" s="8">
        <f t="shared" si="0"/>
        <v>400</v>
      </c>
      <c r="G7" s="12">
        <v>1</v>
      </c>
      <c r="H7" s="13">
        <v>1400</v>
      </c>
      <c r="I7" s="8">
        <f t="shared" si="1"/>
        <v>1400</v>
      </c>
      <c r="J7" s="12">
        <v>1</v>
      </c>
      <c r="K7" s="13">
        <v>4500</v>
      </c>
      <c r="L7" s="8">
        <f t="shared" si="2"/>
        <v>4500</v>
      </c>
      <c r="M7" s="12">
        <v>1</v>
      </c>
      <c r="N7" s="13">
        <v>18000</v>
      </c>
      <c r="O7" s="8">
        <f t="shared" si="3"/>
        <v>18000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5" t="s">
        <v>331</v>
      </c>
      <c r="B8" s="5" t="s">
        <v>332</v>
      </c>
      <c r="C8" s="5" t="s">
        <v>333</v>
      </c>
      <c r="D8" s="12">
        <v>1</v>
      </c>
      <c r="E8" s="13">
        <v>350</v>
      </c>
      <c r="F8" s="8">
        <f t="shared" si="0"/>
        <v>350</v>
      </c>
      <c r="G8" s="12">
        <v>1</v>
      </c>
      <c r="H8" s="13">
        <v>1600</v>
      </c>
      <c r="I8" s="8">
        <f t="shared" si="1"/>
        <v>1600</v>
      </c>
      <c r="J8" s="12">
        <v>1</v>
      </c>
      <c r="K8" s="13">
        <v>5000</v>
      </c>
      <c r="L8" s="8">
        <f t="shared" si="2"/>
        <v>5000</v>
      </c>
      <c r="M8" s="12">
        <v>1</v>
      </c>
      <c r="N8" s="13">
        <v>20000</v>
      </c>
      <c r="O8" s="8">
        <f t="shared" si="3"/>
        <v>20000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334</v>
      </c>
      <c r="B9" s="5" t="s">
        <v>335</v>
      </c>
      <c r="C9" s="5" t="s">
        <v>336</v>
      </c>
      <c r="D9" s="12">
        <v>1</v>
      </c>
      <c r="E9" s="13">
        <v>300</v>
      </c>
      <c r="F9" s="8">
        <f t="shared" si="0"/>
        <v>300</v>
      </c>
      <c r="G9" s="12">
        <v>1</v>
      </c>
      <c r="H9" s="13">
        <v>900</v>
      </c>
      <c r="I9" s="8">
        <f t="shared" si="1"/>
        <v>900</v>
      </c>
      <c r="J9" s="12">
        <v>1</v>
      </c>
      <c r="K9" s="13">
        <v>2500</v>
      </c>
      <c r="L9" s="8">
        <f t="shared" si="2"/>
        <v>2500</v>
      </c>
      <c r="M9" s="12">
        <v>1</v>
      </c>
      <c r="N9" s="13">
        <v>6000</v>
      </c>
      <c r="O9" s="8">
        <f t="shared" si="3"/>
        <v>6000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5" t="s">
        <v>337</v>
      </c>
      <c r="B10" s="5" t="s">
        <v>338</v>
      </c>
      <c r="C10" s="5" t="s">
        <v>339</v>
      </c>
      <c r="D10" s="12">
        <v>2</v>
      </c>
      <c r="E10" s="13">
        <v>250</v>
      </c>
      <c r="F10" s="8">
        <f t="shared" si="0"/>
        <v>500</v>
      </c>
      <c r="G10" s="12">
        <v>3</v>
      </c>
      <c r="H10" s="13">
        <v>400</v>
      </c>
      <c r="I10" s="8">
        <f t="shared" si="1"/>
        <v>1200</v>
      </c>
      <c r="J10" s="12">
        <v>4</v>
      </c>
      <c r="K10" s="13">
        <v>700</v>
      </c>
      <c r="L10" s="8">
        <f t="shared" si="2"/>
        <v>2800</v>
      </c>
      <c r="M10" s="12">
        <v>6</v>
      </c>
      <c r="N10" s="13">
        <v>1000</v>
      </c>
      <c r="O10" s="8">
        <f t="shared" si="3"/>
        <v>6000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5" t="s">
        <v>340</v>
      </c>
      <c r="B11" s="5" t="s">
        <v>341</v>
      </c>
      <c r="C11" s="5" t="s">
        <v>342</v>
      </c>
      <c r="D11" s="12">
        <v>1</v>
      </c>
      <c r="E11" s="13">
        <v>350</v>
      </c>
      <c r="F11" s="8">
        <f t="shared" si="0"/>
        <v>350</v>
      </c>
      <c r="G11" s="12">
        <v>1</v>
      </c>
      <c r="H11" s="13">
        <v>1200</v>
      </c>
      <c r="I11" s="8">
        <f t="shared" si="1"/>
        <v>1200</v>
      </c>
      <c r="J11" s="12">
        <v>1</v>
      </c>
      <c r="K11" s="13">
        <v>3500</v>
      </c>
      <c r="L11" s="8">
        <f t="shared" si="2"/>
        <v>3500</v>
      </c>
      <c r="M11" s="12">
        <v>1</v>
      </c>
      <c r="N11" s="13">
        <v>12000</v>
      </c>
      <c r="O11" s="8">
        <f t="shared" si="3"/>
        <v>12000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5" t="s">
        <v>343</v>
      </c>
      <c r="B12" s="5" t="s">
        <v>344</v>
      </c>
      <c r="C12" s="5" t="s">
        <v>345</v>
      </c>
      <c r="D12" s="12">
        <v>1</v>
      </c>
      <c r="E12" s="13">
        <v>600</v>
      </c>
      <c r="F12" s="8">
        <f t="shared" si="0"/>
        <v>600</v>
      </c>
      <c r="G12" s="12">
        <v>1</v>
      </c>
      <c r="H12" s="13">
        <v>1800</v>
      </c>
      <c r="I12" s="8">
        <f t="shared" si="1"/>
        <v>1800</v>
      </c>
      <c r="J12" s="12">
        <v>1</v>
      </c>
      <c r="K12" s="13">
        <v>4500</v>
      </c>
      <c r="L12" s="8">
        <f t="shared" si="2"/>
        <v>4500</v>
      </c>
      <c r="M12" s="12">
        <v>1</v>
      </c>
      <c r="N12" s="13">
        <v>10000</v>
      </c>
      <c r="O12" s="8">
        <f t="shared" si="3"/>
        <v>10000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346</v>
      </c>
      <c r="B13" s="5" t="s">
        <v>347</v>
      </c>
      <c r="C13" s="5" t="s">
        <v>348</v>
      </c>
      <c r="D13" s="12">
        <v>1</v>
      </c>
      <c r="E13" s="13">
        <v>700</v>
      </c>
      <c r="F13" s="8">
        <f t="shared" si="0"/>
        <v>700</v>
      </c>
      <c r="G13" s="12">
        <v>1</v>
      </c>
      <c r="H13" s="13">
        <v>2200</v>
      </c>
      <c r="I13" s="8">
        <f t="shared" si="1"/>
        <v>2200</v>
      </c>
      <c r="J13" s="12">
        <v>1</v>
      </c>
      <c r="K13" s="13">
        <v>7000</v>
      </c>
      <c r="L13" s="8">
        <f t="shared" si="2"/>
        <v>7000</v>
      </c>
      <c r="M13" s="12">
        <v>1</v>
      </c>
      <c r="N13" s="13">
        <v>24000</v>
      </c>
      <c r="O13" s="8">
        <f t="shared" si="3"/>
        <v>24000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349</v>
      </c>
      <c r="B14" s="5" t="s">
        <v>350</v>
      </c>
      <c r="C14" s="5" t="s">
        <v>351</v>
      </c>
      <c r="D14" s="12">
        <v>1</v>
      </c>
      <c r="E14" s="13">
        <v>175</v>
      </c>
      <c r="F14" s="8">
        <f t="shared" si="0"/>
        <v>175</v>
      </c>
      <c r="G14" s="12">
        <v>1</v>
      </c>
      <c r="H14" s="13">
        <v>500</v>
      </c>
      <c r="I14" s="8">
        <f t="shared" si="1"/>
        <v>500</v>
      </c>
      <c r="J14" s="12">
        <v>1</v>
      </c>
      <c r="K14" s="13">
        <v>1200</v>
      </c>
      <c r="L14" s="8">
        <f t="shared" si="2"/>
        <v>1200</v>
      </c>
      <c r="M14" s="12">
        <v>1</v>
      </c>
      <c r="N14" s="13">
        <v>3000</v>
      </c>
      <c r="O14" s="8">
        <f t="shared" si="3"/>
        <v>3000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352</v>
      </c>
      <c r="B15" s="5" t="s">
        <v>353</v>
      </c>
      <c r="C15" s="5" t="s">
        <v>342</v>
      </c>
      <c r="D15" s="12">
        <v>1</v>
      </c>
      <c r="E15" s="13">
        <v>200</v>
      </c>
      <c r="F15" s="8">
        <f t="shared" si="0"/>
        <v>200</v>
      </c>
      <c r="G15" s="12">
        <v>1</v>
      </c>
      <c r="H15" s="13">
        <v>700</v>
      </c>
      <c r="I15" s="8">
        <f t="shared" si="1"/>
        <v>700</v>
      </c>
      <c r="J15" s="12">
        <v>1</v>
      </c>
      <c r="K15" s="13">
        <v>1800</v>
      </c>
      <c r="L15" s="8">
        <f t="shared" si="2"/>
        <v>1800</v>
      </c>
      <c r="M15" s="12">
        <v>1</v>
      </c>
      <c r="N15" s="13">
        <v>5000</v>
      </c>
      <c r="O15" s="8">
        <f t="shared" si="3"/>
        <v>5000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354</v>
      </c>
      <c r="B16" s="5" t="s">
        <v>355</v>
      </c>
      <c r="C16" s="5" t="s">
        <v>356</v>
      </c>
      <c r="D16" s="12">
        <v>1</v>
      </c>
      <c r="E16" s="13">
        <v>350</v>
      </c>
      <c r="F16" s="8">
        <f t="shared" si="0"/>
        <v>350</v>
      </c>
      <c r="G16" s="12">
        <v>1</v>
      </c>
      <c r="H16" s="13">
        <v>1200</v>
      </c>
      <c r="I16" s="8">
        <f t="shared" si="1"/>
        <v>1200</v>
      </c>
      <c r="J16" s="12">
        <v>1</v>
      </c>
      <c r="K16" s="13">
        <v>3500</v>
      </c>
      <c r="L16" s="8">
        <f t="shared" si="2"/>
        <v>3500</v>
      </c>
      <c r="M16" s="12">
        <v>1</v>
      </c>
      <c r="N16" s="13">
        <v>10000</v>
      </c>
      <c r="O16" s="8">
        <f t="shared" si="3"/>
        <v>10000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357</v>
      </c>
      <c r="B17" s="5" t="s">
        <v>358</v>
      </c>
      <c r="C17" s="5" t="s">
        <v>345</v>
      </c>
      <c r="D17" s="12">
        <v>1</v>
      </c>
      <c r="E17" s="13">
        <v>400</v>
      </c>
      <c r="F17" s="8">
        <f t="shared" si="0"/>
        <v>400</v>
      </c>
      <c r="G17" s="12">
        <v>1</v>
      </c>
      <c r="H17" s="13">
        <v>1000</v>
      </c>
      <c r="I17" s="8">
        <f t="shared" si="1"/>
        <v>1000</v>
      </c>
      <c r="J17" s="12">
        <v>1</v>
      </c>
      <c r="K17" s="13">
        <v>2500</v>
      </c>
      <c r="L17" s="8">
        <f t="shared" si="2"/>
        <v>2500</v>
      </c>
      <c r="M17" s="12">
        <v>1</v>
      </c>
      <c r="N17" s="13">
        <v>5000</v>
      </c>
      <c r="O17" s="8">
        <f t="shared" si="3"/>
        <v>5000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359</v>
      </c>
      <c r="B18" s="5" t="s">
        <v>360</v>
      </c>
      <c r="C18" s="5" t="s">
        <v>345</v>
      </c>
      <c r="D18" s="12">
        <v>1</v>
      </c>
      <c r="E18" s="13">
        <v>500</v>
      </c>
      <c r="F18" s="8">
        <f t="shared" si="0"/>
        <v>500</v>
      </c>
      <c r="G18" s="12">
        <v>1</v>
      </c>
      <c r="H18" s="13">
        <v>1200</v>
      </c>
      <c r="I18" s="8">
        <f t="shared" si="1"/>
        <v>1200</v>
      </c>
      <c r="J18" s="12">
        <v>1</v>
      </c>
      <c r="K18" s="13">
        <v>3000</v>
      </c>
      <c r="L18" s="8">
        <f t="shared" si="2"/>
        <v>3000</v>
      </c>
      <c r="M18" s="12">
        <v>1</v>
      </c>
      <c r="N18" s="13">
        <v>6500</v>
      </c>
      <c r="O18" s="8">
        <f t="shared" si="3"/>
        <v>6500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361</v>
      </c>
      <c r="B19" s="5" t="s">
        <v>362</v>
      </c>
      <c r="C19" s="5" t="s">
        <v>363</v>
      </c>
      <c r="D19" s="12">
        <v>1</v>
      </c>
      <c r="E19" s="13">
        <v>250</v>
      </c>
      <c r="F19" s="8">
        <f t="shared" si="0"/>
        <v>250</v>
      </c>
      <c r="G19" s="12">
        <v>1</v>
      </c>
      <c r="H19" s="13">
        <v>650</v>
      </c>
      <c r="I19" s="8">
        <f t="shared" si="1"/>
        <v>650</v>
      </c>
      <c r="J19" s="12">
        <v>1</v>
      </c>
      <c r="K19" s="13">
        <v>1400</v>
      </c>
      <c r="L19" s="8">
        <f t="shared" si="2"/>
        <v>1400</v>
      </c>
      <c r="M19" s="12">
        <v>1</v>
      </c>
      <c r="N19" s="13">
        <v>3000</v>
      </c>
      <c r="O19" s="8">
        <f t="shared" si="3"/>
        <v>3000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364</v>
      </c>
      <c r="B20" s="5" t="s">
        <v>365</v>
      </c>
      <c r="C20" s="5" t="s">
        <v>366</v>
      </c>
      <c r="D20" s="12">
        <v>1</v>
      </c>
      <c r="E20" s="13">
        <v>300</v>
      </c>
      <c r="F20" s="8">
        <f t="shared" si="0"/>
        <v>300</v>
      </c>
      <c r="G20" s="12">
        <v>1</v>
      </c>
      <c r="H20" s="13">
        <v>800</v>
      </c>
      <c r="I20" s="8">
        <f t="shared" si="1"/>
        <v>800</v>
      </c>
      <c r="J20" s="12">
        <v>1</v>
      </c>
      <c r="K20" s="13">
        <v>1800</v>
      </c>
      <c r="L20" s="8">
        <f t="shared" si="2"/>
        <v>1800</v>
      </c>
      <c r="M20" s="12">
        <v>1</v>
      </c>
      <c r="N20" s="13">
        <v>4500</v>
      </c>
      <c r="O20" s="8">
        <f t="shared" si="3"/>
        <v>4500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367</v>
      </c>
      <c r="B21" s="5" t="s">
        <v>368</v>
      </c>
      <c r="C21" s="5" t="s">
        <v>369</v>
      </c>
      <c r="D21" s="12">
        <v>1</v>
      </c>
      <c r="E21" s="13">
        <v>450</v>
      </c>
      <c r="F21" s="8">
        <f t="shared" si="0"/>
        <v>450</v>
      </c>
      <c r="G21" s="12">
        <v>1</v>
      </c>
      <c r="H21" s="13">
        <v>1200</v>
      </c>
      <c r="I21" s="8">
        <f t="shared" si="1"/>
        <v>1200</v>
      </c>
      <c r="J21" s="12">
        <v>1</v>
      </c>
      <c r="K21" s="13">
        <v>3200</v>
      </c>
      <c r="L21" s="8">
        <f t="shared" si="2"/>
        <v>3200</v>
      </c>
      <c r="M21" s="12">
        <v>1</v>
      </c>
      <c r="N21" s="13">
        <v>8000</v>
      </c>
      <c r="O21" s="8">
        <f t="shared" si="3"/>
        <v>8000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370</v>
      </c>
      <c r="B22" s="5" t="s">
        <v>371</v>
      </c>
      <c r="C22" s="5" t="s">
        <v>342</v>
      </c>
      <c r="D22" s="12">
        <v>1</v>
      </c>
      <c r="E22" s="13">
        <v>500</v>
      </c>
      <c r="F22" s="8">
        <f t="shared" si="0"/>
        <v>500</v>
      </c>
      <c r="G22" s="12">
        <v>1</v>
      </c>
      <c r="H22" s="13">
        <v>1800</v>
      </c>
      <c r="I22" s="8">
        <f t="shared" si="1"/>
        <v>1800</v>
      </c>
      <c r="J22" s="12">
        <v>1</v>
      </c>
      <c r="K22" s="13">
        <v>5000</v>
      </c>
      <c r="L22" s="8">
        <f t="shared" si="2"/>
        <v>5000</v>
      </c>
      <c r="M22" s="12">
        <v>1</v>
      </c>
      <c r="N22" s="13">
        <v>16000</v>
      </c>
      <c r="O22" s="8">
        <f t="shared" si="3"/>
        <v>16000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372</v>
      </c>
      <c r="B23" s="5" t="s">
        <v>373</v>
      </c>
      <c r="C23" s="5" t="s">
        <v>336</v>
      </c>
      <c r="D23" s="12">
        <v>1</v>
      </c>
      <c r="E23" s="13">
        <v>250</v>
      </c>
      <c r="F23" s="8">
        <f t="shared" si="0"/>
        <v>250</v>
      </c>
      <c r="G23" s="12">
        <v>1</v>
      </c>
      <c r="H23" s="13">
        <v>650</v>
      </c>
      <c r="I23" s="8">
        <f t="shared" si="1"/>
        <v>650</v>
      </c>
      <c r="J23" s="12">
        <v>1</v>
      </c>
      <c r="K23" s="13">
        <v>1800</v>
      </c>
      <c r="L23" s="8">
        <f t="shared" si="2"/>
        <v>1800</v>
      </c>
      <c r="M23" s="12">
        <v>1</v>
      </c>
      <c r="N23" s="13">
        <v>5000</v>
      </c>
      <c r="O23" s="8">
        <f t="shared" si="3"/>
        <v>5000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374</v>
      </c>
      <c r="B24" s="5" t="s">
        <v>375</v>
      </c>
      <c r="C24" s="5" t="s">
        <v>376</v>
      </c>
      <c r="D24" s="12">
        <v>1</v>
      </c>
      <c r="E24" s="13">
        <v>600</v>
      </c>
      <c r="F24" s="8">
        <f t="shared" si="0"/>
        <v>600</v>
      </c>
      <c r="G24" s="12">
        <v>1</v>
      </c>
      <c r="H24" s="13">
        <v>1600</v>
      </c>
      <c r="I24" s="8">
        <f t="shared" si="1"/>
        <v>1600</v>
      </c>
      <c r="J24" s="12">
        <v>1</v>
      </c>
      <c r="K24" s="13">
        <v>4000</v>
      </c>
      <c r="L24" s="8">
        <f t="shared" si="2"/>
        <v>4000</v>
      </c>
      <c r="M24" s="12">
        <v>1</v>
      </c>
      <c r="N24" s="13">
        <v>9000</v>
      </c>
      <c r="O24" s="8">
        <f t="shared" si="3"/>
        <v>9000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377</v>
      </c>
      <c r="B25" s="5" t="s">
        <v>378</v>
      </c>
      <c r="C25" s="5" t="s">
        <v>325</v>
      </c>
      <c r="D25" s="12">
        <v>1</v>
      </c>
      <c r="E25" s="13">
        <v>450</v>
      </c>
      <c r="F25" s="8">
        <f t="shared" si="0"/>
        <v>450</v>
      </c>
      <c r="G25" s="12">
        <v>1</v>
      </c>
      <c r="H25" s="13">
        <v>1200</v>
      </c>
      <c r="I25" s="8">
        <f t="shared" si="1"/>
        <v>1200</v>
      </c>
      <c r="J25" s="12">
        <v>1</v>
      </c>
      <c r="K25" s="13">
        <v>3000</v>
      </c>
      <c r="L25" s="8">
        <f t="shared" si="2"/>
        <v>3000</v>
      </c>
      <c r="M25" s="12">
        <v>1</v>
      </c>
      <c r="N25" s="13">
        <v>7500</v>
      </c>
      <c r="O25" s="8">
        <f t="shared" si="3"/>
        <v>7500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379</v>
      </c>
      <c r="B26" s="5" t="s">
        <v>380</v>
      </c>
      <c r="C26" s="5" t="s">
        <v>342</v>
      </c>
      <c r="D26" s="12">
        <v>1</v>
      </c>
      <c r="E26" s="13">
        <v>250</v>
      </c>
      <c r="F26" s="8">
        <f t="shared" si="0"/>
        <v>250</v>
      </c>
      <c r="G26" s="12">
        <v>1</v>
      </c>
      <c r="H26" s="13">
        <v>700</v>
      </c>
      <c r="I26" s="8">
        <f t="shared" si="1"/>
        <v>700</v>
      </c>
      <c r="J26" s="12">
        <v>1</v>
      </c>
      <c r="K26" s="13">
        <v>1800</v>
      </c>
      <c r="L26" s="8">
        <f t="shared" si="2"/>
        <v>1800</v>
      </c>
      <c r="M26" s="12">
        <v>1</v>
      </c>
      <c r="N26" s="13">
        <v>5000</v>
      </c>
      <c r="O26" s="8">
        <f t="shared" si="3"/>
        <v>5000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381</v>
      </c>
      <c r="B27" s="5" t="s">
        <v>382</v>
      </c>
      <c r="C27" s="5" t="s">
        <v>342</v>
      </c>
      <c r="D27" s="12">
        <v>1</v>
      </c>
      <c r="E27" s="13">
        <v>300</v>
      </c>
      <c r="F27" s="8">
        <f t="shared" si="0"/>
        <v>300</v>
      </c>
      <c r="G27" s="12">
        <v>1</v>
      </c>
      <c r="H27" s="13">
        <v>900</v>
      </c>
      <c r="I27" s="8">
        <f t="shared" si="1"/>
        <v>900</v>
      </c>
      <c r="J27" s="12">
        <v>1</v>
      </c>
      <c r="K27" s="13">
        <v>4500</v>
      </c>
      <c r="L27" s="8">
        <f t="shared" si="2"/>
        <v>4500</v>
      </c>
      <c r="M27" s="12">
        <v>1</v>
      </c>
      <c r="N27" s="13">
        <v>12000</v>
      </c>
      <c r="O27" s="8">
        <f t="shared" si="3"/>
        <v>12000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383</v>
      </c>
      <c r="B28" s="5" t="s">
        <v>384</v>
      </c>
      <c r="C28" s="5" t="s">
        <v>366</v>
      </c>
      <c r="D28" s="12">
        <v>2</v>
      </c>
      <c r="E28" s="13">
        <v>250</v>
      </c>
      <c r="F28" s="8">
        <f t="shared" si="0"/>
        <v>500</v>
      </c>
      <c r="G28" s="12">
        <v>3</v>
      </c>
      <c r="H28" s="13">
        <v>450</v>
      </c>
      <c r="I28" s="8">
        <f t="shared" si="1"/>
        <v>1350</v>
      </c>
      <c r="J28" s="12">
        <v>4</v>
      </c>
      <c r="K28" s="13">
        <v>750</v>
      </c>
      <c r="L28" s="8">
        <f t="shared" si="2"/>
        <v>3000</v>
      </c>
      <c r="M28" s="12">
        <v>6</v>
      </c>
      <c r="N28" s="13">
        <v>1000</v>
      </c>
      <c r="O28" s="8">
        <f t="shared" si="3"/>
        <v>6000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385</v>
      </c>
      <c r="B29" s="5" t="s">
        <v>386</v>
      </c>
      <c r="C29" s="5" t="s">
        <v>387</v>
      </c>
      <c r="D29" s="12">
        <v>1</v>
      </c>
      <c r="E29" s="13">
        <v>700</v>
      </c>
      <c r="F29" s="8">
        <f t="shared" si="0"/>
        <v>700</v>
      </c>
      <c r="G29" s="12">
        <v>1</v>
      </c>
      <c r="H29" s="13">
        <v>1400</v>
      </c>
      <c r="I29" s="8">
        <f t="shared" si="1"/>
        <v>1400</v>
      </c>
      <c r="J29" s="12">
        <v>1</v>
      </c>
      <c r="K29" s="13">
        <v>3500</v>
      </c>
      <c r="L29" s="8">
        <f t="shared" si="2"/>
        <v>3500</v>
      </c>
      <c r="M29" s="12">
        <v>1</v>
      </c>
      <c r="N29" s="13">
        <v>8000</v>
      </c>
      <c r="O29" s="8">
        <f t="shared" si="3"/>
        <v>8000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388</v>
      </c>
      <c r="B30" s="5" t="s">
        <v>389</v>
      </c>
      <c r="C30" s="5" t="s">
        <v>390</v>
      </c>
      <c r="D30" s="12">
        <v>2</v>
      </c>
      <c r="E30" s="13">
        <v>300</v>
      </c>
      <c r="F30" s="8">
        <f t="shared" si="0"/>
        <v>600</v>
      </c>
      <c r="G30" s="12">
        <v>3</v>
      </c>
      <c r="H30" s="13">
        <v>600</v>
      </c>
      <c r="I30" s="8">
        <f t="shared" si="1"/>
        <v>1800</v>
      </c>
      <c r="J30" s="12">
        <v>4</v>
      </c>
      <c r="K30" s="13">
        <v>1200</v>
      </c>
      <c r="L30" s="8">
        <f t="shared" si="2"/>
        <v>4800</v>
      </c>
      <c r="M30" s="12">
        <v>6</v>
      </c>
      <c r="N30" s="13">
        <v>1800</v>
      </c>
      <c r="O30" s="8">
        <f t="shared" si="3"/>
        <v>10800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391</v>
      </c>
      <c r="B31" s="5" t="s">
        <v>392</v>
      </c>
      <c r="C31" s="5" t="s">
        <v>393</v>
      </c>
      <c r="D31" s="12">
        <v>1</v>
      </c>
      <c r="E31" s="13">
        <v>1200</v>
      </c>
      <c r="F31" s="8">
        <f t="shared" si="0"/>
        <v>1200</v>
      </c>
      <c r="G31" s="12">
        <v>1</v>
      </c>
      <c r="H31" s="13">
        <v>3000</v>
      </c>
      <c r="I31" s="8">
        <f t="shared" si="1"/>
        <v>3000</v>
      </c>
      <c r="J31" s="12">
        <v>1</v>
      </c>
      <c r="K31" s="13">
        <v>9000</v>
      </c>
      <c r="L31" s="8">
        <f t="shared" si="2"/>
        <v>9000</v>
      </c>
      <c r="M31" s="12">
        <v>1</v>
      </c>
      <c r="N31" s="13">
        <v>28000</v>
      </c>
      <c r="O31" s="8">
        <f t="shared" si="3"/>
        <v>28000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394</v>
      </c>
      <c r="B32" s="5" t="s">
        <v>395</v>
      </c>
      <c r="C32" s="5" t="s">
        <v>348</v>
      </c>
      <c r="D32" s="12">
        <v>1</v>
      </c>
      <c r="E32" s="13">
        <v>450</v>
      </c>
      <c r="F32" s="8">
        <f t="shared" si="0"/>
        <v>450</v>
      </c>
      <c r="G32" s="12">
        <v>1</v>
      </c>
      <c r="H32" s="13">
        <v>1400</v>
      </c>
      <c r="I32" s="8">
        <f t="shared" si="1"/>
        <v>1400</v>
      </c>
      <c r="J32" s="12">
        <v>1</v>
      </c>
      <c r="K32" s="13">
        <v>4500</v>
      </c>
      <c r="L32" s="8">
        <f t="shared" si="2"/>
        <v>4500</v>
      </c>
      <c r="M32" s="12">
        <v>1</v>
      </c>
      <c r="N32" s="13">
        <v>16000</v>
      </c>
      <c r="O32" s="8">
        <f t="shared" si="3"/>
        <v>16000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396</v>
      </c>
      <c r="B33" s="5" t="s">
        <v>397</v>
      </c>
      <c r="C33" s="5" t="s">
        <v>398</v>
      </c>
      <c r="D33" s="12">
        <v>1</v>
      </c>
      <c r="E33" s="13">
        <v>350</v>
      </c>
      <c r="F33" s="8">
        <f t="shared" si="0"/>
        <v>350</v>
      </c>
      <c r="G33" s="12">
        <v>1</v>
      </c>
      <c r="H33" s="13">
        <v>1400</v>
      </c>
      <c r="I33" s="8">
        <f t="shared" si="1"/>
        <v>1400</v>
      </c>
      <c r="J33" s="12">
        <v>1</v>
      </c>
      <c r="K33" s="13">
        <v>6000</v>
      </c>
      <c r="L33" s="8">
        <f t="shared" si="2"/>
        <v>6000</v>
      </c>
      <c r="M33" s="12">
        <v>1</v>
      </c>
      <c r="N33" s="13">
        <v>30000</v>
      </c>
      <c r="O33" s="8">
        <f t="shared" si="3"/>
        <v>30000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" customHeight="1">
      <c r="A34" s="5" t="s">
        <v>399</v>
      </c>
      <c r="B34" s="5" t="s">
        <v>400</v>
      </c>
      <c r="C34" s="5" t="s">
        <v>401</v>
      </c>
      <c r="D34" s="12">
        <v>1</v>
      </c>
      <c r="E34" s="13">
        <v>1200</v>
      </c>
      <c r="F34" s="8">
        <f t="shared" si="0"/>
        <v>1200</v>
      </c>
      <c r="G34" s="12">
        <v>1</v>
      </c>
      <c r="H34" s="13">
        <v>2800</v>
      </c>
      <c r="I34" s="8">
        <f t="shared" si="1"/>
        <v>2800</v>
      </c>
      <c r="J34" s="12">
        <v>1</v>
      </c>
      <c r="K34" s="13">
        <v>7000</v>
      </c>
      <c r="L34" s="8">
        <f t="shared" si="2"/>
        <v>7000</v>
      </c>
      <c r="M34" s="12">
        <v>1</v>
      </c>
      <c r="N34" s="13">
        <v>18000</v>
      </c>
      <c r="O34" s="8">
        <f t="shared" si="3"/>
        <v>18000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402</v>
      </c>
      <c r="B35" s="5" t="s">
        <v>403</v>
      </c>
      <c r="C35" s="5" t="s">
        <v>366</v>
      </c>
      <c r="D35" s="12">
        <v>1</v>
      </c>
      <c r="E35" s="13">
        <v>180</v>
      </c>
      <c r="F35" s="8">
        <f t="shared" si="0"/>
        <v>180</v>
      </c>
      <c r="G35" s="12">
        <v>1</v>
      </c>
      <c r="H35" s="13">
        <v>450</v>
      </c>
      <c r="I35" s="8">
        <f t="shared" si="1"/>
        <v>450</v>
      </c>
      <c r="J35" s="12">
        <v>1</v>
      </c>
      <c r="K35" s="13">
        <v>1000</v>
      </c>
      <c r="L35" s="8">
        <f t="shared" si="2"/>
        <v>1000</v>
      </c>
      <c r="M35" s="12">
        <v>1</v>
      </c>
      <c r="N35" s="13">
        <v>2500</v>
      </c>
      <c r="O35" s="8">
        <f t="shared" si="3"/>
        <v>2500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404</v>
      </c>
      <c r="B36" s="5" t="s">
        <v>405</v>
      </c>
      <c r="C36" s="5" t="s">
        <v>342</v>
      </c>
      <c r="D36" s="12">
        <v>1</v>
      </c>
      <c r="E36" s="13">
        <v>250</v>
      </c>
      <c r="F36" s="8">
        <f t="shared" si="0"/>
        <v>250</v>
      </c>
      <c r="G36" s="12">
        <v>1</v>
      </c>
      <c r="H36" s="13">
        <v>900</v>
      </c>
      <c r="I36" s="8">
        <f t="shared" si="1"/>
        <v>900</v>
      </c>
      <c r="J36" s="12">
        <v>1</v>
      </c>
      <c r="K36" s="13">
        <v>2500</v>
      </c>
      <c r="L36" s="8">
        <f t="shared" si="2"/>
        <v>2500</v>
      </c>
      <c r="M36" s="12">
        <v>1</v>
      </c>
      <c r="N36" s="13">
        <v>8000</v>
      </c>
      <c r="O36" s="8">
        <f t="shared" si="3"/>
        <v>8000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" customHeight="1">
      <c r="A37" s="5" t="s">
        <v>406</v>
      </c>
      <c r="B37" s="5" t="s">
        <v>407</v>
      </c>
      <c r="C37" s="5" t="s">
        <v>387</v>
      </c>
      <c r="D37" s="12">
        <v>1</v>
      </c>
      <c r="E37" s="13">
        <v>700</v>
      </c>
      <c r="F37" s="8">
        <f t="shared" si="0"/>
        <v>700</v>
      </c>
      <c r="G37" s="12">
        <v>1</v>
      </c>
      <c r="H37" s="13">
        <v>2400</v>
      </c>
      <c r="I37" s="8">
        <f t="shared" si="1"/>
        <v>2400</v>
      </c>
      <c r="J37" s="12">
        <v>1</v>
      </c>
      <c r="K37" s="13">
        <v>7000</v>
      </c>
      <c r="L37" s="8">
        <f t="shared" si="2"/>
        <v>7000</v>
      </c>
      <c r="M37" s="12">
        <v>1</v>
      </c>
      <c r="N37" s="13">
        <v>22000</v>
      </c>
      <c r="O37" s="8">
        <f t="shared" si="3"/>
        <v>22000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" t="s">
        <v>408</v>
      </c>
      <c r="B38" s="5" t="s">
        <v>409</v>
      </c>
      <c r="C38" s="5" t="s">
        <v>410</v>
      </c>
      <c r="D38" s="12">
        <v>1</v>
      </c>
      <c r="E38" s="13">
        <v>1000</v>
      </c>
      <c r="F38" s="8">
        <f t="shared" si="0"/>
        <v>1000</v>
      </c>
      <c r="G38" s="12">
        <v>1</v>
      </c>
      <c r="H38" s="13">
        <v>3500</v>
      </c>
      <c r="I38" s="8">
        <f t="shared" si="1"/>
        <v>3500</v>
      </c>
      <c r="J38" s="12">
        <v>1</v>
      </c>
      <c r="K38" s="13">
        <v>9000</v>
      </c>
      <c r="L38" s="8">
        <f t="shared" si="2"/>
        <v>9000</v>
      </c>
      <c r="M38" s="12">
        <v>1</v>
      </c>
      <c r="N38" s="13">
        <v>26000</v>
      </c>
      <c r="O38" s="8">
        <f t="shared" si="3"/>
        <v>26000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8" t="s">
        <v>411</v>
      </c>
      <c r="B39" s="48"/>
      <c r="C39" s="48"/>
      <c r="D39" s="51"/>
      <c r="E39" s="50"/>
      <c r="F39" s="22">
        <f>SUM(F5:F38)</f>
        <v>15805</v>
      </c>
      <c r="G39" s="23"/>
      <c r="H39" s="22"/>
      <c r="I39" s="22">
        <f>SUM(I5:I38)</f>
        <v>46400</v>
      </c>
      <c r="J39" s="23"/>
      <c r="K39" s="22"/>
      <c r="L39" s="22">
        <f>SUM(L5:L38)</f>
        <v>131300</v>
      </c>
      <c r="M39" s="23"/>
      <c r="N39" s="22"/>
      <c r="O39" s="22">
        <f>SUM(O5:O38)</f>
        <v>392800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O1"/>
    <mergeCell ref="A2:O2"/>
    <mergeCell ref="A39:E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412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413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414</v>
      </c>
      <c r="B6" s="25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415</v>
      </c>
      <c r="B7" s="27">
        <v>300000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416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417</v>
      </c>
      <c r="B9" s="28">
        <f>H124</f>
        <v>262479.34322500002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418</v>
      </c>
      <c r="B12" s="2" t="s">
        <v>419</v>
      </c>
      <c r="C12" s="2" t="s">
        <v>420</v>
      </c>
      <c r="D12" s="2" t="s">
        <v>421</v>
      </c>
      <c r="E12" s="2" t="s">
        <v>422</v>
      </c>
      <c r="F12" s="2" t="s">
        <v>423</v>
      </c>
      <c r="G12" s="2" t="s">
        <v>318</v>
      </c>
      <c r="H12" s="2" t="s">
        <v>424</v>
      </c>
      <c r="I12" s="3" t="s">
        <v>425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426</v>
      </c>
      <c r="B13" s="5" t="s">
        <v>427</v>
      </c>
      <c r="C13" s="5" t="s">
        <v>428</v>
      </c>
      <c r="D13" s="5" t="s">
        <v>429</v>
      </c>
      <c r="E13" s="5" t="s">
        <v>430</v>
      </c>
      <c r="F13" s="17">
        <v>1</v>
      </c>
      <c r="G13" s="29">
        <v>1500</v>
      </c>
      <c r="H13" s="30">
        <f t="shared" ref="H13:H19" si="0">F13*G13</f>
        <v>1500</v>
      </c>
      <c r="I13" s="5" t="s">
        <v>431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432</v>
      </c>
      <c r="B14" s="5" t="s">
        <v>427</v>
      </c>
      <c r="C14" s="5" t="s">
        <v>433</v>
      </c>
      <c r="D14" s="5" t="s">
        <v>429</v>
      </c>
      <c r="E14" s="5" t="s">
        <v>430</v>
      </c>
      <c r="F14" s="17">
        <v>1</v>
      </c>
      <c r="G14" s="29">
        <v>3000</v>
      </c>
      <c r="H14" s="30">
        <f t="shared" si="0"/>
        <v>3000</v>
      </c>
      <c r="I14" s="5" t="s">
        <v>434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435</v>
      </c>
      <c r="B15" s="5" t="s">
        <v>427</v>
      </c>
      <c r="C15" s="5" t="s">
        <v>436</v>
      </c>
      <c r="D15" s="5" t="s">
        <v>429</v>
      </c>
      <c r="E15" s="5" t="s">
        <v>430</v>
      </c>
      <c r="F15" s="17">
        <v>1</v>
      </c>
      <c r="G15" s="29">
        <v>750</v>
      </c>
      <c r="H15" s="30">
        <f t="shared" si="0"/>
        <v>750</v>
      </c>
      <c r="I15" s="5" t="s">
        <v>437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438</v>
      </c>
      <c r="B16" s="5" t="s">
        <v>427</v>
      </c>
      <c r="C16" s="5" t="s">
        <v>439</v>
      </c>
      <c r="D16" s="5" t="s">
        <v>440</v>
      </c>
      <c r="E16" s="5" t="s">
        <v>441</v>
      </c>
      <c r="F16" s="17">
        <v>1</v>
      </c>
      <c r="G16" s="29">
        <v>6000</v>
      </c>
      <c r="H16" s="30">
        <f t="shared" si="0"/>
        <v>6000</v>
      </c>
      <c r="I16" s="5" t="s">
        <v>442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443</v>
      </c>
      <c r="B17" s="5" t="s">
        <v>427</v>
      </c>
      <c r="C17" s="5" t="s">
        <v>444</v>
      </c>
      <c r="D17" s="5" t="s">
        <v>440</v>
      </c>
      <c r="E17" s="5" t="s">
        <v>441</v>
      </c>
      <c r="F17" s="17">
        <v>1</v>
      </c>
      <c r="G17" s="29">
        <v>6500</v>
      </c>
      <c r="H17" s="30">
        <f t="shared" si="0"/>
        <v>6500</v>
      </c>
      <c r="I17" s="5" t="s">
        <v>445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446</v>
      </c>
      <c r="B18" s="5" t="s">
        <v>427</v>
      </c>
      <c r="C18" s="5" t="s">
        <v>447</v>
      </c>
      <c r="D18" s="5" t="s">
        <v>440</v>
      </c>
      <c r="E18" s="5" t="s">
        <v>430</v>
      </c>
      <c r="F18" s="17">
        <v>1</v>
      </c>
      <c r="G18" s="29">
        <v>2000</v>
      </c>
      <c r="H18" s="30">
        <f t="shared" si="0"/>
        <v>2000</v>
      </c>
      <c r="I18" s="5" t="s">
        <v>448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449</v>
      </c>
      <c r="B19" s="5" t="s">
        <v>427</v>
      </c>
      <c r="C19" s="5" t="s">
        <v>450</v>
      </c>
      <c r="D19" s="5" t="s">
        <v>440</v>
      </c>
      <c r="E19" s="5" t="s">
        <v>430</v>
      </c>
      <c r="F19" s="17">
        <v>0</v>
      </c>
      <c r="G19" s="29">
        <v>0</v>
      </c>
      <c r="H19" s="30">
        <f t="shared" si="0"/>
        <v>0</v>
      </c>
      <c r="I19" s="5" t="s">
        <v>451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452</v>
      </c>
      <c r="B20" s="52"/>
      <c r="C20" s="52"/>
      <c r="D20" s="52"/>
      <c r="E20" s="52"/>
      <c r="F20" s="53"/>
      <c r="G20" s="54"/>
      <c r="H20" s="32">
        <f>SUM(H13:H19)</f>
        <v>19750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453</v>
      </c>
      <c r="B21" s="5" t="s">
        <v>454</v>
      </c>
      <c r="C21" s="5" t="s">
        <v>455</v>
      </c>
      <c r="D21" s="5" t="s">
        <v>456</v>
      </c>
      <c r="E21" s="5" t="s">
        <v>457</v>
      </c>
      <c r="F21" s="33">
        <v>1</v>
      </c>
      <c r="G21" s="30"/>
      <c r="H21" s="6">
        <f>'Cast &amp; Schedule'!F24</f>
        <v>25218.5</v>
      </c>
      <c r="I21" s="5" t="s">
        <v>458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459</v>
      </c>
      <c r="B22" s="52"/>
      <c r="C22" s="52"/>
      <c r="D22" s="52"/>
      <c r="E22" s="52"/>
      <c r="F22" s="53"/>
      <c r="G22" s="54"/>
      <c r="H22" s="32">
        <f>SUM(H21:H21)</f>
        <v>25218.5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460</v>
      </c>
      <c r="B23" s="5" t="s">
        <v>461</v>
      </c>
      <c r="C23" s="5" t="s">
        <v>462</v>
      </c>
      <c r="D23" s="5" t="s">
        <v>440</v>
      </c>
      <c r="E23" s="5" t="s">
        <v>463</v>
      </c>
      <c r="F23" s="17">
        <v>17</v>
      </c>
      <c r="G23" s="29">
        <v>325</v>
      </c>
      <c r="H23" s="30">
        <f t="shared" ref="H23:H30" si="1">F23*G23</f>
        <v>5525</v>
      </c>
      <c r="I23" s="5" t="s">
        <v>464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465</v>
      </c>
      <c r="B24" s="5" t="s">
        <v>461</v>
      </c>
      <c r="C24" s="5" t="s">
        <v>466</v>
      </c>
      <c r="D24" s="5" t="s">
        <v>440</v>
      </c>
      <c r="E24" s="5" t="s">
        <v>463</v>
      </c>
      <c r="F24" s="17">
        <v>16</v>
      </c>
      <c r="G24" s="29">
        <v>190</v>
      </c>
      <c r="H24" s="30">
        <f t="shared" si="1"/>
        <v>3040</v>
      </c>
      <c r="I24" s="5" t="s">
        <v>467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468</v>
      </c>
      <c r="B25" s="5" t="s">
        <v>461</v>
      </c>
      <c r="C25" s="5" t="s">
        <v>469</v>
      </c>
      <c r="D25" s="5" t="s">
        <v>440</v>
      </c>
      <c r="E25" s="5" t="s">
        <v>463</v>
      </c>
      <c r="F25" s="17">
        <v>11</v>
      </c>
      <c r="G25" s="29">
        <v>325</v>
      </c>
      <c r="H25" s="30">
        <f t="shared" si="1"/>
        <v>3575</v>
      </c>
      <c r="I25" s="5" t="s">
        <v>470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471</v>
      </c>
      <c r="B26" s="5" t="s">
        <v>461</v>
      </c>
      <c r="C26" s="5" t="s">
        <v>472</v>
      </c>
      <c r="D26" s="5" t="s">
        <v>440</v>
      </c>
      <c r="E26" s="5" t="s">
        <v>463</v>
      </c>
      <c r="F26" s="17">
        <v>0</v>
      </c>
      <c r="G26" s="29">
        <v>0</v>
      </c>
      <c r="H26" s="30">
        <f t="shared" si="1"/>
        <v>0</v>
      </c>
      <c r="I26" s="5" t="s">
        <v>473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474</v>
      </c>
      <c r="B27" s="5" t="s">
        <v>461</v>
      </c>
      <c r="C27" s="5" t="s">
        <v>475</v>
      </c>
      <c r="D27" s="5" t="s">
        <v>440</v>
      </c>
      <c r="E27" s="5" t="s">
        <v>463</v>
      </c>
      <c r="F27" s="17">
        <v>10</v>
      </c>
      <c r="G27" s="29">
        <v>275</v>
      </c>
      <c r="H27" s="30">
        <f t="shared" si="1"/>
        <v>2750</v>
      </c>
      <c r="I27" s="5" t="s">
        <v>476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477</v>
      </c>
      <c r="B28" s="5" t="s">
        <v>461</v>
      </c>
      <c r="C28" s="5" t="s">
        <v>478</v>
      </c>
      <c r="D28" s="5" t="s">
        <v>440</v>
      </c>
      <c r="E28" s="5" t="s">
        <v>479</v>
      </c>
      <c r="F28" s="17">
        <v>22</v>
      </c>
      <c r="G28" s="29">
        <v>150</v>
      </c>
      <c r="H28" s="30">
        <f t="shared" si="1"/>
        <v>3300</v>
      </c>
      <c r="I28" s="5" t="s">
        <v>480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481</v>
      </c>
      <c r="B29" s="5" t="s">
        <v>461</v>
      </c>
      <c r="C29" s="5" t="s">
        <v>482</v>
      </c>
      <c r="D29" s="5" t="s">
        <v>483</v>
      </c>
      <c r="E29" s="5" t="s">
        <v>430</v>
      </c>
      <c r="F29" s="17">
        <v>1</v>
      </c>
      <c r="G29" s="29">
        <v>1400</v>
      </c>
      <c r="H29" s="30">
        <f t="shared" si="1"/>
        <v>1400</v>
      </c>
      <c r="I29" s="5" t="s">
        <v>484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485</v>
      </c>
      <c r="B30" s="5" t="s">
        <v>461</v>
      </c>
      <c r="C30" s="5" t="s">
        <v>486</v>
      </c>
      <c r="D30" s="5" t="s">
        <v>440</v>
      </c>
      <c r="E30" s="5" t="s">
        <v>463</v>
      </c>
      <c r="F30" s="17">
        <v>10</v>
      </c>
      <c r="G30" s="29">
        <v>300</v>
      </c>
      <c r="H30" s="30">
        <f t="shared" si="1"/>
        <v>3000</v>
      </c>
      <c r="I30" s="5" t="s">
        <v>487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488</v>
      </c>
      <c r="B31" s="52"/>
      <c r="C31" s="52"/>
      <c r="D31" s="52"/>
      <c r="E31" s="52"/>
      <c r="F31" s="53"/>
      <c r="G31" s="54"/>
      <c r="H31" s="32">
        <f>SUM(H23:H30)</f>
        <v>22590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489</v>
      </c>
      <c r="B32" s="5" t="s">
        <v>490</v>
      </c>
      <c r="C32" s="5" t="s">
        <v>491</v>
      </c>
      <c r="D32" s="5" t="s">
        <v>440</v>
      </c>
      <c r="E32" s="5" t="s">
        <v>463</v>
      </c>
      <c r="F32" s="17">
        <v>12</v>
      </c>
      <c r="G32" s="29">
        <v>425</v>
      </c>
      <c r="H32" s="30">
        <f t="shared" ref="H32:H37" si="2">F32*G32</f>
        <v>5100</v>
      </c>
      <c r="I32" s="5" t="s">
        <v>492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493</v>
      </c>
      <c r="B33" s="5" t="s">
        <v>490</v>
      </c>
      <c r="C33" s="5" t="s">
        <v>494</v>
      </c>
      <c r="D33" s="5" t="s">
        <v>440</v>
      </c>
      <c r="E33" s="5" t="s">
        <v>463</v>
      </c>
      <c r="F33" s="17">
        <v>10</v>
      </c>
      <c r="G33" s="29">
        <v>285</v>
      </c>
      <c r="H33" s="30">
        <f t="shared" si="2"/>
        <v>2850</v>
      </c>
      <c r="I33" s="5" t="s">
        <v>495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496</v>
      </c>
      <c r="B34" s="5" t="s">
        <v>490</v>
      </c>
      <c r="C34" s="5" t="s">
        <v>497</v>
      </c>
      <c r="D34" s="5" t="s">
        <v>440</v>
      </c>
      <c r="E34" s="5" t="s">
        <v>479</v>
      </c>
      <c r="F34" s="17">
        <v>0</v>
      </c>
      <c r="G34" s="29">
        <v>0</v>
      </c>
      <c r="H34" s="30">
        <f t="shared" si="2"/>
        <v>0</v>
      </c>
      <c r="I34" s="5" t="s">
        <v>498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499</v>
      </c>
      <c r="B35" s="5" t="s">
        <v>490</v>
      </c>
      <c r="C35" s="5" t="s">
        <v>500</v>
      </c>
      <c r="D35" s="5" t="s">
        <v>501</v>
      </c>
      <c r="E35" s="5" t="s">
        <v>502</v>
      </c>
      <c r="F35" s="17">
        <v>10</v>
      </c>
      <c r="G35" s="29">
        <v>500</v>
      </c>
      <c r="H35" s="30">
        <f t="shared" si="2"/>
        <v>5000</v>
      </c>
      <c r="I35" s="5" t="s">
        <v>503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504</v>
      </c>
      <c r="B36" s="5" t="s">
        <v>490</v>
      </c>
      <c r="C36" s="5" t="s">
        <v>505</v>
      </c>
      <c r="D36" s="5" t="s">
        <v>506</v>
      </c>
      <c r="E36" s="5" t="s">
        <v>430</v>
      </c>
      <c r="F36" s="17">
        <v>1</v>
      </c>
      <c r="G36" s="29">
        <v>1300</v>
      </c>
      <c r="H36" s="30">
        <f t="shared" si="2"/>
        <v>1300</v>
      </c>
      <c r="I36" s="5" t="s">
        <v>507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508</v>
      </c>
      <c r="B37" s="5" t="s">
        <v>490</v>
      </c>
      <c r="C37" s="5" t="s">
        <v>509</v>
      </c>
      <c r="D37" s="5" t="s">
        <v>501</v>
      </c>
      <c r="E37" s="5" t="s">
        <v>430</v>
      </c>
      <c r="F37" s="17">
        <v>1</v>
      </c>
      <c r="G37" s="29">
        <v>800</v>
      </c>
      <c r="H37" s="30">
        <f t="shared" si="2"/>
        <v>800</v>
      </c>
      <c r="I37" s="5" t="s">
        <v>510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511</v>
      </c>
      <c r="B38" s="52"/>
      <c r="C38" s="52"/>
      <c r="D38" s="52"/>
      <c r="E38" s="52"/>
      <c r="F38" s="53"/>
      <c r="G38" s="54"/>
      <c r="H38" s="32">
        <f>SUM(H32:H37)</f>
        <v>15050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512</v>
      </c>
      <c r="B39" s="5" t="s">
        <v>513</v>
      </c>
      <c r="C39" s="5" t="s">
        <v>514</v>
      </c>
      <c r="D39" s="5" t="s">
        <v>440</v>
      </c>
      <c r="E39" s="5" t="s">
        <v>479</v>
      </c>
      <c r="F39" s="17">
        <v>20</v>
      </c>
      <c r="G39" s="29">
        <v>285</v>
      </c>
      <c r="H39" s="30">
        <f>F39*G39</f>
        <v>5700</v>
      </c>
      <c r="I39" s="5" t="s">
        <v>515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516</v>
      </c>
      <c r="B40" s="5" t="s">
        <v>513</v>
      </c>
      <c r="C40" s="5" t="s">
        <v>517</v>
      </c>
      <c r="D40" s="5" t="s">
        <v>501</v>
      </c>
      <c r="E40" s="5" t="s">
        <v>502</v>
      </c>
      <c r="F40" s="17">
        <v>10</v>
      </c>
      <c r="G40" s="29">
        <v>300</v>
      </c>
      <c r="H40" s="30">
        <f>F40*G40</f>
        <v>3000</v>
      </c>
      <c r="I40" s="5" t="s">
        <v>518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519</v>
      </c>
      <c r="B41" s="5" t="s">
        <v>513</v>
      </c>
      <c r="C41" s="5" t="s">
        <v>520</v>
      </c>
      <c r="D41" s="5" t="s">
        <v>521</v>
      </c>
      <c r="E41" s="5" t="s">
        <v>430</v>
      </c>
      <c r="F41" s="17">
        <v>1</v>
      </c>
      <c r="G41" s="29">
        <v>900</v>
      </c>
      <c r="H41" s="30">
        <f>F41*G41</f>
        <v>900</v>
      </c>
      <c r="I41" s="5" t="s">
        <v>522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523</v>
      </c>
      <c r="B42" s="52"/>
      <c r="C42" s="52"/>
      <c r="D42" s="52"/>
      <c r="E42" s="52"/>
      <c r="F42" s="53"/>
      <c r="G42" s="54"/>
      <c r="H42" s="32">
        <f>SUM(H39:H41)</f>
        <v>9600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524</v>
      </c>
      <c r="B43" s="5" t="s">
        <v>525</v>
      </c>
      <c r="C43" s="5" t="s">
        <v>526</v>
      </c>
      <c r="D43" s="5" t="s">
        <v>440</v>
      </c>
      <c r="E43" s="5" t="s">
        <v>479</v>
      </c>
      <c r="F43" s="17">
        <v>10</v>
      </c>
      <c r="G43" s="29">
        <v>325</v>
      </c>
      <c r="H43" s="30">
        <f>F43*G43</f>
        <v>3250</v>
      </c>
      <c r="I43" s="5" t="s">
        <v>527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528</v>
      </c>
      <c r="B44" s="5" t="s">
        <v>525</v>
      </c>
      <c r="C44" s="5" t="s">
        <v>529</v>
      </c>
      <c r="D44" s="5" t="s">
        <v>501</v>
      </c>
      <c r="E44" s="5" t="s">
        <v>502</v>
      </c>
      <c r="F44" s="17">
        <v>10</v>
      </c>
      <c r="G44" s="29">
        <v>125</v>
      </c>
      <c r="H44" s="30">
        <f>F44*G44</f>
        <v>1250</v>
      </c>
      <c r="I44" s="5" t="s">
        <v>530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531</v>
      </c>
      <c r="B45" s="5" t="s">
        <v>525</v>
      </c>
      <c r="C45" s="5" t="s">
        <v>532</v>
      </c>
      <c r="D45" s="5" t="s">
        <v>501</v>
      </c>
      <c r="E45" s="5" t="s">
        <v>430</v>
      </c>
      <c r="F45" s="17">
        <v>1</v>
      </c>
      <c r="G45" s="29">
        <v>400</v>
      </c>
      <c r="H45" s="30">
        <f>F45*G45</f>
        <v>400</v>
      </c>
      <c r="I45" s="5" t="s">
        <v>533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534</v>
      </c>
      <c r="B46" s="52"/>
      <c r="C46" s="52"/>
      <c r="D46" s="52"/>
      <c r="E46" s="52"/>
      <c r="F46" s="53"/>
      <c r="G46" s="54"/>
      <c r="H46" s="32">
        <f>SUM(H43:H45)</f>
        <v>4900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535</v>
      </c>
      <c r="B47" s="5" t="s">
        <v>536</v>
      </c>
      <c r="C47" s="5" t="s">
        <v>537</v>
      </c>
      <c r="D47" s="5" t="s">
        <v>440</v>
      </c>
      <c r="E47" s="5" t="s">
        <v>479</v>
      </c>
      <c r="F47" s="17">
        <v>18</v>
      </c>
      <c r="G47" s="29">
        <v>285</v>
      </c>
      <c r="H47" s="30">
        <f>F47*G47</f>
        <v>5130</v>
      </c>
      <c r="I47" s="5" t="s">
        <v>538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539</v>
      </c>
      <c r="B48" s="5" t="s">
        <v>536</v>
      </c>
      <c r="C48" s="5" t="s">
        <v>540</v>
      </c>
      <c r="D48" s="5" t="s">
        <v>440</v>
      </c>
      <c r="E48" s="5" t="s">
        <v>479</v>
      </c>
      <c r="F48" s="17">
        <v>18</v>
      </c>
      <c r="G48" s="29">
        <v>190</v>
      </c>
      <c r="H48" s="30">
        <f>F48*G48</f>
        <v>3420</v>
      </c>
      <c r="I48" s="5" t="s">
        <v>541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542</v>
      </c>
      <c r="B49" s="5" t="s">
        <v>536</v>
      </c>
      <c r="C49" s="5" t="s">
        <v>543</v>
      </c>
      <c r="D49" s="5" t="s">
        <v>440</v>
      </c>
      <c r="E49" s="5" t="s">
        <v>479</v>
      </c>
      <c r="F49" s="17">
        <v>10</v>
      </c>
      <c r="G49" s="29">
        <v>285</v>
      </c>
      <c r="H49" s="30">
        <f>F49*G49</f>
        <v>2850</v>
      </c>
      <c r="I49" s="5" t="s">
        <v>544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545</v>
      </c>
      <c r="B50" s="5" t="s">
        <v>536</v>
      </c>
      <c r="C50" s="5" t="s">
        <v>546</v>
      </c>
      <c r="D50" s="5" t="s">
        <v>547</v>
      </c>
      <c r="E50" s="5" t="s">
        <v>457</v>
      </c>
      <c r="F50" s="33">
        <v>1</v>
      </c>
      <c r="G50" s="30"/>
      <c r="H50" s="6">
        <f>'Props &amp; Art'!F39</f>
        <v>15805</v>
      </c>
      <c r="I50" s="5" t="s">
        <v>548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549</v>
      </c>
      <c r="B51" s="5" t="s">
        <v>536</v>
      </c>
      <c r="C51" s="5" t="s">
        <v>550</v>
      </c>
      <c r="D51" s="5" t="s">
        <v>483</v>
      </c>
      <c r="E51" s="5" t="s">
        <v>430</v>
      </c>
      <c r="F51" s="17">
        <v>1</v>
      </c>
      <c r="G51" s="29">
        <v>2300</v>
      </c>
      <c r="H51" s="30">
        <f>F51*G51</f>
        <v>2300</v>
      </c>
      <c r="I51" s="5" t="s">
        <v>551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552</v>
      </c>
      <c r="B52" s="5" t="s">
        <v>536</v>
      </c>
      <c r="C52" s="5" t="s">
        <v>553</v>
      </c>
      <c r="D52" s="5" t="s">
        <v>429</v>
      </c>
      <c r="E52" s="5" t="s">
        <v>430</v>
      </c>
      <c r="F52" s="17">
        <v>1</v>
      </c>
      <c r="G52" s="29">
        <v>900</v>
      </c>
      <c r="H52" s="30">
        <f>F52*G52</f>
        <v>900</v>
      </c>
      <c r="I52" s="5" t="s">
        <v>554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" t="s">
        <v>555</v>
      </c>
      <c r="B53" s="5" t="s">
        <v>536</v>
      </c>
      <c r="C53" s="5" t="s">
        <v>556</v>
      </c>
      <c r="D53" s="5" t="s">
        <v>557</v>
      </c>
      <c r="E53" s="5" t="s">
        <v>430</v>
      </c>
      <c r="F53" s="17">
        <v>1</v>
      </c>
      <c r="G53" s="29">
        <v>2200</v>
      </c>
      <c r="H53" s="30">
        <f>F53*G53</f>
        <v>2200</v>
      </c>
      <c r="I53" s="5" t="s">
        <v>558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559</v>
      </c>
      <c r="B54" s="5" t="s">
        <v>536</v>
      </c>
      <c r="C54" s="5" t="s">
        <v>560</v>
      </c>
      <c r="D54" s="5" t="s">
        <v>557</v>
      </c>
      <c r="E54" s="5" t="s">
        <v>430</v>
      </c>
      <c r="F54" s="17">
        <v>1</v>
      </c>
      <c r="G54" s="29">
        <v>800</v>
      </c>
      <c r="H54" s="30">
        <f>F54*G54</f>
        <v>800</v>
      </c>
      <c r="I54" s="5" t="s">
        <v>561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33405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562</v>
      </c>
      <c r="B56" s="5" t="s">
        <v>563</v>
      </c>
      <c r="C56" s="5" t="s">
        <v>564</v>
      </c>
      <c r="D56" s="5" t="s">
        <v>440</v>
      </c>
      <c r="E56" s="5" t="s">
        <v>479</v>
      </c>
      <c r="F56" s="17">
        <v>14</v>
      </c>
      <c r="G56" s="29">
        <v>285</v>
      </c>
      <c r="H56" s="30">
        <f t="shared" ref="H56:H61" si="3">F56*G56</f>
        <v>3990</v>
      </c>
      <c r="I56" s="5" t="s">
        <v>565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566</v>
      </c>
      <c r="B57" s="5" t="s">
        <v>563</v>
      </c>
      <c r="C57" s="5" t="s">
        <v>567</v>
      </c>
      <c r="D57" s="5" t="s">
        <v>483</v>
      </c>
      <c r="E57" s="5" t="s">
        <v>430</v>
      </c>
      <c r="F57" s="17">
        <v>1</v>
      </c>
      <c r="G57" s="29">
        <v>2600</v>
      </c>
      <c r="H57" s="30">
        <f t="shared" si="3"/>
        <v>2600</v>
      </c>
      <c r="I57" s="5" t="s">
        <v>568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569</v>
      </c>
      <c r="B58" s="5" t="s">
        <v>563</v>
      </c>
      <c r="C58" s="5" t="s">
        <v>570</v>
      </c>
      <c r="D58" s="5" t="s">
        <v>440</v>
      </c>
      <c r="E58" s="5" t="s">
        <v>479</v>
      </c>
      <c r="F58" s="17">
        <v>18</v>
      </c>
      <c r="G58" s="29">
        <v>285</v>
      </c>
      <c r="H58" s="30">
        <f t="shared" si="3"/>
        <v>5130</v>
      </c>
      <c r="I58" s="5" t="s">
        <v>571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572</v>
      </c>
      <c r="B59" s="5" t="s">
        <v>563</v>
      </c>
      <c r="C59" s="5" t="s">
        <v>573</v>
      </c>
      <c r="D59" s="5" t="s">
        <v>574</v>
      </c>
      <c r="E59" s="5" t="s">
        <v>430</v>
      </c>
      <c r="F59" s="17">
        <v>1</v>
      </c>
      <c r="G59" s="29">
        <v>1400</v>
      </c>
      <c r="H59" s="30">
        <f t="shared" si="3"/>
        <v>1400</v>
      </c>
      <c r="I59" s="5" t="s">
        <v>575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576</v>
      </c>
      <c r="B60" s="5" t="s">
        <v>563</v>
      </c>
      <c r="C60" s="5" t="s">
        <v>577</v>
      </c>
      <c r="D60" s="5" t="s">
        <v>483</v>
      </c>
      <c r="E60" s="5" t="s">
        <v>430</v>
      </c>
      <c r="F60" s="17">
        <v>1</v>
      </c>
      <c r="G60" s="29">
        <v>700</v>
      </c>
      <c r="H60" s="30">
        <f t="shared" si="3"/>
        <v>700</v>
      </c>
      <c r="I60" s="5" t="s">
        <v>578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" customHeight="1">
      <c r="A61" s="5" t="s">
        <v>579</v>
      </c>
      <c r="B61" s="5" t="s">
        <v>563</v>
      </c>
      <c r="C61" s="5" t="s">
        <v>580</v>
      </c>
      <c r="D61" s="5" t="s">
        <v>581</v>
      </c>
      <c r="E61" s="5" t="s">
        <v>430</v>
      </c>
      <c r="F61" s="17">
        <v>1</v>
      </c>
      <c r="G61" s="29">
        <v>1200</v>
      </c>
      <c r="H61" s="30">
        <f t="shared" si="3"/>
        <v>1200</v>
      </c>
      <c r="I61" s="5" t="s">
        <v>582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15020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583</v>
      </c>
      <c r="B63" s="5" t="s">
        <v>584</v>
      </c>
      <c r="C63" s="5" t="s">
        <v>585</v>
      </c>
      <c r="D63" s="5" t="s">
        <v>440</v>
      </c>
      <c r="E63" s="5" t="s">
        <v>430</v>
      </c>
      <c r="F63" s="17">
        <v>1</v>
      </c>
      <c r="G63" s="29">
        <v>2200</v>
      </c>
      <c r="H63" s="30">
        <f t="shared" ref="H63:H68" si="4">F63*G63</f>
        <v>2200</v>
      </c>
      <c r="I63" s="5" t="s">
        <v>586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587</v>
      </c>
      <c r="B64" s="5" t="s">
        <v>584</v>
      </c>
      <c r="C64" s="5" t="s">
        <v>588</v>
      </c>
      <c r="D64" s="5" t="s">
        <v>589</v>
      </c>
      <c r="E64" s="5" t="s">
        <v>430</v>
      </c>
      <c r="F64" s="17">
        <v>1</v>
      </c>
      <c r="G64" s="29">
        <v>3500</v>
      </c>
      <c r="H64" s="30">
        <f t="shared" si="4"/>
        <v>3500</v>
      </c>
      <c r="I64" s="5" t="s">
        <v>590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591</v>
      </c>
      <c r="B65" s="5" t="s">
        <v>584</v>
      </c>
      <c r="C65" s="5" t="s">
        <v>592</v>
      </c>
      <c r="D65" s="5" t="s">
        <v>589</v>
      </c>
      <c r="E65" s="5" t="s">
        <v>430</v>
      </c>
      <c r="F65" s="17">
        <v>1</v>
      </c>
      <c r="G65" s="29">
        <v>2800</v>
      </c>
      <c r="H65" s="30">
        <f t="shared" si="4"/>
        <v>2800</v>
      </c>
      <c r="I65" s="5" t="s">
        <v>593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594</v>
      </c>
      <c r="B66" s="5" t="s">
        <v>584</v>
      </c>
      <c r="C66" s="5" t="s">
        <v>595</v>
      </c>
      <c r="D66" s="5" t="s">
        <v>596</v>
      </c>
      <c r="E66" s="5" t="s">
        <v>430</v>
      </c>
      <c r="F66" s="17">
        <v>1</v>
      </c>
      <c r="G66" s="29">
        <v>1000</v>
      </c>
      <c r="H66" s="30">
        <f t="shared" si="4"/>
        <v>1000</v>
      </c>
      <c r="I66" s="5" t="s">
        <v>597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598</v>
      </c>
      <c r="B67" s="5" t="s">
        <v>584</v>
      </c>
      <c r="C67" s="5" t="s">
        <v>599</v>
      </c>
      <c r="D67" s="5" t="s">
        <v>429</v>
      </c>
      <c r="E67" s="5" t="s">
        <v>430</v>
      </c>
      <c r="F67" s="17">
        <v>1</v>
      </c>
      <c r="G67" s="29">
        <v>1200</v>
      </c>
      <c r="H67" s="30">
        <f t="shared" si="4"/>
        <v>1200</v>
      </c>
      <c r="I67" s="5" t="s">
        <v>600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601</v>
      </c>
      <c r="B68" s="5" t="s">
        <v>584</v>
      </c>
      <c r="C68" s="5" t="s">
        <v>602</v>
      </c>
      <c r="D68" s="5" t="s">
        <v>429</v>
      </c>
      <c r="E68" s="5" t="s">
        <v>430</v>
      </c>
      <c r="F68" s="17">
        <v>1</v>
      </c>
      <c r="G68" s="29">
        <v>1200</v>
      </c>
      <c r="H68" s="30">
        <f t="shared" si="4"/>
        <v>1200</v>
      </c>
      <c r="I68" s="5" t="s">
        <v>603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604</v>
      </c>
      <c r="B69" s="52"/>
      <c r="C69" s="52"/>
      <c r="D69" s="52"/>
      <c r="E69" s="52"/>
      <c r="F69" s="53"/>
      <c r="G69" s="54"/>
      <c r="H69" s="32">
        <f>SUM(H63:H68)</f>
        <v>11900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605</v>
      </c>
      <c r="B70" s="5" t="s">
        <v>606</v>
      </c>
      <c r="C70" s="5" t="s">
        <v>607</v>
      </c>
      <c r="D70" s="5" t="s">
        <v>440</v>
      </c>
      <c r="E70" s="5" t="s">
        <v>430</v>
      </c>
      <c r="F70" s="17">
        <v>1</v>
      </c>
      <c r="G70" s="29">
        <v>2200</v>
      </c>
      <c r="H70" s="30">
        <f t="shared" ref="H70:H75" si="5">F70*G70</f>
        <v>2200</v>
      </c>
      <c r="I70" s="5" t="s">
        <v>608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609</v>
      </c>
      <c r="B71" s="5" t="s">
        <v>606</v>
      </c>
      <c r="C71" s="5" t="s">
        <v>610</v>
      </c>
      <c r="D71" s="5" t="s">
        <v>501</v>
      </c>
      <c r="E71" s="5" t="s">
        <v>430</v>
      </c>
      <c r="F71" s="17">
        <v>1</v>
      </c>
      <c r="G71" s="29">
        <v>3000</v>
      </c>
      <c r="H71" s="30">
        <f t="shared" si="5"/>
        <v>3000</v>
      </c>
      <c r="I71" s="5" t="s">
        <v>611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612</v>
      </c>
      <c r="B72" s="5" t="s">
        <v>606</v>
      </c>
      <c r="C72" s="5" t="s">
        <v>613</v>
      </c>
      <c r="D72" s="5" t="s">
        <v>501</v>
      </c>
      <c r="E72" s="5" t="s">
        <v>430</v>
      </c>
      <c r="F72" s="17">
        <v>1</v>
      </c>
      <c r="G72" s="29">
        <v>4200</v>
      </c>
      <c r="H72" s="30">
        <f t="shared" si="5"/>
        <v>4200</v>
      </c>
      <c r="I72" s="5" t="s">
        <v>614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615</v>
      </c>
      <c r="B73" s="5" t="s">
        <v>606</v>
      </c>
      <c r="C73" s="5" t="s">
        <v>616</v>
      </c>
      <c r="D73" s="5" t="s">
        <v>501</v>
      </c>
      <c r="E73" s="5" t="s">
        <v>430</v>
      </c>
      <c r="F73" s="17">
        <v>1</v>
      </c>
      <c r="G73" s="29">
        <v>1100</v>
      </c>
      <c r="H73" s="30">
        <f t="shared" si="5"/>
        <v>1100</v>
      </c>
      <c r="I73" s="5" t="s">
        <v>617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618</v>
      </c>
      <c r="B74" s="5" t="s">
        <v>606</v>
      </c>
      <c r="C74" s="5" t="s">
        <v>619</v>
      </c>
      <c r="D74" s="5" t="s">
        <v>506</v>
      </c>
      <c r="E74" s="5" t="s">
        <v>430</v>
      </c>
      <c r="F74" s="17">
        <v>1</v>
      </c>
      <c r="G74" s="29">
        <v>1600</v>
      </c>
      <c r="H74" s="30">
        <f t="shared" si="5"/>
        <v>1600</v>
      </c>
      <c r="I74" s="5" t="s">
        <v>620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621</v>
      </c>
      <c r="B75" s="5" t="s">
        <v>606</v>
      </c>
      <c r="C75" s="5" t="s">
        <v>622</v>
      </c>
      <c r="D75" s="5" t="s">
        <v>623</v>
      </c>
      <c r="E75" s="5" t="s">
        <v>430</v>
      </c>
      <c r="F75" s="17">
        <v>1</v>
      </c>
      <c r="G75" s="29">
        <v>1200</v>
      </c>
      <c r="H75" s="30">
        <f t="shared" si="5"/>
        <v>1200</v>
      </c>
      <c r="I75" s="5" t="s">
        <v>624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2" t="s">
        <v>625</v>
      </c>
      <c r="B76" s="52"/>
      <c r="C76" s="52"/>
      <c r="D76" s="52"/>
      <c r="E76" s="52"/>
      <c r="F76" s="53"/>
      <c r="G76" s="54"/>
      <c r="H76" s="32">
        <f>SUM(H70:H75)</f>
        <v>13300</v>
      </c>
      <c r="I76" s="31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626</v>
      </c>
      <c r="B77" s="5" t="s">
        <v>627</v>
      </c>
      <c r="C77" s="5" t="s">
        <v>628</v>
      </c>
      <c r="D77" s="5" t="s">
        <v>440</v>
      </c>
      <c r="E77" s="5" t="s">
        <v>463</v>
      </c>
      <c r="F77" s="17">
        <v>3</v>
      </c>
      <c r="G77" s="29">
        <v>1283</v>
      </c>
      <c r="H77" s="30">
        <f t="shared" ref="H77:H83" si="6">F77*G77</f>
        <v>3849</v>
      </c>
      <c r="I77" s="5" t="s">
        <v>629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630</v>
      </c>
      <c r="B78" s="5" t="s">
        <v>627</v>
      </c>
      <c r="C78" s="5" t="s">
        <v>631</v>
      </c>
      <c r="D78" s="5" t="s">
        <v>632</v>
      </c>
      <c r="E78" s="5" t="s">
        <v>430</v>
      </c>
      <c r="F78" s="17">
        <v>1</v>
      </c>
      <c r="G78" s="29">
        <v>2400</v>
      </c>
      <c r="H78" s="30">
        <f t="shared" si="6"/>
        <v>2400</v>
      </c>
      <c r="I78" s="5" t="s">
        <v>633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634</v>
      </c>
      <c r="B79" s="5" t="s">
        <v>627</v>
      </c>
      <c r="C79" s="5" t="s">
        <v>635</v>
      </c>
      <c r="D79" s="5" t="s">
        <v>632</v>
      </c>
      <c r="E79" s="5" t="s">
        <v>430</v>
      </c>
      <c r="F79" s="17">
        <v>1</v>
      </c>
      <c r="G79" s="29">
        <v>700</v>
      </c>
      <c r="H79" s="30">
        <f t="shared" si="6"/>
        <v>700</v>
      </c>
      <c r="I79" s="5" t="s">
        <v>636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637</v>
      </c>
      <c r="B80" s="5" t="s">
        <v>627</v>
      </c>
      <c r="C80" s="5" t="s">
        <v>638</v>
      </c>
      <c r="D80" s="5" t="s">
        <v>639</v>
      </c>
      <c r="E80" s="5" t="s">
        <v>430</v>
      </c>
      <c r="F80" s="17">
        <v>1</v>
      </c>
      <c r="G80" s="29">
        <v>800</v>
      </c>
      <c r="H80" s="30">
        <f t="shared" si="6"/>
        <v>800</v>
      </c>
      <c r="I80" s="5" t="s">
        <v>640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641</v>
      </c>
      <c r="B81" s="5" t="s">
        <v>627</v>
      </c>
      <c r="C81" s="5" t="s">
        <v>642</v>
      </c>
      <c r="D81" s="5" t="s">
        <v>643</v>
      </c>
      <c r="E81" s="5" t="s">
        <v>430</v>
      </c>
      <c r="F81" s="17">
        <v>1</v>
      </c>
      <c r="G81" s="29">
        <v>900</v>
      </c>
      <c r="H81" s="30">
        <f t="shared" si="6"/>
        <v>900</v>
      </c>
      <c r="I81" s="5" t="s">
        <v>644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645</v>
      </c>
      <c r="B82" s="5" t="s">
        <v>627</v>
      </c>
      <c r="C82" s="5" t="s">
        <v>646</v>
      </c>
      <c r="D82" s="5" t="s">
        <v>429</v>
      </c>
      <c r="E82" s="5" t="s">
        <v>430</v>
      </c>
      <c r="F82" s="17">
        <v>1</v>
      </c>
      <c r="G82" s="29">
        <v>350</v>
      </c>
      <c r="H82" s="30">
        <f t="shared" si="6"/>
        <v>350</v>
      </c>
      <c r="I82" s="5" t="s">
        <v>647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648</v>
      </c>
      <c r="B83" s="5" t="s">
        <v>627</v>
      </c>
      <c r="C83" s="5" t="s">
        <v>649</v>
      </c>
      <c r="D83" s="5" t="s">
        <v>650</v>
      </c>
      <c r="E83" s="5" t="s">
        <v>430</v>
      </c>
      <c r="F83" s="17">
        <v>1</v>
      </c>
      <c r="G83" s="29">
        <v>600</v>
      </c>
      <c r="H83" s="30">
        <f t="shared" si="6"/>
        <v>600</v>
      </c>
      <c r="I83" s="5" t="s">
        <v>651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34</v>
      </c>
      <c r="B84" s="52"/>
      <c r="C84" s="52"/>
      <c r="D84" s="52"/>
      <c r="E84" s="52"/>
      <c r="F84" s="53"/>
      <c r="G84" s="54"/>
      <c r="H84" s="32">
        <f>SUM(H77:H83)</f>
        <v>9599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652</v>
      </c>
      <c r="B85" s="5" t="s">
        <v>653</v>
      </c>
      <c r="C85" s="5" t="s">
        <v>654</v>
      </c>
      <c r="D85" s="5" t="s">
        <v>429</v>
      </c>
      <c r="E85" s="5" t="s">
        <v>430</v>
      </c>
      <c r="F85" s="17">
        <v>1</v>
      </c>
      <c r="G85" s="29">
        <v>800</v>
      </c>
      <c r="H85" s="30">
        <f t="shared" ref="H85:H91" si="7">F85*G85</f>
        <v>800</v>
      </c>
      <c r="I85" s="5" t="s">
        <v>655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656</v>
      </c>
      <c r="B86" s="5" t="s">
        <v>653</v>
      </c>
      <c r="C86" s="5" t="s">
        <v>657</v>
      </c>
      <c r="D86" s="5" t="s">
        <v>429</v>
      </c>
      <c r="E86" s="5" t="s">
        <v>430</v>
      </c>
      <c r="F86" s="17">
        <v>1</v>
      </c>
      <c r="G86" s="29">
        <v>2500</v>
      </c>
      <c r="H86" s="30">
        <f t="shared" si="7"/>
        <v>2500</v>
      </c>
      <c r="I86" s="5" t="s">
        <v>658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659</v>
      </c>
      <c r="B87" s="5" t="s">
        <v>653</v>
      </c>
      <c r="C87" s="5" t="s">
        <v>660</v>
      </c>
      <c r="D87" s="5" t="s">
        <v>429</v>
      </c>
      <c r="E87" s="5" t="s">
        <v>430</v>
      </c>
      <c r="F87" s="17">
        <v>1</v>
      </c>
      <c r="G87" s="29">
        <v>1600</v>
      </c>
      <c r="H87" s="30">
        <f t="shared" si="7"/>
        <v>1600</v>
      </c>
      <c r="I87" s="5" t="s">
        <v>661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662</v>
      </c>
      <c r="B88" s="5" t="s">
        <v>653</v>
      </c>
      <c r="C88" s="5" t="s">
        <v>663</v>
      </c>
      <c r="D88" s="5" t="s">
        <v>664</v>
      </c>
      <c r="E88" s="5" t="s">
        <v>430</v>
      </c>
      <c r="F88" s="17">
        <v>1</v>
      </c>
      <c r="G88" s="29">
        <v>2600</v>
      </c>
      <c r="H88" s="30">
        <f t="shared" si="7"/>
        <v>2600</v>
      </c>
      <c r="I88" s="5" t="s">
        <v>665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666</v>
      </c>
      <c r="B89" s="5" t="s">
        <v>653</v>
      </c>
      <c r="C89" s="5" t="s">
        <v>667</v>
      </c>
      <c r="D89" s="5" t="s">
        <v>429</v>
      </c>
      <c r="E89" s="5" t="s">
        <v>430</v>
      </c>
      <c r="F89" s="17">
        <v>1</v>
      </c>
      <c r="G89" s="29">
        <v>900</v>
      </c>
      <c r="H89" s="30">
        <f t="shared" si="7"/>
        <v>900</v>
      </c>
      <c r="I89" s="5" t="s">
        <v>668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669</v>
      </c>
      <c r="B90" s="5" t="s">
        <v>653</v>
      </c>
      <c r="C90" s="5" t="s">
        <v>670</v>
      </c>
      <c r="D90" s="5" t="s">
        <v>429</v>
      </c>
      <c r="E90" s="5" t="s">
        <v>430</v>
      </c>
      <c r="F90" s="17">
        <v>1</v>
      </c>
      <c r="G90" s="29">
        <v>900</v>
      </c>
      <c r="H90" s="30">
        <f t="shared" si="7"/>
        <v>900</v>
      </c>
      <c r="I90" s="5" t="s">
        <v>671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672</v>
      </c>
      <c r="B91" s="5" t="s">
        <v>653</v>
      </c>
      <c r="C91" s="5" t="s">
        <v>673</v>
      </c>
      <c r="D91" s="5" t="s">
        <v>429</v>
      </c>
      <c r="E91" s="5" t="s">
        <v>430</v>
      </c>
      <c r="F91" s="17">
        <v>1</v>
      </c>
      <c r="G91" s="29">
        <v>500</v>
      </c>
      <c r="H91" s="30">
        <f t="shared" si="7"/>
        <v>500</v>
      </c>
      <c r="I91" s="5" t="s">
        <v>674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2" t="s">
        <v>35</v>
      </c>
      <c r="B92" s="52"/>
      <c r="C92" s="52"/>
      <c r="D92" s="52"/>
      <c r="E92" s="52"/>
      <c r="F92" s="53"/>
      <c r="G92" s="54"/>
      <c r="H92" s="32">
        <f>SUM(H85:H91)</f>
        <v>9800</v>
      </c>
      <c r="I92" s="3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675</v>
      </c>
      <c r="B93" s="5" t="s">
        <v>676</v>
      </c>
      <c r="C93" s="5" t="s">
        <v>677</v>
      </c>
      <c r="D93" s="5" t="s">
        <v>440</v>
      </c>
      <c r="E93" s="5" t="s">
        <v>463</v>
      </c>
      <c r="F93" s="17">
        <v>45</v>
      </c>
      <c r="G93" s="29">
        <v>240</v>
      </c>
      <c r="H93" s="30">
        <f t="shared" ref="H93:H102" si="8">F93*G93</f>
        <v>10800</v>
      </c>
      <c r="I93" s="5" t="s">
        <v>678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679</v>
      </c>
      <c r="B94" s="5" t="s">
        <v>676</v>
      </c>
      <c r="C94" s="5" t="s">
        <v>680</v>
      </c>
      <c r="D94" s="5" t="s">
        <v>440</v>
      </c>
      <c r="E94" s="5" t="s">
        <v>463</v>
      </c>
      <c r="F94" s="17">
        <v>0</v>
      </c>
      <c r="G94" s="29">
        <v>0</v>
      </c>
      <c r="H94" s="30">
        <f t="shared" si="8"/>
        <v>0</v>
      </c>
      <c r="I94" s="5" t="s">
        <v>681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682</v>
      </c>
      <c r="B95" s="5" t="s">
        <v>676</v>
      </c>
      <c r="C95" s="5" t="s">
        <v>683</v>
      </c>
      <c r="D95" s="5" t="s">
        <v>521</v>
      </c>
      <c r="E95" s="5" t="s">
        <v>430</v>
      </c>
      <c r="F95" s="17">
        <v>1</v>
      </c>
      <c r="G95" s="29">
        <v>1500</v>
      </c>
      <c r="H95" s="30">
        <f t="shared" si="8"/>
        <v>1500</v>
      </c>
      <c r="I95" s="5" t="s">
        <v>684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685</v>
      </c>
      <c r="B96" s="5" t="s">
        <v>676</v>
      </c>
      <c r="C96" s="5" t="s">
        <v>686</v>
      </c>
      <c r="D96" s="5" t="s">
        <v>429</v>
      </c>
      <c r="E96" s="5" t="s">
        <v>430</v>
      </c>
      <c r="F96" s="17">
        <v>1</v>
      </c>
      <c r="G96" s="29">
        <v>4200</v>
      </c>
      <c r="H96" s="30">
        <f t="shared" si="8"/>
        <v>4200</v>
      </c>
      <c r="I96" s="5" t="s">
        <v>687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688</v>
      </c>
      <c r="B97" s="5" t="s">
        <v>676</v>
      </c>
      <c r="C97" s="5" t="s">
        <v>689</v>
      </c>
      <c r="D97" s="5" t="s">
        <v>429</v>
      </c>
      <c r="E97" s="5" t="s">
        <v>430</v>
      </c>
      <c r="F97" s="17">
        <v>1</v>
      </c>
      <c r="G97" s="29">
        <v>800</v>
      </c>
      <c r="H97" s="30">
        <f t="shared" si="8"/>
        <v>800</v>
      </c>
      <c r="I97" s="5" t="s">
        <v>690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691</v>
      </c>
      <c r="B98" s="5" t="s">
        <v>676</v>
      </c>
      <c r="C98" s="5" t="s">
        <v>692</v>
      </c>
      <c r="D98" s="5" t="s">
        <v>429</v>
      </c>
      <c r="E98" s="5" t="s">
        <v>430</v>
      </c>
      <c r="F98" s="17">
        <v>1</v>
      </c>
      <c r="G98" s="29">
        <v>2000</v>
      </c>
      <c r="H98" s="30">
        <f t="shared" si="8"/>
        <v>2000</v>
      </c>
      <c r="I98" s="5" t="s">
        <v>693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694</v>
      </c>
      <c r="B99" s="5" t="s">
        <v>676</v>
      </c>
      <c r="C99" s="5" t="s">
        <v>695</v>
      </c>
      <c r="D99" s="5" t="s">
        <v>429</v>
      </c>
      <c r="E99" s="5" t="s">
        <v>430</v>
      </c>
      <c r="F99" s="17">
        <v>1</v>
      </c>
      <c r="G99" s="29">
        <v>2200</v>
      </c>
      <c r="H99" s="30">
        <f t="shared" si="8"/>
        <v>2200</v>
      </c>
      <c r="I99" s="5" t="s">
        <v>696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697</v>
      </c>
      <c r="B100" s="5" t="s">
        <v>676</v>
      </c>
      <c r="C100" s="5" t="s">
        <v>698</v>
      </c>
      <c r="D100" s="5" t="s">
        <v>429</v>
      </c>
      <c r="E100" s="5" t="s">
        <v>430</v>
      </c>
      <c r="F100" s="17">
        <v>1</v>
      </c>
      <c r="G100" s="29">
        <v>1800</v>
      </c>
      <c r="H100" s="30">
        <f t="shared" si="8"/>
        <v>1800</v>
      </c>
      <c r="I100" s="5" t="s">
        <v>699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700</v>
      </c>
      <c r="B101" s="5" t="s">
        <v>676</v>
      </c>
      <c r="C101" s="5" t="s">
        <v>701</v>
      </c>
      <c r="D101" s="5" t="s">
        <v>429</v>
      </c>
      <c r="E101" s="5" t="s">
        <v>430</v>
      </c>
      <c r="F101" s="17">
        <v>1</v>
      </c>
      <c r="G101" s="29">
        <v>800</v>
      </c>
      <c r="H101" s="30">
        <f t="shared" si="8"/>
        <v>800</v>
      </c>
      <c r="I101" s="5" t="s">
        <v>702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703</v>
      </c>
      <c r="B102" s="5" t="s">
        <v>676</v>
      </c>
      <c r="C102" s="5" t="s">
        <v>704</v>
      </c>
      <c r="D102" s="5" t="s">
        <v>705</v>
      </c>
      <c r="E102" s="5" t="s">
        <v>430</v>
      </c>
      <c r="F102" s="17">
        <v>1</v>
      </c>
      <c r="G102" s="29">
        <v>900</v>
      </c>
      <c r="H102" s="30">
        <f t="shared" si="8"/>
        <v>900</v>
      </c>
      <c r="I102" s="5" t="s">
        <v>706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2" t="s">
        <v>36</v>
      </c>
      <c r="B103" s="52"/>
      <c r="C103" s="52"/>
      <c r="D103" s="52"/>
      <c r="E103" s="52"/>
      <c r="F103" s="53"/>
      <c r="G103" s="54"/>
      <c r="H103" s="32">
        <f>SUM(H93:H102)</f>
        <v>25000</v>
      </c>
      <c r="I103" s="3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707</v>
      </c>
      <c r="B104" s="5" t="s">
        <v>129</v>
      </c>
      <c r="C104" s="5" t="s">
        <v>708</v>
      </c>
      <c r="D104" s="5" t="s">
        <v>429</v>
      </c>
      <c r="E104" s="5" t="s">
        <v>430</v>
      </c>
      <c r="F104" s="17">
        <v>1</v>
      </c>
      <c r="G104" s="29">
        <v>600</v>
      </c>
      <c r="H104" s="30">
        <f>F104*G104</f>
        <v>600</v>
      </c>
      <c r="I104" s="5" t="s">
        <v>709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710</v>
      </c>
      <c r="B105" s="5" t="s">
        <v>129</v>
      </c>
      <c r="C105" s="5" t="s">
        <v>711</v>
      </c>
      <c r="D105" s="5" t="s">
        <v>429</v>
      </c>
      <c r="E105" s="5" t="s">
        <v>430</v>
      </c>
      <c r="F105" s="17">
        <v>1</v>
      </c>
      <c r="G105" s="29">
        <v>2200</v>
      </c>
      <c r="H105" s="30">
        <f>F105*G105</f>
        <v>2200</v>
      </c>
      <c r="I105" s="5" t="s">
        <v>712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713</v>
      </c>
      <c r="B106" s="5" t="s">
        <v>129</v>
      </c>
      <c r="C106" s="5" t="s">
        <v>714</v>
      </c>
      <c r="D106" s="5" t="s">
        <v>429</v>
      </c>
      <c r="E106" s="5" t="s">
        <v>430</v>
      </c>
      <c r="F106" s="17">
        <v>1</v>
      </c>
      <c r="G106" s="29">
        <v>500</v>
      </c>
      <c r="H106" s="30">
        <f>F106*G106</f>
        <v>500</v>
      </c>
      <c r="I106" s="5" t="s">
        <v>715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716</v>
      </c>
      <c r="B107" s="5" t="s">
        <v>129</v>
      </c>
      <c r="C107" s="5" t="s">
        <v>717</v>
      </c>
      <c r="D107" s="5" t="s">
        <v>705</v>
      </c>
      <c r="E107" s="5" t="s">
        <v>430</v>
      </c>
      <c r="F107" s="17">
        <v>1</v>
      </c>
      <c r="G107" s="29">
        <v>500</v>
      </c>
      <c r="H107" s="30">
        <f>F107*G107</f>
        <v>500</v>
      </c>
      <c r="I107" s="5" t="s">
        <v>718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719</v>
      </c>
      <c r="B108" s="5" t="s">
        <v>129</v>
      </c>
      <c r="C108" s="5" t="s">
        <v>720</v>
      </c>
      <c r="D108" s="5" t="s">
        <v>429</v>
      </c>
      <c r="E108" s="5" t="s">
        <v>430</v>
      </c>
      <c r="F108" s="17">
        <v>1</v>
      </c>
      <c r="G108" s="29">
        <v>350</v>
      </c>
      <c r="H108" s="30">
        <f>F108*G108</f>
        <v>350</v>
      </c>
      <c r="I108" s="5" t="s">
        <v>721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2" t="s">
        <v>722</v>
      </c>
      <c r="B109" s="52"/>
      <c r="C109" s="52"/>
      <c r="D109" s="52"/>
      <c r="E109" s="52"/>
      <c r="F109" s="53"/>
      <c r="G109" s="54"/>
      <c r="H109" s="32">
        <f>SUM(H104:H108)</f>
        <v>4150</v>
      </c>
      <c r="I109" s="3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" t="s">
        <v>723</v>
      </c>
      <c r="B110" s="5" t="s">
        <v>724</v>
      </c>
      <c r="C110" s="5" t="s">
        <v>725</v>
      </c>
      <c r="D110" s="5" t="s">
        <v>726</v>
      </c>
      <c r="E110" s="5" t="s">
        <v>430</v>
      </c>
      <c r="F110" s="17">
        <v>1</v>
      </c>
      <c r="G110" s="29">
        <v>5500</v>
      </c>
      <c r="H110" s="30">
        <f t="shared" ref="H110:H115" si="9">F110*G110</f>
        <v>5500</v>
      </c>
      <c r="I110" s="5" t="s">
        <v>727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728</v>
      </c>
      <c r="B111" s="5" t="s">
        <v>724</v>
      </c>
      <c r="C111" s="5" t="s">
        <v>729</v>
      </c>
      <c r="D111" s="5" t="s">
        <v>429</v>
      </c>
      <c r="E111" s="5" t="s">
        <v>430</v>
      </c>
      <c r="F111" s="17">
        <v>1</v>
      </c>
      <c r="G111" s="29">
        <v>2500</v>
      </c>
      <c r="H111" s="30">
        <f t="shared" si="9"/>
        <v>2500</v>
      </c>
      <c r="I111" s="5" t="s">
        <v>730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731</v>
      </c>
      <c r="B112" s="5" t="s">
        <v>724</v>
      </c>
      <c r="C112" s="5" t="s">
        <v>732</v>
      </c>
      <c r="D112" s="5" t="s">
        <v>429</v>
      </c>
      <c r="E112" s="5" t="s">
        <v>430</v>
      </c>
      <c r="F112" s="17">
        <v>1</v>
      </c>
      <c r="G112" s="29">
        <v>1600</v>
      </c>
      <c r="H112" s="30">
        <f t="shared" si="9"/>
        <v>1600</v>
      </c>
      <c r="I112" s="5" t="s">
        <v>733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734</v>
      </c>
      <c r="B113" s="5" t="s">
        <v>724</v>
      </c>
      <c r="C113" s="5" t="s">
        <v>735</v>
      </c>
      <c r="D113" s="5" t="s">
        <v>726</v>
      </c>
      <c r="E113" s="5" t="s">
        <v>430</v>
      </c>
      <c r="F113" s="17">
        <v>1</v>
      </c>
      <c r="G113" s="29">
        <v>2800</v>
      </c>
      <c r="H113" s="30">
        <f t="shared" si="9"/>
        <v>2800</v>
      </c>
      <c r="I113" s="5" t="s">
        <v>736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737</v>
      </c>
      <c r="B114" s="5" t="s">
        <v>724</v>
      </c>
      <c r="C114" s="5" t="s">
        <v>738</v>
      </c>
      <c r="D114" s="5" t="s">
        <v>429</v>
      </c>
      <c r="E114" s="5" t="s">
        <v>430</v>
      </c>
      <c r="F114" s="17">
        <v>1</v>
      </c>
      <c r="G114" s="29">
        <v>1000</v>
      </c>
      <c r="H114" s="30">
        <f t="shared" si="9"/>
        <v>1000</v>
      </c>
      <c r="I114" s="5" t="s">
        <v>739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740</v>
      </c>
      <c r="B115" s="5" t="s">
        <v>724</v>
      </c>
      <c r="C115" s="5" t="s">
        <v>741</v>
      </c>
      <c r="D115" s="5" t="s">
        <v>742</v>
      </c>
      <c r="E115" s="5" t="s">
        <v>430</v>
      </c>
      <c r="F115" s="17">
        <v>0</v>
      </c>
      <c r="G115" s="29">
        <v>0</v>
      </c>
      <c r="H115" s="30">
        <f t="shared" si="9"/>
        <v>0</v>
      </c>
      <c r="I115" s="5" t="s">
        <v>743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5" t="s">
        <v>744</v>
      </c>
      <c r="B116" s="55"/>
      <c r="C116" s="55"/>
      <c r="D116" s="55"/>
      <c r="E116" s="55"/>
      <c r="F116" s="55"/>
      <c r="G116" s="56"/>
      <c r="H116" s="35">
        <f>SUM(H110:H115)</f>
        <v>13400</v>
      </c>
      <c r="I116" s="3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7" t="s">
        <v>745</v>
      </c>
      <c r="B117" s="57"/>
      <c r="C117" s="57"/>
      <c r="D117" s="57"/>
      <c r="E117" s="57"/>
      <c r="F117" s="57"/>
      <c r="G117" s="58"/>
      <c r="H117" s="36">
        <f>H20+H22+H31+H38+H42+H46+H55+H62+H69+H76+H84+H92+H103+H109+H116</f>
        <v>232682.5</v>
      </c>
      <c r="I117" s="2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107</v>
      </c>
      <c r="B118" s="57"/>
      <c r="C118" s="57"/>
      <c r="D118" s="57"/>
      <c r="E118" s="57"/>
      <c r="F118" s="57"/>
      <c r="G118" s="58"/>
      <c r="H118" s="37">
        <f>SUMIF($D$13:$D$115,"Cast payroll",$H$13:$H$115)*Assumptions!D12</f>
        <v>5421.9775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746</v>
      </c>
      <c r="B119" s="57"/>
      <c r="C119" s="57"/>
      <c r="D119" s="57"/>
      <c r="E119" s="57"/>
      <c r="F119" s="57"/>
      <c r="G119" s="58"/>
      <c r="H119" s="37">
        <f>SUMIF($D$13:$D$115,"Crew payroll",$H$13:$H$115)*Assumptions!D13</f>
        <v>10137.49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113</v>
      </c>
      <c r="B120" s="57"/>
      <c r="C120" s="57"/>
      <c r="D120" s="57"/>
      <c r="E120" s="57"/>
      <c r="F120" s="57"/>
      <c r="G120" s="58"/>
      <c r="H120" s="37">
        <f>(SUMIF($D$13:$D$115,"Cast payroll",$H$13:$H$115)+SUMIF($D$13:$D$115,"Crew payroll",$H$13:$H$115))*Assumptions!D14</f>
        <v>2934.4375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747</v>
      </c>
      <c r="B121" s="57"/>
      <c r="C121" s="57"/>
      <c r="D121" s="57"/>
      <c r="E121" s="57"/>
      <c r="F121" s="57"/>
      <c r="G121" s="58"/>
      <c r="H121" s="37">
        <f>SUM(H117:H120)</f>
        <v>251176.405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120</v>
      </c>
      <c r="B122" s="57"/>
      <c r="C122" s="57"/>
      <c r="D122" s="57"/>
      <c r="E122" s="57"/>
      <c r="F122" s="57"/>
      <c r="G122" s="58"/>
      <c r="H122" s="37">
        <f>H121*Assumptions!D16</f>
        <v>0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9" t="s">
        <v>748</v>
      </c>
      <c r="B123" s="59"/>
      <c r="C123" s="59"/>
      <c r="D123" s="59"/>
      <c r="E123" s="59"/>
      <c r="F123" s="59"/>
      <c r="G123" s="60"/>
      <c r="H123" s="39">
        <f>(H121+H122)*Assumptions!D15</f>
        <v>11302.938225</v>
      </c>
      <c r="I123" s="3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61" t="s">
        <v>749</v>
      </c>
      <c r="B124" s="61"/>
      <c r="C124" s="61"/>
      <c r="D124" s="61"/>
      <c r="E124" s="61"/>
      <c r="F124" s="61"/>
      <c r="G124" s="62"/>
      <c r="H124" s="41">
        <f>H121+H122+H123</f>
        <v>262479.34322500002</v>
      </c>
      <c r="I124" s="40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0:G120"/>
    <mergeCell ref="A121:G121"/>
    <mergeCell ref="A122:G122"/>
    <mergeCell ref="A123:G123"/>
    <mergeCell ref="A124:G124"/>
    <mergeCell ref="A109:G109"/>
    <mergeCell ref="A116:G116"/>
    <mergeCell ref="A117:G117"/>
    <mergeCell ref="A118:G118"/>
    <mergeCell ref="A119:G119"/>
    <mergeCell ref="A69:G69"/>
    <mergeCell ref="A76:G76"/>
    <mergeCell ref="A84:G84"/>
    <mergeCell ref="A92:G92"/>
    <mergeCell ref="A103:G103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11" priority="1" operator="containsText" text="WITHIN"/>
    <cfRule type="containsText" dxfId="10" priority="2" operator="containsText" text="REVIEW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750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751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414</v>
      </c>
      <c r="B6" s="25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415</v>
      </c>
      <c r="B7" s="27">
        <v>700000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416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417</v>
      </c>
      <c r="B9" s="28">
        <f>H124</f>
        <v>660216.44325000001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418</v>
      </c>
      <c r="B12" s="2" t="s">
        <v>419</v>
      </c>
      <c r="C12" s="2" t="s">
        <v>420</v>
      </c>
      <c r="D12" s="2" t="s">
        <v>421</v>
      </c>
      <c r="E12" s="2" t="s">
        <v>422</v>
      </c>
      <c r="F12" s="2" t="s">
        <v>423</v>
      </c>
      <c r="G12" s="2" t="s">
        <v>318</v>
      </c>
      <c r="H12" s="2" t="s">
        <v>424</v>
      </c>
      <c r="I12" s="3" t="s">
        <v>425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426</v>
      </c>
      <c r="B13" s="5" t="s">
        <v>427</v>
      </c>
      <c r="C13" s="5" t="s">
        <v>428</v>
      </c>
      <c r="D13" s="5" t="s">
        <v>429</v>
      </c>
      <c r="E13" s="5" t="s">
        <v>430</v>
      </c>
      <c r="F13" s="17">
        <v>1</v>
      </c>
      <c r="G13" s="29">
        <v>3750</v>
      </c>
      <c r="H13" s="30">
        <f t="shared" ref="H13:H19" si="0">F13*G13</f>
        <v>3750</v>
      </c>
      <c r="I13" s="5" t="s">
        <v>431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432</v>
      </c>
      <c r="B14" s="5" t="s">
        <v>427</v>
      </c>
      <c r="C14" s="5" t="s">
        <v>433</v>
      </c>
      <c r="D14" s="5" t="s">
        <v>429</v>
      </c>
      <c r="E14" s="5" t="s">
        <v>430</v>
      </c>
      <c r="F14" s="17">
        <v>1</v>
      </c>
      <c r="G14" s="29">
        <v>6000</v>
      </c>
      <c r="H14" s="30">
        <f t="shared" si="0"/>
        <v>6000</v>
      </c>
      <c r="I14" s="5" t="s">
        <v>434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435</v>
      </c>
      <c r="B15" s="5" t="s">
        <v>427</v>
      </c>
      <c r="C15" s="5" t="s">
        <v>436</v>
      </c>
      <c r="D15" s="5" t="s">
        <v>429</v>
      </c>
      <c r="E15" s="5" t="s">
        <v>430</v>
      </c>
      <c r="F15" s="17">
        <v>1</v>
      </c>
      <c r="G15" s="29">
        <v>1875</v>
      </c>
      <c r="H15" s="30">
        <f t="shared" si="0"/>
        <v>1875</v>
      </c>
      <c r="I15" s="5" t="s">
        <v>437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438</v>
      </c>
      <c r="B16" s="5" t="s">
        <v>427</v>
      </c>
      <c r="C16" s="5" t="s">
        <v>439</v>
      </c>
      <c r="D16" s="5" t="s">
        <v>440</v>
      </c>
      <c r="E16" s="5" t="s">
        <v>441</v>
      </c>
      <c r="F16" s="17">
        <v>1</v>
      </c>
      <c r="G16" s="29">
        <v>13500</v>
      </c>
      <c r="H16" s="30">
        <f t="shared" si="0"/>
        <v>13500</v>
      </c>
      <c r="I16" s="5" t="s">
        <v>442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443</v>
      </c>
      <c r="B17" s="5" t="s">
        <v>427</v>
      </c>
      <c r="C17" s="5" t="s">
        <v>444</v>
      </c>
      <c r="D17" s="5" t="s">
        <v>440</v>
      </c>
      <c r="E17" s="5" t="s">
        <v>441</v>
      </c>
      <c r="F17" s="17">
        <v>1</v>
      </c>
      <c r="G17" s="29">
        <v>15000</v>
      </c>
      <c r="H17" s="30">
        <f t="shared" si="0"/>
        <v>15000</v>
      </c>
      <c r="I17" s="5" t="s">
        <v>445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446</v>
      </c>
      <c r="B18" s="5" t="s">
        <v>427</v>
      </c>
      <c r="C18" s="5" t="s">
        <v>447</v>
      </c>
      <c r="D18" s="5" t="s">
        <v>440</v>
      </c>
      <c r="E18" s="5" t="s">
        <v>430</v>
      </c>
      <c r="F18" s="17">
        <v>1</v>
      </c>
      <c r="G18" s="29">
        <v>4875</v>
      </c>
      <c r="H18" s="30">
        <f t="shared" si="0"/>
        <v>4875</v>
      </c>
      <c r="I18" s="5" t="s">
        <v>448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449</v>
      </c>
      <c r="B19" s="5" t="s">
        <v>427</v>
      </c>
      <c r="C19" s="5" t="s">
        <v>450</v>
      </c>
      <c r="D19" s="5" t="s">
        <v>440</v>
      </c>
      <c r="E19" s="5" t="s">
        <v>430</v>
      </c>
      <c r="F19" s="17">
        <v>0</v>
      </c>
      <c r="G19" s="29">
        <v>0</v>
      </c>
      <c r="H19" s="30">
        <f t="shared" si="0"/>
        <v>0</v>
      </c>
      <c r="I19" s="5" t="s">
        <v>451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452</v>
      </c>
      <c r="B20" s="52"/>
      <c r="C20" s="52"/>
      <c r="D20" s="52"/>
      <c r="E20" s="52"/>
      <c r="F20" s="53"/>
      <c r="G20" s="54"/>
      <c r="H20" s="32">
        <f>SUM(H13:H19)</f>
        <v>45000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453</v>
      </c>
      <c r="B21" s="5" t="s">
        <v>454</v>
      </c>
      <c r="C21" s="5" t="s">
        <v>455</v>
      </c>
      <c r="D21" s="5" t="s">
        <v>456</v>
      </c>
      <c r="E21" s="5" t="s">
        <v>457</v>
      </c>
      <c r="F21" s="33">
        <v>1</v>
      </c>
      <c r="G21" s="30"/>
      <c r="H21" s="6">
        <f>'Cast &amp; Schedule'!J24</f>
        <v>73197</v>
      </c>
      <c r="I21" s="5" t="s">
        <v>458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459</v>
      </c>
      <c r="B22" s="52"/>
      <c r="C22" s="52"/>
      <c r="D22" s="52"/>
      <c r="E22" s="52"/>
      <c r="F22" s="53"/>
      <c r="G22" s="54"/>
      <c r="H22" s="32">
        <f>SUM(H21:H21)</f>
        <v>73197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460</v>
      </c>
      <c r="B23" s="5" t="s">
        <v>461</v>
      </c>
      <c r="C23" s="5" t="s">
        <v>462</v>
      </c>
      <c r="D23" s="5" t="s">
        <v>440</v>
      </c>
      <c r="E23" s="5" t="s">
        <v>463</v>
      </c>
      <c r="F23" s="17">
        <v>28</v>
      </c>
      <c r="G23" s="29">
        <v>413</v>
      </c>
      <c r="H23" s="30">
        <f t="shared" ref="H23:H30" si="1">F23*G23</f>
        <v>11564</v>
      </c>
      <c r="I23" s="5" t="s">
        <v>464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465</v>
      </c>
      <c r="B24" s="5" t="s">
        <v>461</v>
      </c>
      <c r="C24" s="5" t="s">
        <v>466</v>
      </c>
      <c r="D24" s="5" t="s">
        <v>440</v>
      </c>
      <c r="E24" s="5" t="s">
        <v>463</v>
      </c>
      <c r="F24" s="17">
        <v>27</v>
      </c>
      <c r="G24" s="29">
        <v>263</v>
      </c>
      <c r="H24" s="30">
        <f t="shared" si="1"/>
        <v>7101</v>
      </c>
      <c r="I24" s="5" t="s">
        <v>467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468</v>
      </c>
      <c r="B25" s="5" t="s">
        <v>461</v>
      </c>
      <c r="C25" s="5" t="s">
        <v>469</v>
      </c>
      <c r="D25" s="5" t="s">
        <v>440</v>
      </c>
      <c r="E25" s="5" t="s">
        <v>463</v>
      </c>
      <c r="F25" s="17">
        <v>17</v>
      </c>
      <c r="G25" s="29">
        <v>413</v>
      </c>
      <c r="H25" s="30">
        <f t="shared" si="1"/>
        <v>7021</v>
      </c>
      <c r="I25" s="5" t="s">
        <v>470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471</v>
      </c>
      <c r="B26" s="5" t="s">
        <v>461</v>
      </c>
      <c r="C26" s="5" t="s">
        <v>472</v>
      </c>
      <c r="D26" s="5" t="s">
        <v>440</v>
      </c>
      <c r="E26" s="5" t="s">
        <v>463</v>
      </c>
      <c r="F26" s="17">
        <v>12</v>
      </c>
      <c r="G26" s="29">
        <v>281</v>
      </c>
      <c r="H26" s="30">
        <f t="shared" si="1"/>
        <v>3372</v>
      </c>
      <c r="I26" s="5" t="s">
        <v>473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474</v>
      </c>
      <c r="B27" s="5" t="s">
        <v>461</v>
      </c>
      <c r="C27" s="5" t="s">
        <v>475</v>
      </c>
      <c r="D27" s="5" t="s">
        <v>440</v>
      </c>
      <c r="E27" s="5" t="s">
        <v>463</v>
      </c>
      <c r="F27" s="17">
        <v>14</v>
      </c>
      <c r="G27" s="29">
        <v>338</v>
      </c>
      <c r="H27" s="30">
        <f t="shared" si="1"/>
        <v>4732</v>
      </c>
      <c r="I27" s="5" t="s">
        <v>476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477</v>
      </c>
      <c r="B28" s="5" t="s">
        <v>461</v>
      </c>
      <c r="C28" s="5" t="s">
        <v>478</v>
      </c>
      <c r="D28" s="5" t="s">
        <v>440</v>
      </c>
      <c r="E28" s="5" t="s">
        <v>479</v>
      </c>
      <c r="F28" s="17">
        <v>60</v>
      </c>
      <c r="G28" s="29">
        <v>146</v>
      </c>
      <c r="H28" s="30">
        <f t="shared" si="1"/>
        <v>8760</v>
      </c>
      <c r="I28" s="5" t="s">
        <v>480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481</v>
      </c>
      <c r="B29" s="5" t="s">
        <v>461</v>
      </c>
      <c r="C29" s="5" t="s">
        <v>482</v>
      </c>
      <c r="D29" s="5" t="s">
        <v>483</v>
      </c>
      <c r="E29" s="5" t="s">
        <v>430</v>
      </c>
      <c r="F29" s="17">
        <v>1</v>
      </c>
      <c r="G29" s="29">
        <v>3000</v>
      </c>
      <c r="H29" s="30">
        <f t="shared" si="1"/>
        <v>3000</v>
      </c>
      <c r="I29" s="5" t="s">
        <v>484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485</v>
      </c>
      <c r="B30" s="5" t="s">
        <v>461</v>
      </c>
      <c r="C30" s="5" t="s">
        <v>486</v>
      </c>
      <c r="D30" s="5" t="s">
        <v>440</v>
      </c>
      <c r="E30" s="5" t="s">
        <v>463</v>
      </c>
      <c r="F30" s="17">
        <v>14</v>
      </c>
      <c r="G30" s="29">
        <v>319</v>
      </c>
      <c r="H30" s="30">
        <f t="shared" si="1"/>
        <v>4466</v>
      </c>
      <c r="I30" s="5" t="s">
        <v>487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488</v>
      </c>
      <c r="B31" s="52"/>
      <c r="C31" s="52"/>
      <c r="D31" s="52"/>
      <c r="E31" s="52"/>
      <c r="F31" s="53"/>
      <c r="G31" s="54"/>
      <c r="H31" s="32">
        <f>SUM(H23:H30)</f>
        <v>50016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489</v>
      </c>
      <c r="B32" s="5" t="s">
        <v>490</v>
      </c>
      <c r="C32" s="5" t="s">
        <v>491</v>
      </c>
      <c r="D32" s="5" t="s">
        <v>440</v>
      </c>
      <c r="E32" s="5" t="s">
        <v>463</v>
      </c>
      <c r="F32" s="17">
        <v>20</v>
      </c>
      <c r="G32" s="29">
        <v>563</v>
      </c>
      <c r="H32" s="30">
        <f t="shared" ref="H32:H37" si="2">F32*G32</f>
        <v>11260</v>
      </c>
      <c r="I32" s="5" t="s">
        <v>492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493</v>
      </c>
      <c r="B33" s="5" t="s">
        <v>490</v>
      </c>
      <c r="C33" s="5" t="s">
        <v>494</v>
      </c>
      <c r="D33" s="5" t="s">
        <v>440</v>
      </c>
      <c r="E33" s="5" t="s">
        <v>463</v>
      </c>
      <c r="F33" s="17">
        <v>14</v>
      </c>
      <c r="G33" s="29">
        <v>338</v>
      </c>
      <c r="H33" s="30">
        <f t="shared" si="2"/>
        <v>4732</v>
      </c>
      <c r="I33" s="5" t="s">
        <v>495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496</v>
      </c>
      <c r="B34" s="5" t="s">
        <v>490</v>
      </c>
      <c r="C34" s="5" t="s">
        <v>497</v>
      </c>
      <c r="D34" s="5" t="s">
        <v>440</v>
      </c>
      <c r="E34" s="5" t="s">
        <v>479</v>
      </c>
      <c r="F34" s="17">
        <v>14</v>
      </c>
      <c r="G34" s="29">
        <v>244</v>
      </c>
      <c r="H34" s="30">
        <f t="shared" si="2"/>
        <v>3416</v>
      </c>
      <c r="I34" s="5" t="s">
        <v>498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499</v>
      </c>
      <c r="B35" s="5" t="s">
        <v>490</v>
      </c>
      <c r="C35" s="5" t="s">
        <v>500</v>
      </c>
      <c r="D35" s="5" t="s">
        <v>501</v>
      </c>
      <c r="E35" s="5" t="s">
        <v>502</v>
      </c>
      <c r="F35" s="17">
        <v>14</v>
      </c>
      <c r="G35" s="29">
        <v>900</v>
      </c>
      <c r="H35" s="30">
        <f t="shared" si="2"/>
        <v>12600</v>
      </c>
      <c r="I35" s="5" t="s">
        <v>503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504</v>
      </c>
      <c r="B36" s="5" t="s">
        <v>490</v>
      </c>
      <c r="C36" s="5" t="s">
        <v>505</v>
      </c>
      <c r="D36" s="5" t="s">
        <v>506</v>
      </c>
      <c r="E36" s="5" t="s">
        <v>430</v>
      </c>
      <c r="F36" s="17">
        <v>1</v>
      </c>
      <c r="G36" s="29">
        <v>2625</v>
      </c>
      <c r="H36" s="30">
        <f t="shared" si="2"/>
        <v>2625</v>
      </c>
      <c r="I36" s="5" t="s">
        <v>507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508</v>
      </c>
      <c r="B37" s="5" t="s">
        <v>490</v>
      </c>
      <c r="C37" s="5" t="s">
        <v>509</v>
      </c>
      <c r="D37" s="5" t="s">
        <v>501</v>
      </c>
      <c r="E37" s="5" t="s">
        <v>430</v>
      </c>
      <c r="F37" s="17">
        <v>1</v>
      </c>
      <c r="G37" s="29">
        <v>2400</v>
      </c>
      <c r="H37" s="30">
        <f t="shared" si="2"/>
        <v>2400</v>
      </c>
      <c r="I37" s="5" t="s">
        <v>510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511</v>
      </c>
      <c r="B38" s="52"/>
      <c r="C38" s="52"/>
      <c r="D38" s="52"/>
      <c r="E38" s="52"/>
      <c r="F38" s="53"/>
      <c r="G38" s="54"/>
      <c r="H38" s="32">
        <f>SUM(H32:H37)</f>
        <v>37033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512</v>
      </c>
      <c r="B39" s="5" t="s">
        <v>513</v>
      </c>
      <c r="C39" s="5" t="s">
        <v>514</v>
      </c>
      <c r="D39" s="5" t="s">
        <v>440</v>
      </c>
      <c r="E39" s="5" t="s">
        <v>479</v>
      </c>
      <c r="F39" s="17">
        <v>54</v>
      </c>
      <c r="G39" s="29">
        <v>300</v>
      </c>
      <c r="H39" s="30">
        <f>F39*G39</f>
        <v>16200</v>
      </c>
      <c r="I39" s="5" t="s">
        <v>515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516</v>
      </c>
      <c r="B40" s="5" t="s">
        <v>513</v>
      </c>
      <c r="C40" s="5" t="s">
        <v>517</v>
      </c>
      <c r="D40" s="5" t="s">
        <v>501</v>
      </c>
      <c r="E40" s="5" t="s">
        <v>502</v>
      </c>
      <c r="F40" s="17">
        <v>14</v>
      </c>
      <c r="G40" s="29">
        <v>525</v>
      </c>
      <c r="H40" s="30">
        <f>F40*G40</f>
        <v>7350</v>
      </c>
      <c r="I40" s="5" t="s">
        <v>518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519</v>
      </c>
      <c r="B41" s="5" t="s">
        <v>513</v>
      </c>
      <c r="C41" s="5" t="s">
        <v>520</v>
      </c>
      <c r="D41" s="5" t="s">
        <v>521</v>
      </c>
      <c r="E41" s="5" t="s">
        <v>430</v>
      </c>
      <c r="F41" s="17">
        <v>1</v>
      </c>
      <c r="G41" s="29">
        <v>1950</v>
      </c>
      <c r="H41" s="30">
        <f>F41*G41</f>
        <v>1950</v>
      </c>
      <c r="I41" s="5" t="s">
        <v>522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523</v>
      </c>
      <c r="B42" s="52"/>
      <c r="C42" s="52"/>
      <c r="D42" s="52"/>
      <c r="E42" s="52"/>
      <c r="F42" s="53"/>
      <c r="G42" s="54"/>
      <c r="H42" s="32">
        <f>SUM(H39:H41)</f>
        <v>25500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524</v>
      </c>
      <c r="B43" s="5" t="s">
        <v>525</v>
      </c>
      <c r="C43" s="5" t="s">
        <v>526</v>
      </c>
      <c r="D43" s="5" t="s">
        <v>440</v>
      </c>
      <c r="E43" s="5" t="s">
        <v>479</v>
      </c>
      <c r="F43" s="17">
        <v>28</v>
      </c>
      <c r="G43" s="29">
        <v>281</v>
      </c>
      <c r="H43" s="30">
        <f>F43*G43</f>
        <v>7868</v>
      </c>
      <c r="I43" s="5" t="s">
        <v>527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528</v>
      </c>
      <c r="B44" s="5" t="s">
        <v>525</v>
      </c>
      <c r="C44" s="5" t="s">
        <v>529</v>
      </c>
      <c r="D44" s="5" t="s">
        <v>501</v>
      </c>
      <c r="E44" s="5" t="s">
        <v>502</v>
      </c>
      <c r="F44" s="17">
        <v>14</v>
      </c>
      <c r="G44" s="29">
        <v>225</v>
      </c>
      <c r="H44" s="30">
        <f>F44*G44</f>
        <v>3150</v>
      </c>
      <c r="I44" s="5" t="s">
        <v>530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531</v>
      </c>
      <c r="B45" s="5" t="s">
        <v>525</v>
      </c>
      <c r="C45" s="5" t="s">
        <v>532</v>
      </c>
      <c r="D45" s="5" t="s">
        <v>501</v>
      </c>
      <c r="E45" s="5" t="s">
        <v>430</v>
      </c>
      <c r="F45" s="17">
        <v>1</v>
      </c>
      <c r="G45" s="29">
        <v>825</v>
      </c>
      <c r="H45" s="30">
        <f>F45*G45</f>
        <v>825</v>
      </c>
      <c r="I45" s="5" t="s">
        <v>533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534</v>
      </c>
      <c r="B46" s="52"/>
      <c r="C46" s="52"/>
      <c r="D46" s="52"/>
      <c r="E46" s="52"/>
      <c r="F46" s="53"/>
      <c r="G46" s="54"/>
      <c r="H46" s="32">
        <f>SUM(H43:H45)</f>
        <v>11843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535</v>
      </c>
      <c r="B47" s="5" t="s">
        <v>536</v>
      </c>
      <c r="C47" s="5" t="s">
        <v>537</v>
      </c>
      <c r="D47" s="5" t="s">
        <v>440</v>
      </c>
      <c r="E47" s="5" t="s">
        <v>479</v>
      </c>
      <c r="F47" s="17">
        <v>44</v>
      </c>
      <c r="G47" s="29">
        <v>319</v>
      </c>
      <c r="H47" s="30">
        <f>F47*G47</f>
        <v>14036</v>
      </c>
      <c r="I47" s="5" t="s">
        <v>538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539</v>
      </c>
      <c r="B48" s="5" t="s">
        <v>536</v>
      </c>
      <c r="C48" s="5" t="s">
        <v>540</v>
      </c>
      <c r="D48" s="5" t="s">
        <v>440</v>
      </c>
      <c r="E48" s="5" t="s">
        <v>479</v>
      </c>
      <c r="F48" s="17">
        <v>50</v>
      </c>
      <c r="G48" s="29">
        <v>225</v>
      </c>
      <c r="H48" s="30">
        <f>F48*G48</f>
        <v>11250</v>
      </c>
      <c r="I48" s="5" t="s">
        <v>541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542</v>
      </c>
      <c r="B49" s="5" t="s">
        <v>536</v>
      </c>
      <c r="C49" s="5" t="s">
        <v>543</v>
      </c>
      <c r="D49" s="5" t="s">
        <v>440</v>
      </c>
      <c r="E49" s="5" t="s">
        <v>479</v>
      </c>
      <c r="F49" s="17">
        <v>18</v>
      </c>
      <c r="G49" s="29">
        <v>338</v>
      </c>
      <c r="H49" s="30">
        <f>F49*G49</f>
        <v>6084</v>
      </c>
      <c r="I49" s="5" t="s">
        <v>544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545</v>
      </c>
      <c r="B50" s="5" t="s">
        <v>536</v>
      </c>
      <c r="C50" s="5" t="s">
        <v>546</v>
      </c>
      <c r="D50" s="5" t="s">
        <v>547</v>
      </c>
      <c r="E50" s="5" t="s">
        <v>457</v>
      </c>
      <c r="F50" s="33">
        <v>1</v>
      </c>
      <c r="G50" s="30"/>
      <c r="H50" s="6">
        <f>'Props &amp; Art'!I39</f>
        <v>46400</v>
      </c>
      <c r="I50" s="5" t="s">
        <v>548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549</v>
      </c>
      <c r="B51" s="5" t="s">
        <v>536</v>
      </c>
      <c r="C51" s="5" t="s">
        <v>550</v>
      </c>
      <c r="D51" s="5" t="s">
        <v>483</v>
      </c>
      <c r="E51" s="5" t="s">
        <v>430</v>
      </c>
      <c r="F51" s="17">
        <v>1</v>
      </c>
      <c r="G51" s="29">
        <v>6000</v>
      </c>
      <c r="H51" s="30">
        <f>F51*G51</f>
        <v>6000</v>
      </c>
      <c r="I51" s="5" t="s">
        <v>551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552</v>
      </c>
      <c r="B52" s="5" t="s">
        <v>536</v>
      </c>
      <c r="C52" s="5" t="s">
        <v>553</v>
      </c>
      <c r="D52" s="5" t="s">
        <v>429</v>
      </c>
      <c r="E52" s="5" t="s">
        <v>430</v>
      </c>
      <c r="F52" s="17">
        <v>1</v>
      </c>
      <c r="G52" s="29">
        <v>2250</v>
      </c>
      <c r="H52" s="30">
        <f>F52*G52</f>
        <v>2250</v>
      </c>
      <c r="I52" s="5" t="s">
        <v>554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" t="s">
        <v>555</v>
      </c>
      <c r="B53" s="5" t="s">
        <v>536</v>
      </c>
      <c r="C53" s="5" t="s">
        <v>556</v>
      </c>
      <c r="D53" s="5" t="s">
        <v>557</v>
      </c>
      <c r="E53" s="5" t="s">
        <v>430</v>
      </c>
      <c r="F53" s="17">
        <v>1</v>
      </c>
      <c r="G53" s="29">
        <v>6750</v>
      </c>
      <c r="H53" s="30">
        <f>F53*G53</f>
        <v>6750</v>
      </c>
      <c r="I53" s="5" t="s">
        <v>558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559</v>
      </c>
      <c r="B54" s="5" t="s">
        <v>536</v>
      </c>
      <c r="C54" s="5" t="s">
        <v>560</v>
      </c>
      <c r="D54" s="5" t="s">
        <v>557</v>
      </c>
      <c r="E54" s="5" t="s">
        <v>430</v>
      </c>
      <c r="F54" s="17">
        <v>1</v>
      </c>
      <c r="G54" s="29">
        <v>3375</v>
      </c>
      <c r="H54" s="30">
        <f>F54*G54</f>
        <v>3375</v>
      </c>
      <c r="I54" s="5" t="s">
        <v>561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96145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562</v>
      </c>
      <c r="B56" s="5" t="s">
        <v>563</v>
      </c>
      <c r="C56" s="5" t="s">
        <v>564</v>
      </c>
      <c r="D56" s="5" t="s">
        <v>440</v>
      </c>
      <c r="E56" s="5" t="s">
        <v>479</v>
      </c>
      <c r="F56" s="17">
        <v>32</v>
      </c>
      <c r="G56" s="29">
        <v>300</v>
      </c>
      <c r="H56" s="30">
        <f t="shared" ref="H56:H61" si="3">F56*G56</f>
        <v>9600</v>
      </c>
      <c r="I56" s="5" t="s">
        <v>565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566</v>
      </c>
      <c r="B57" s="5" t="s">
        <v>563</v>
      </c>
      <c r="C57" s="5" t="s">
        <v>567</v>
      </c>
      <c r="D57" s="5" t="s">
        <v>483</v>
      </c>
      <c r="E57" s="5" t="s">
        <v>430</v>
      </c>
      <c r="F57" s="17">
        <v>1</v>
      </c>
      <c r="G57" s="29">
        <v>6750</v>
      </c>
      <c r="H57" s="30">
        <f t="shared" si="3"/>
        <v>6750</v>
      </c>
      <c r="I57" s="5" t="s">
        <v>568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569</v>
      </c>
      <c r="B58" s="5" t="s">
        <v>563</v>
      </c>
      <c r="C58" s="5" t="s">
        <v>570</v>
      </c>
      <c r="D58" s="5" t="s">
        <v>440</v>
      </c>
      <c r="E58" s="5" t="s">
        <v>479</v>
      </c>
      <c r="F58" s="17">
        <v>42</v>
      </c>
      <c r="G58" s="29">
        <v>300</v>
      </c>
      <c r="H58" s="30">
        <f t="shared" si="3"/>
        <v>12600</v>
      </c>
      <c r="I58" s="5" t="s">
        <v>571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572</v>
      </c>
      <c r="B59" s="5" t="s">
        <v>563</v>
      </c>
      <c r="C59" s="5" t="s">
        <v>573</v>
      </c>
      <c r="D59" s="5" t="s">
        <v>574</v>
      </c>
      <c r="E59" s="5" t="s">
        <v>430</v>
      </c>
      <c r="F59" s="17">
        <v>1</v>
      </c>
      <c r="G59" s="29">
        <v>3750</v>
      </c>
      <c r="H59" s="30">
        <f t="shared" si="3"/>
        <v>3750</v>
      </c>
      <c r="I59" s="5" t="s">
        <v>575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576</v>
      </c>
      <c r="B60" s="5" t="s">
        <v>563</v>
      </c>
      <c r="C60" s="5" t="s">
        <v>577</v>
      </c>
      <c r="D60" s="5" t="s">
        <v>483</v>
      </c>
      <c r="E60" s="5" t="s">
        <v>430</v>
      </c>
      <c r="F60" s="17">
        <v>1</v>
      </c>
      <c r="G60" s="29">
        <v>2100</v>
      </c>
      <c r="H60" s="30">
        <f t="shared" si="3"/>
        <v>2100</v>
      </c>
      <c r="I60" s="5" t="s">
        <v>578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" customHeight="1">
      <c r="A61" s="5" t="s">
        <v>579</v>
      </c>
      <c r="B61" s="5" t="s">
        <v>563</v>
      </c>
      <c r="C61" s="5" t="s">
        <v>580</v>
      </c>
      <c r="D61" s="5" t="s">
        <v>581</v>
      </c>
      <c r="E61" s="5" t="s">
        <v>430</v>
      </c>
      <c r="F61" s="17">
        <v>1</v>
      </c>
      <c r="G61" s="29">
        <v>2250</v>
      </c>
      <c r="H61" s="30">
        <f t="shared" si="3"/>
        <v>2250</v>
      </c>
      <c r="I61" s="5" t="s">
        <v>582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37050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583</v>
      </c>
      <c r="B63" s="5" t="s">
        <v>584</v>
      </c>
      <c r="C63" s="5" t="s">
        <v>585</v>
      </c>
      <c r="D63" s="5" t="s">
        <v>440</v>
      </c>
      <c r="E63" s="5" t="s">
        <v>430</v>
      </c>
      <c r="F63" s="17">
        <v>1</v>
      </c>
      <c r="G63" s="29">
        <v>4875</v>
      </c>
      <c r="H63" s="30">
        <f t="shared" ref="H63:H68" si="4">F63*G63</f>
        <v>4875</v>
      </c>
      <c r="I63" s="5" t="s">
        <v>586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587</v>
      </c>
      <c r="B64" s="5" t="s">
        <v>584</v>
      </c>
      <c r="C64" s="5" t="s">
        <v>588</v>
      </c>
      <c r="D64" s="5" t="s">
        <v>589</v>
      </c>
      <c r="E64" s="5" t="s">
        <v>430</v>
      </c>
      <c r="F64" s="17">
        <v>1</v>
      </c>
      <c r="G64" s="29">
        <v>7500</v>
      </c>
      <c r="H64" s="30">
        <f t="shared" si="4"/>
        <v>7500</v>
      </c>
      <c r="I64" s="5" t="s">
        <v>590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591</v>
      </c>
      <c r="B65" s="5" t="s">
        <v>584</v>
      </c>
      <c r="C65" s="5" t="s">
        <v>592</v>
      </c>
      <c r="D65" s="5" t="s">
        <v>589</v>
      </c>
      <c r="E65" s="5" t="s">
        <v>430</v>
      </c>
      <c r="F65" s="17">
        <v>1</v>
      </c>
      <c r="G65" s="29">
        <v>6750</v>
      </c>
      <c r="H65" s="30">
        <f t="shared" si="4"/>
        <v>6750</v>
      </c>
      <c r="I65" s="5" t="s">
        <v>593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594</v>
      </c>
      <c r="B66" s="5" t="s">
        <v>584</v>
      </c>
      <c r="C66" s="5" t="s">
        <v>595</v>
      </c>
      <c r="D66" s="5" t="s">
        <v>596</v>
      </c>
      <c r="E66" s="5" t="s">
        <v>430</v>
      </c>
      <c r="F66" s="17">
        <v>1</v>
      </c>
      <c r="G66" s="29">
        <v>2625</v>
      </c>
      <c r="H66" s="30">
        <f t="shared" si="4"/>
        <v>2625</v>
      </c>
      <c r="I66" s="5" t="s">
        <v>597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598</v>
      </c>
      <c r="B67" s="5" t="s">
        <v>584</v>
      </c>
      <c r="C67" s="5" t="s">
        <v>599</v>
      </c>
      <c r="D67" s="5" t="s">
        <v>429</v>
      </c>
      <c r="E67" s="5" t="s">
        <v>430</v>
      </c>
      <c r="F67" s="17">
        <v>1</v>
      </c>
      <c r="G67" s="29">
        <v>2625</v>
      </c>
      <c r="H67" s="30">
        <f t="shared" si="4"/>
        <v>2625</v>
      </c>
      <c r="I67" s="5" t="s">
        <v>600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601</v>
      </c>
      <c r="B68" s="5" t="s">
        <v>584</v>
      </c>
      <c r="C68" s="5" t="s">
        <v>602</v>
      </c>
      <c r="D68" s="5" t="s">
        <v>429</v>
      </c>
      <c r="E68" s="5" t="s">
        <v>430</v>
      </c>
      <c r="F68" s="17">
        <v>1</v>
      </c>
      <c r="G68" s="29">
        <v>2250</v>
      </c>
      <c r="H68" s="30">
        <f t="shared" si="4"/>
        <v>2250</v>
      </c>
      <c r="I68" s="5" t="s">
        <v>603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604</v>
      </c>
      <c r="B69" s="52"/>
      <c r="C69" s="52"/>
      <c r="D69" s="52"/>
      <c r="E69" s="52"/>
      <c r="F69" s="53"/>
      <c r="G69" s="54"/>
      <c r="H69" s="32">
        <f>SUM(H63:H68)</f>
        <v>26625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605</v>
      </c>
      <c r="B70" s="5" t="s">
        <v>606</v>
      </c>
      <c r="C70" s="5" t="s">
        <v>607</v>
      </c>
      <c r="D70" s="5" t="s">
        <v>440</v>
      </c>
      <c r="E70" s="5" t="s">
        <v>430</v>
      </c>
      <c r="F70" s="17">
        <v>1</v>
      </c>
      <c r="G70" s="29">
        <v>5625</v>
      </c>
      <c r="H70" s="30">
        <f t="shared" ref="H70:H75" si="5">F70*G70</f>
        <v>5625</v>
      </c>
      <c r="I70" s="5" t="s">
        <v>608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609</v>
      </c>
      <c r="B71" s="5" t="s">
        <v>606</v>
      </c>
      <c r="C71" s="5" t="s">
        <v>610</v>
      </c>
      <c r="D71" s="5" t="s">
        <v>501</v>
      </c>
      <c r="E71" s="5" t="s">
        <v>430</v>
      </c>
      <c r="F71" s="17">
        <v>1</v>
      </c>
      <c r="G71" s="29">
        <v>6375</v>
      </c>
      <c r="H71" s="30">
        <f t="shared" si="5"/>
        <v>6375</v>
      </c>
      <c r="I71" s="5" t="s">
        <v>611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612</v>
      </c>
      <c r="B72" s="5" t="s">
        <v>606</v>
      </c>
      <c r="C72" s="5" t="s">
        <v>613</v>
      </c>
      <c r="D72" s="5" t="s">
        <v>501</v>
      </c>
      <c r="E72" s="5" t="s">
        <v>430</v>
      </c>
      <c r="F72" s="17">
        <v>1</v>
      </c>
      <c r="G72" s="29">
        <v>10500</v>
      </c>
      <c r="H72" s="30">
        <f t="shared" si="5"/>
        <v>10500</v>
      </c>
      <c r="I72" s="5" t="s">
        <v>614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615</v>
      </c>
      <c r="B73" s="5" t="s">
        <v>606</v>
      </c>
      <c r="C73" s="5" t="s">
        <v>616</v>
      </c>
      <c r="D73" s="5" t="s">
        <v>501</v>
      </c>
      <c r="E73" s="5" t="s">
        <v>430</v>
      </c>
      <c r="F73" s="17">
        <v>1</v>
      </c>
      <c r="G73" s="29">
        <v>3375</v>
      </c>
      <c r="H73" s="30">
        <f t="shared" si="5"/>
        <v>3375</v>
      </c>
      <c r="I73" s="5" t="s">
        <v>617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618</v>
      </c>
      <c r="B74" s="5" t="s">
        <v>606</v>
      </c>
      <c r="C74" s="5" t="s">
        <v>619</v>
      </c>
      <c r="D74" s="5" t="s">
        <v>506</v>
      </c>
      <c r="E74" s="5" t="s">
        <v>430</v>
      </c>
      <c r="F74" s="17">
        <v>1</v>
      </c>
      <c r="G74" s="29">
        <v>3375</v>
      </c>
      <c r="H74" s="30">
        <f t="shared" si="5"/>
        <v>3375</v>
      </c>
      <c r="I74" s="5" t="s">
        <v>620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621</v>
      </c>
      <c r="B75" s="5" t="s">
        <v>606</v>
      </c>
      <c r="C75" s="5" t="s">
        <v>622</v>
      </c>
      <c r="D75" s="5" t="s">
        <v>623</v>
      </c>
      <c r="E75" s="5" t="s">
        <v>430</v>
      </c>
      <c r="F75" s="17">
        <v>1</v>
      </c>
      <c r="G75" s="29">
        <v>4125</v>
      </c>
      <c r="H75" s="30">
        <f t="shared" si="5"/>
        <v>4125</v>
      </c>
      <c r="I75" s="5" t="s">
        <v>624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2" t="s">
        <v>625</v>
      </c>
      <c r="B76" s="52"/>
      <c r="C76" s="52"/>
      <c r="D76" s="52"/>
      <c r="E76" s="52"/>
      <c r="F76" s="53"/>
      <c r="G76" s="54"/>
      <c r="H76" s="32">
        <f>SUM(H70:H75)</f>
        <v>33375</v>
      </c>
      <c r="I76" s="31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626</v>
      </c>
      <c r="B77" s="5" t="s">
        <v>627</v>
      </c>
      <c r="C77" s="5" t="s">
        <v>628</v>
      </c>
      <c r="D77" s="5" t="s">
        <v>440</v>
      </c>
      <c r="E77" s="5" t="s">
        <v>463</v>
      </c>
      <c r="F77" s="17">
        <v>6</v>
      </c>
      <c r="G77" s="29">
        <v>962</v>
      </c>
      <c r="H77" s="30">
        <f t="shared" ref="H77:H83" si="6">F77*G77</f>
        <v>5772</v>
      </c>
      <c r="I77" s="5" t="s">
        <v>629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630</v>
      </c>
      <c r="B78" s="5" t="s">
        <v>627</v>
      </c>
      <c r="C78" s="5" t="s">
        <v>631</v>
      </c>
      <c r="D78" s="5" t="s">
        <v>632</v>
      </c>
      <c r="E78" s="5" t="s">
        <v>430</v>
      </c>
      <c r="F78" s="17">
        <v>1</v>
      </c>
      <c r="G78" s="29">
        <v>5625</v>
      </c>
      <c r="H78" s="30">
        <f t="shared" si="6"/>
        <v>5625</v>
      </c>
      <c r="I78" s="5" t="s">
        <v>633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634</v>
      </c>
      <c r="B79" s="5" t="s">
        <v>627</v>
      </c>
      <c r="C79" s="5" t="s">
        <v>635</v>
      </c>
      <c r="D79" s="5" t="s">
        <v>632</v>
      </c>
      <c r="E79" s="5" t="s">
        <v>430</v>
      </c>
      <c r="F79" s="17">
        <v>1</v>
      </c>
      <c r="G79" s="29">
        <v>1875</v>
      </c>
      <c r="H79" s="30">
        <f t="shared" si="6"/>
        <v>1875</v>
      </c>
      <c r="I79" s="5" t="s">
        <v>636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637</v>
      </c>
      <c r="B80" s="5" t="s">
        <v>627</v>
      </c>
      <c r="C80" s="5" t="s">
        <v>638</v>
      </c>
      <c r="D80" s="5" t="s">
        <v>639</v>
      </c>
      <c r="E80" s="5" t="s">
        <v>430</v>
      </c>
      <c r="F80" s="17">
        <v>1</v>
      </c>
      <c r="G80" s="29">
        <v>2625</v>
      </c>
      <c r="H80" s="30">
        <f t="shared" si="6"/>
        <v>2625</v>
      </c>
      <c r="I80" s="5" t="s">
        <v>640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641</v>
      </c>
      <c r="B81" s="5" t="s">
        <v>627</v>
      </c>
      <c r="C81" s="5" t="s">
        <v>642</v>
      </c>
      <c r="D81" s="5" t="s">
        <v>643</v>
      </c>
      <c r="E81" s="5" t="s">
        <v>430</v>
      </c>
      <c r="F81" s="17">
        <v>1</v>
      </c>
      <c r="G81" s="29">
        <v>2400</v>
      </c>
      <c r="H81" s="30">
        <f t="shared" si="6"/>
        <v>2400</v>
      </c>
      <c r="I81" s="5" t="s">
        <v>644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645</v>
      </c>
      <c r="B82" s="5" t="s">
        <v>627</v>
      </c>
      <c r="C82" s="5" t="s">
        <v>646</v>
      </c>
      <c r="D82" s="5" t="s">
        <v>429</v>
      </c>
      <c r="E82" s="5" t="s">
        <v>430</v>
      </c>
      <c r="F82" s="17">
        <v>1</v>
      </c>
      <c r="G82" s="29">
        <v>900</v>
      </c>
      <c r="H82" s="30">
        <f t="shared" si="6"/>
        <v>900</v>
      </c>
      <c r="I82" s="5" t="s">
        <v>647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648</v>
      </c>
      <c r="B83" s="5" t="s">
        <v>627</v>
      </c>
      <c r="C83" s="5" t="s">
        <v>649</v>
      </c>
      <c r="D83" s="5" t="s">
        <v>650</v>
      </c>
      <c r="E83" s="5" t="s">
        <v>430</v>
      </c>
      <c r="F83" s="17">
        <v>1</v>
      </c>
      <c r="G83" s="29">
        <v>1650</v>
      </c>
      <c r="H83" s="30">
        <f t="shared" si="6"/>
        <v>1650</v>
      </c>
      <c r="I83" s="5" t="s">
        <v>651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34</v>
      </c>
      <c r="B84" s="52"/>
      <c r="C84" s="52"/>
      <c r="D84" s="52"/>
      <c r="E84" s="52"/>
      <c r="F84" s="53"/>
      <c r="G84" s="54"/>
      <c r="H84" s="32">
        <f>SUM(H77:H83)</f>
        <v>20847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652</v>
      </c>
      <c r="B85" s="5" t="s">
        <v>653</v>
      </c>
      <c r="C85" s="5" t="s">
        <v>654</v>
      </c>
      <c r="D85" s="5" t="s">
        <v>429</v>
      </c>
      <c r="E85" s="5" t="s">
        <v>430</v>
      </c>
      <c r="F85" s="17">
        <v>1</v>
      </c>
      <c r="G85" s="29">
        <v>2250</v>
      </c>
      <c r="H85" s="30">
        <f t="shared" ref="H85:H91" si="7">F85*G85</f>
        <v>2250</v>
      </c>
      <c r="I85" s="5" t="s">
        <v>655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656</v>
      </c>
      <c r="B86" s="5" t="s">
        <v>653</v>
      </c>
      <c r="C86" s="5" t="s">
        <v>657</v>
      </c>
      <c r="D86" s="5" t="s">
        <v>429</v>
      </c>
      <c r="E86" s="5" t="s">
        <v>430</v>
      </c>
      <c r="F86" s="17">
        <v>1</v>
      </c>
      <c r="G86" s="29">
        <v>6750</v>
      </c>
      <c r="H86" s="30">
        <f t="shared" si="7"/>
        <v>6750</v>
      </c>
      <c r="I86" s="5" t="s">
        <v>658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659</v>
      </c>
      <c r="B87" s="5" t="s">
        <v>653</v>
      </c>
      <c r="C87" s="5" t="s">
        <v>660</v>
      </c>
      <c r="D87" s="5" t="s">
        <v>429</v>
      </c>
      <c r="E87" s="5" t="s">
        <v>430</v>
      </c>
      <c r="F87" s="17">
        <v>1</v>
      </c>
      <c r="G87" s="29">
        <v>4875</v>
      </c>
      <c r="H87" s="30">
        <f t="shared" si="7"/>
        <v>4875</v>
      </c>
      <c r="I87" s="5" t="s">
        <v>661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662</v>
      </c>
      <c r="B88" s="5" t="s">
        <v>653</v>
      </c>
      <c r="C88" s="5" t="s">
        <v>663</v>
      </c>
      <c r="D88" s="5" t="s">
        <v>664</v>
      </c>
      <c r="E88" s="5" t="s">
        <v>430</v>
      </c>
      <c r="F88" s="17">
        <v>1</v>
      </c>
      <c r="G88" s="29">
        <v>7500</v>
      </c>
      <c r="H88" s="30">
        <f t="shared" si="7"/>
        <v>7500</v>
      </c>
      <c r="I88" s="5" t="s">
        <v>665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666</v>
      </c>
      <c r="B89" s="5" t="s">
        <v>653</v>
      </c>
      <c r="C89" s="5" t="s">
        <v>667</v>
      </c>
      <c r="D89" s="5" t="s">
        <v>429</v>
      </c>
      <c r="E89" s="5" t="s">
        <v>430</v>
      </c>
      <c r="F89" s="17">
        <v>1</v>
      </c>
      <c r="G89" s="29">
        <v>3000</v>
      </c>
      <c r="H89" s="30">
        <f t="shared" si="7"/>
        <v>3000</v>
      </c>
      <c r="I89" s="5" t="s">
        <v>668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669</v>
      </c>
      <c r="B90" s="5" t="s">
        <v>653</v>
      </c>
      <c r="C90" s="5" t="s">
        <v>670</v>
      </c>
      <c r="D90" s="5" t="s">
        <v>429</v>
      </c>
      <c r="E90" s="5" t="s">
        <v>430</v>
      </c>
      <c r="F90" s="17">
        <v>1</v>
      </c>
      <c r="G90" s="29">
        <v>2400</v>
      </c>
      <c r="H90" s="30">
        <f t="shared" si="7"/>
        <v>2400</v>
      </c>
      <c r="I90" s="5" t="s">
        <v>671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672</v>
      </c>
      <c r="B91" s="5" t="s">
        <v>653</v>
      </c>
      <c r="C91" s="5" t="s">
        <v>673</v>
      </c>
      <c r="D91" s="5" t="s">
        <v>429</v>
      </c>
      <c r="E91" s="5" t="s">
        <v>430</v>
      </c>
      <c r="F91" s="17">
        <v>1</v>
      </c>
      <c r="G91" s="29">
        <v>1350</v>
      </c>
      <c r="H91" s="30">
        <f t="shared" si="7"/>
        <v>1350</v>
      </c>
      <c r="I91" s="5" t="s">
        <v>674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2" t="s">
        <v>35</v>
      </c>
      <c r="B92" s="52"/>
      <c r="C92" s="52"/>
      <c r="D92" s="52"/>
      <c r="E92" s="52"/>
      <c r="F92" s="53"/>
      <c r="G92" s="54"/>
      <c r="H92" s="32">
        <f>SUM(H85:H91)</f>
        <v>28125</v>
      </c>
      <c r="I92" s="3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675</v>
      </c>
      <c r="B93" s="5" t="s">
        <v>676</v>
      </c>
      <c r="C93" s="5" t="s">
        <v>677</v>
      </c>
      <c r="D93" s="5" t="s">
        <v>440</v>
      </c>
      <c r="E93" s="5" t="s">
        <v>463</v>
      </c>
      <c r="F93" s="17">
        <v>65</v>
      </c>
      <c r="G93" s="29">
        <v>300</v>
      </c>
      <c r="H93" s="30">
        <f t="shared" ref="H93:H102" si="8">F93*G93</f>
        <v>19500</v>
      </c>
      <c r="I93" s="5" t="s">
        <v>678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679</v>
      </c>
      <c r="B94" s="5" t="s">
        <v>676</v>
      </c>
      <c r="C94" s="5" t="s">
        <v>680</v>
      </c>
      <c r="D94" s="5" t="s">
        <v>440</v>
      </c>
      <c r="E94" s="5" t="s">
        <v>463</v>
      </c>
      <c r="F94" s="17">
        <v>20</v>
      </c>
      <c r="G94" s="29">
        <v>206</v>
      </c>
      <c r="H94" s="30">
        <f t="shared" si="8"/>
        <v>4120</v>
      </c>
      <c r="I94" s="5" t="s">
        <v>681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682</v>
      </c>
      <c r="B95" s="5" t="s">
        <v>676</v>
      </c>
      <c r="C95" s="5" t="s">
        <v>683</v>
      </c>
      <c r="D95" s="5" t="s">
        <v>521</v>
      </c>
      <c r="E95" s="5" t="s">
        <v>430</v>
      </c>
      <c r="F95" s="17">
        <v>1</v>
      </c>
      <c r="G95" s="29">
        <v>3150</v>
      </c>
      <c r="H95" s="30">
        <f t="shared" si="8"/>
        <v>3150</v>
      </c>
      <c r="I95" s="5" t="s">
        <v>684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685</v>
      </c>
      <c r="B96" s="5" t="s">
        <v>676</v>
      </c>
      <c r="C96" s="5" t="s">
        <v>686</v>
      </c>
      <c r="D96" s="5" t="s">
        <v>429</v>
      </c>
      <c r="E96" s="5" t="s">
        <v>430</v>
      </c>
      <c r="F96" s="17">
        <v>1</v>
      </c>
      <c r="G96" s="29">
        <v>9750</v>
      </c>
      <c r="H96" s="30">
        <f t="shared" si="8"/>
        <v>9750</v>
      </c>
      <c r="I96" s="5" t="s">
        <v>687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688</v>
      </c>
      <c r="B97" s="5" t="s">
        <v>676</v>
      </c>
      <c r="C97" s="5" t="s">
        <v>689</v>
      </c>
      <c r="D97" s="5" t="s">
        <v>429</v>
      </c>
      <c r="E97" s="5" t="s">
        <v>430</v>
      </c>
      <c r="F97" s="17">
        <v>1</v>
      </c>
      <c r="G97" s="29">
        <v>1875</v>
      </c>
      <c r="H97" s="30">
        <f t="shared" si="8"/>
        <v>1875</v>
      </c>
      <c r="I97" s="5" t="s">
        <v>690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691</v>
      </c>
      <c r="B98" s="5" t="s">
        <v>676</v>
      </c>
      <c r="C98" s="5" t="s">
        <v>692</v>
      </c>
      <c r="D98" s="5" t="s">
        <v>429</v>
      </c>
      <c r="E98" s="5" t="s">
        <v>430</v>
      </c>
      <c r="F98" s="17">
        <v>1</v>
      </c>
      <c r="G98" s="29">
        <v>4500</v>
      </c>
      <c r="H98" s="30">
        <f t="shared" si="8"/>
        <v>4500</v>
      </c>
      <c r="I98" s="5" t="s">
        <v>693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694</v>
      </c>
      <c r="B99" s="5" t="s">
        <v>676</v>
      </c>
      <c r="C99" s="5" t="s">
        <v>695</v>
      </c>
      <c r="D99" s="5" t="s">
        <v>429</v>
      </c>
      <c r="E99" s="5" t="s">
        <v>430</v>
      </c>
      <c r="F99" s="17">
        <v>1</v>
      </c>
      <c r="G99" s="29">
        <v>4500</v>
      </c>
      <c r="H99" s="30">
        <f t="shared" si="8"/>
        <v>4500</v>
      </c>
      <c r="I99" s="5" t="s">
        <v>696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697</v>
      </c>
      <c r="B100" s="5" t="s">
        <v>676</v>
      </c>
      <c r="C100" s="5" t="s">
        <v>698</v>
      </c>
      <c r="D100" s="5" t="s">
        <v>429</v>
      </c>
      <c r="E100" s="5" t="s">
        <v>430</v>
      </c>
      <c r="F100" s="17">
        <v>1</v>
      </c>
      <c r="G100" s="29">
        <v>3750</v>
      </c>
      <c r="H100" s="30">
        <f t="shared" si="8"/>
        <v>3750</v>
      </c>
      <c r="I100" s="5" t="s">
        <v>699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700</v>
      </c>
      <c r="B101" s="5" t="s">
        <v>676</v>
      </c>
      <c r="C101" s="5" t="s">
        <v>701</v>
      </c>
      <c r="D101" s="5" t="s">
        <v>429</v>
      </c>
      <c r="E101" s="5" t="s">
        <v>430</v>
      </c>
      <c r="F101" s="17">
        <v>1</v>
      </c>
      <c r="G101" s="29">
        <v>1800</v>
      </c>
      <c r="H101" s="30">
        <f t="shared" si="8"/>
        <v>1800</v>
      </c>
      <c r="I101" s="5" t="s">
        <v>702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703</v>
      </c>
      <c r="B102" s="5" t="s">
        <v>676</v>
      </c>
      <c r="C102" s="5" t="s">
        <v>704</v>
      </c>
      <c r="D102" s="5" t="s">
        <v>705</v>
      </c>
      <c r="E102" s="5" t="s">
        <v>430</v>
      </c>
      <c r="F102" s="17">
        <v>1</v>
      </c>
      <c r="G102" s="29">
        <v>2625</v>
      </c>
      <c r="H102" s="30">
        <f t="shared" si="8"/>
        <v>2625</v>
      </c>
      <c r="I102" s="5" t="s">
        <v>706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2" t="s">
        <v>36</v>
      </c>
      <c r="B103" s="52"/>
      <c r="C103" s="52"/>
      <c r="D103" s="52"/>
      <c r="E103" s="52"/>
      <c r="F103" s="53"/>
      <c r="G103" s="54"/>
      <c r="H103" s="32">
        <f>SUM(H93:H102)</f>
        <v>55570</v>
      </c>
      <c r="I103" s="3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707</v>
      </c>
      <c r="B104" s="5" t="s">
        <v>129</v>
      </c>
      <c r="C104" s="5" t="s">
        <v>708</v>
      </c>
      <c r="D104" s="5" t="s">
        <v>429</v>
      </c>
      <c r="E104" s="5" t="s">
        <v>430</v>
      </c>
      <c r="F104" s="17">
        <v>1</v>
      </c>
      <c r="G104" s="29">
        <v>1350</v>
      </c>
      <c r="H104" s="30">
        <f>F104*G104</f>
        <v>1350</v>
      </c>
      <c r="I104" s="5" t="s">
        <v>709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710</v>
      </c>
      <c r="B105" s="5" t="s">
        <v>129</v>
      </c>
      <c r="C105" s="5" t="s">
        <v>711</v>
      </c>
      <c r="D105" s="5" t="s">
        <v>429</v>
      </c>
      <c r="E105" s="5" t="s">
        <v>430</v>
      </c>
      <c r="F105" s="17">
        <v>1</v>
      </c>
      <c r="G105" s="29">
        <v>4500</v>
      </c>
      <c r="H105" s="30">
        <f>F105*G105</f>
        <v>4500</v>
      </c>
      <c r="I105" s="5" t="s">
        <v>712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713</v>
      </c>
      <c r="B106" s="5" t="s">
        <v>129</v>
      </c>
      <c r="C106" s="5" t="s">
        <v>714</v>
      </c>
      <c r="D106" s="5" t="s">
        <v>429</v>
      </c>
      <c r="E106" s="5" t="s">
        <v>430</v>
      </c>
      <c r="F106" s="17">
        <v>1</v>
      </c>
      <c r="G106" s="29">
        <v>1350</v>
      </c>
      <c r="H106" s="30">
        <f>F106*G106</f>
        <v>1350</v>
      </c>
      <c r="I106" s="5" t="s">
        <v>715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716</v>
      </c>
      <c r="B107" s="5" t="s">
        <v>129</v>
      </c>
      <c r="C107" s="5" t="s">
        <v>717</v>
      </c>
      <c r="D107" s="5" t="s">
        <v>705</v>
      </c>
      <c r="E107" s="5" t="s">
        <v>430</v>
      </c>
      <c r="F107" s="17">
        <v>1</v>
      </c>
      <c r="G107" s="29">
        <v>1875</v>
      </c>
      <c r="H107" s="30">
        <f>F107*G107</f>
        <v>1875</v>
      </c>
      <c r="I107" s="5" t="s">
        <v>718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719</v>
      </c>
      <c r="B108" s="5" t="s">
        <v>129</v>
      </c>
      <c r="C108" s="5" t="s">
        <v>720</v>
      </c>
      <c r="D108" s="5" t="s">
        <v>429</v>
      </c>
      <c r="E108" s="5" t="s">
        <v>430</v>
      </c>
      <c r="F108" s="17">
        <v>1</v>
      </c>
      <c r="G108" s="29">
        <v>675</v>
      </c>
      <c r="H108" s="30">
        <f>F108*G108</f>
        <v>675</v>
      </c>
      <c r="I108" s="5" t="s">
        <v>721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2" t="s">
        <v>722</v>
      </c>
      <c r="B109" s="52"/>
      <c r="C109" s="52"/>
      <c r="D109" s="52"/>
      <c r="E109" s="52"/>
      <c r="F109" s="53"/>
      <c r="G109" s="54"/>
      <c r="H109" s="32">
        <f>SUM(H104:H108)</f>
        <v>9750</v>
      </c>
      <c r="I109" s="3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" t="s">
        <v>723</v>
      </c>
      <c r="B110" s="5" t="s">
        <v>724</v>
      </c>
      <c r="C110" s="5" t="s">
        <v>725</v>
      </c>
      <c r="D110" s="5" t="s">
        <v>726</v>
      </c>
      <c r="E110" s="5" t="s">
        <v>430</v>
      </c>
      <c r="F110" s="17">
        <v>1</v>
      </c>
      <c r="G110" s="29">
        <v>10500</v>
      </c>
      <c r="H110" s="30">
        <f t="shared" ref="H110:H115" si="9">F110*G110</f>
        <v>10500</v>
      </c>
      <c r="I110" s="5" t="s">
        <v>727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728</v>
      </c>
      <c r="B111" s="5" t="s">
        <v>724</v>
      </c>
      <c r="C111" s="5" t="s">
        <v>729</v>
      </c>
      <c r="D111" s="5" t="s">
        <v>429</v>
      </c>
      <c r="E111" s="5" t="s">
        <v>430</v>
      </c>
      <c r="F111" s="17">
        <v>1</v>
      </c>
      <c r="G111" s="29">
        <v>4875</v>
      </c>
      <c r="H111" s="30">
        <f t="shared" si="9"/>
        <v>4875</v>
      </c>
      <c r="I111" s="5" t="s">
        <v>730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731</v>
      </c>
      <c r="B112" s="5" t="s">
        <v>724</v>
      </c>
      <c r="C112" s="5" t="s">
        <v>732</v>
      </c>
      <c r="D112" s="5" t="s">
        <v>429</v>
      </c>
      <c r="E112" s="5" t="s">
        <v>430</v>
      </c>
      <c r="F112" s="17">
        <v>1</v>
      </c>
      <c r="G112" s="29">
        <v>3375</v>
      </c>
      <c r="H112" s="30">
        <f t="shared" si="9"/>
        <v>3375</v>
      </c>
      <c r="I112" s="5" t="s">
        <v>733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734</v>
      </c>
      <c r="B113" s="5" t="s">
        <v>724</v>
      </c>
      <c r="C113" s="5" t="s">
        <v>735</v>
      </c>
      <c r="D113" s="5" t="s">
        <v>726</v>
      </c>
      <c r="E113" s="5" t="s">
        <v>430</v>
      </c>
      <c r="F113" s="17">
        <v>1</v>
      </c>
      <c r="G113" s="29">
        <v>4125</v>
      </c>
      <c r="H113" s="30">
        <f t="shared" si="9"/>
        <v>4125</v>
      </c>
      <c r="I113" s="5" t="s">
        <v>736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737</v>
      </c>
      <c r="B114" s="5" t="s">
        <v>724</v>
      </c>
      <c r="C114" s="5" t="s">
        <v>738</v>
      </c>
      <c r="D114" s="5" t="s">
        <v>429</v>
      </c>
      <c r="E114" s="5" t="s">
        <v>430</v>
      </c>
      <c r="F114" s="17">
        <v>1</v>
      </c>
      <c r="G114" s="29">
        <v>2400</v>
      </c>
      <c r="H114" s="30">
        <f t="shared" si="9"/>
        <v>2400</v>
      </c>
      <c r="I114" s="5" t="s">
        <v>739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740</v>
      </c>
      <c r="B115" s="5" t="s">
        <v>724</v>
      </c>
      <c r="C115" s="5" t="s">
        <v>741</v>
      </c>
      <c r="D115" s="5" t="s">
        <v>742</v>
      </c>
      <c r="E115" s="5" t="s">
        <v>430</v>
      </c>
      <c r="F115" s="17">
        <v>0</v>
      </c>
      <c r="G115" s="29">
        <v>0</v>
      </c>
      <c r="H115" s="30">
        <f t="shared" si="9"/>
        <v>0</v>
      </c>
      <c r="I115" s="5" t="s">
        <v>743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5" t="s">
        <v>744</v>
      </c>
      <c r="B116" s="55"/>
      <c r="C116" s="55"/>
      <c r="D116" s="55"/>
      <c r="E116" s="55"/>
      <c r="F116" s="55"/>
      <c r="G116" s="56"/>
      <c r="H116" s="35">
        <f>SUM(H110:H115)</f>
        <v>25275</v>
      </c>
      <c r="I116" s="3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7" t="s">
        <v>745</v>
      </c>
      <c r="B117" s="57"/>
      <c r="C117" s="57"/>
      <c r="D117" s="57"/>
      <c r="E117" s="57"/>
      <c r="F117" s="57"/>
      <c r="G117" s="58"/>
      <c r="H117" s="36">
        <f>H20+H22+H31+H38+H42+H46+H55+H62+H69+H76+H84+H92+H103+H109+H116</f>
        <v>575351</v>
      </c>
      <c r="I117" s="2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107</v>
      </c>
      <c r="B118" s="57"/>
      <c r="C118" s="57"/>
      <c r="D118" s="57"/>
      <c r="E118" s="57"/>
      <c r="F118" s="57"/>
      <c r="G118" s="58"/>
      <c r="H118" s="37">
        <f>SUMIF($D$13:$D$115,"Cast payroll",$H$13:$H$115)*Assumptions!E12</f>
        <v>15737.355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746</v>
      </c>
      <c r="B119" s="57"/>
      <c r="C119" s="57"/>
      <c r="D119" s="57"/>
      <c r="E119" s="57"/>
      <c r="F119" s="57"/>
      <c r="G119" s="58"/>
      <c r="H119" s="37">
        <f>SUMIF($D$13:$D$115,"Crew payroll",$H$13:$H$115)*Assumptions!E13</f>
        <v>30426.06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113</v>
      </c>
      <c r="B120" s="57"/>
      <c r="C120" s="57"/>
      <c r="D120" s="57"/>
      <c r="E120" s="57"/>
      <c r="F120" s="57"/>
      <c r="G120" s="58"/>
      <c r="H120" s="37">
        <f>(SUMIF($D$13:$D$115,"Cast payroll",$H$13:$H$115)+SUMIF($D$13:$D$115,"Crew payroll",$H$13:$H$115))*Assumptions!E14</f>
        <v>7263.1500000000005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747</v>
      </c>
      <c r="B121" s="57"/>
      <c r="C121" s="57"/>
      <c r="D121" s="57"/>
      <c r="E121" s="57"/>
      <c r="F121" s="57"/>
      <c r="G121" s="58"/>
      <c r="H121" s="37">
        <f>SUM(H117:H120)</f>
        <v>628777.56500000006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120</v>
      </c>
      <c r="B122" s="57"/>
      <c r="C122" s="57"/>
      <c r="D122" s="57"/>
      <c r="E122" s="57"/>
      <c r="F122" s="57"/>
      <c r="G122" s="58"/>
      <c r="H122" s="37">
        <f>H121*Assumptions!E16</f>
        <v>0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9" t="s">
        <v>748</v>
      </c>
      <c r="B123" s="59"/>
      <c r="C123" s="59"/>
      <c r="D123" s="59"/>
      <c r="E123" s="59"/>
      <c r="F123" s="59"/>
      <c r="G123" s="60"/>
      <c r="H123" s="39">
        <f>(H121+H122)*Assumptions!E15</f>
        <v>31438.878250000005</v>
      </c>
      <c r="I123" s="3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61" t="s">
        <v>749</v>
      </c>
      <c r="B124" s="61"/>
      <c r="C124" s="61"/>
      <c r="D124" s="61"/>
      <c r="E124" s="61"/>
      <c r="F124" s="61"/>
      <c r="G124" s="62"/>
      <c r="H124" s="41">
        <f>H121+H122+H123</f>
        <v>660216.44325000001</v>
      </c>
      <c r="I124" s="40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0:G120"/>
    <mergeCell ref="A121:G121"/>
    <mergeCell ref="A122:G122"/>
    <mergeCell ref="A123:G123"/>
    <mergeCell ref="A124:G124"/>
    <mergeCell ref="A109:G109"/>
    <mergeCell ref="A116:G116"/>
    <mergeCell ref="A117:G117"/>
    <mergeCell ref="A118:G118"/>
    <mergeCell ref="A119:G119"/>
    <mergeCell ref="A69:G69"/>
    <mergeCell ref="A76:G76"/>
    <mergeCell ref="A84:G84"/>
    <mergeCell ref="A92:G92"/>
    <mergeCell ref="A103:G103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9" priority="1" operator="containsText" text="WITHIN"/>
    <cfRule type="containsText" dxfId="8" priority="2" operator="containsText" text="REVIEW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752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753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414</v>
      </c>
      <c r="B6" s="25" t="s">
        <v>19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415</v>
      </c>
      <c r="B7" s="27">
        <v>3000000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416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417</v>
      </c>
      <c r="B9" s="28">
        <f>H124</f>
        <v>2347874.3385937498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418</v>
      </c>
      <c r="B12" s="2" t="s">
        <v>419</v>
      </c>
      <c r="C12" s="2" t="s">
        <v>420</v>
      </c>
      <c r="D12" s="2" t="s">
        <v>421</v>
      </c>
      <c r="E12" s="2" t="s">
        <v>422</v>
      </c>
      <c r="F12" s="2" t="s">
        <v>423</v>
      </c>
      <c r="G12" s="2" t="s">
        <v>318</v>
      </c>
      <c r="H12" s="2" t="s">
        <v>424</v>
      </c>
      <c r="I12" s="3" t="s">
        <v>425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426</v>
      </c>
      <c r="B13" s="5" t="s">
        <v>427</v>
      </c>
      <c r="C13" s="5" t="s">
        <v>428</v>
      </c>
      <c r="D13" s="5" t="s">
        <v>429</v>
      </c>
      <c r="E13" s="5" t="s">
        <v>430</v>
      </c>
      <c r="F13" s="17">
        <v>1</v>
      </c>
      <c r="G13" s="29">
        <v>12000</v>
      </c>
      <c r="H13" s="30">
        <f t="shared" ref="H13:H19" si="0">F13*G13</f>
        <v>12000</v>
      </c>
      <c r="I13" s="5" t="s">
        <v>431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432</v>
      </c>
      <c r="B14" s="5" t="s">
        <v>427</v>
      </c>
      <c r="C14" s="5" t="s">
        <v>433</v>
      </c>
      <c r="D14" s="5" t="s">
        <v>429</v>
      </c>
      <c r="E14" s="5" t="s">
        <v>430</v>
      </c>
      <c r="F14" s="17">
        <v>1</v>
      </c>
      <c r="G14" s="29">
        <v>18000</v>
      </c>
      <c r="H14" s="30">
        <f t="shared" si="0"/>
        <v>18000</v>
      </c>
      <c r="I14" s="5" t="s">
        <v>434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435</v>
      </c>
      <c r="B15" s="5" t="s">
        <v>427</v>
      </c>
      <c r="C15" s="5" t="s">
        <v>436</v>
      </c>
      <c r="D15" s="5" t="s">
        <v>429</v>
      </c>
      <c r="E15" s="5" t="s">
        <v>430</v>
      </c>
      <c r="F15" s="17">
        <v>1</v>
      </c>
      <c r="G15" s="29">
        <v>6500</v>
      </c>
      <c r="H15" s="30">
        <f t="shared" si="0"/>
        <v>6500</v>
      </c>
      <c r="I15" s="5" t="s">
        <v>437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438</v>
      </c>
      <c r="B16" s="5" t="s">
        <v>427</v>
      </c>
      <c r="C16" s="5" t="s">
        <v>439</v>
      </c>
      <c r="D16" s="5" t="s">
        <v>440</v>
      </c>
      <c r="E16" s="5" t="s">
        <v>441</v>
      </c>
      <c r="F16" s="17">
        <v>1</v>
      </c>
      <c r="G16" s="29">
        <v>45000</v>
      </c>
      <c r="H16" s="30">
        <f t="shared" si="0"/>
        <v>45000</v>
      </c>
      <c r="I16" s="5" t="s">
        <v>442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443</v>
      </c>
      <c r="B17" s="5" t="s">
        <v>427</v>
      </c>
      <c r="C17" s="5" t="s">
        <v>444</v>
      </c>
      <c r="D17" s="5" t="s">
        <v>440</v>
      </c>
      <c r="E17" s="5" t="s">
        <v>441</v>
      </c>
      <c r="F17" s="17">
        <v>1</v>
      </c>
      <c r="G17" s="29">
        <v>50000</v>
      </c>
      <c r="H17" s="30">
        <f t="shared" si="0"/>
        <v>50000</v>
      </c>
      <c r="I17" s="5" t="s">
        <v>445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446</v>
      </c>
      <c r="B18" s="5" t="s">
        <v>427</v>
      </c>
      <c r="C18" s="5" t="s">
        <v>447</v>
      </c>
      <c r="D18" s="5" t="s">
        <v>440</v>
      </c>
      <c r="E18" s="5" t="s">
        <v>430</v>
      </c>
      <c r="F18" s="17">
        <v>1</v>
      </c>
      <c r="G18" s="29">
        <v>15000</v>
      </c>
      <c r="H18" s="30">
        <f t="shared" si="0"/>
        <v>15000</v>
      </c>
      <c r="I18" s="5" t="s">
        <v>448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449</v>
      </c>
      <c r="B19" s="5" t="s">
        <v>427</v>
      </c>
      <c r="C19" s="5" t="s">
        <v>450</v>
      </c>
      <c r="D19" s="5" t="s">
        <v>440</v>
      </c>
      <c r="E19" s="5" t="s">
        <v>430</v>
      </c>
      <c r="F19" s="17">
        <v>1</v>
      </c>
      <c r="G19" s="29">
        <v>8000</v>
      </c>
      <c r="H19" s="30">
        <f t="shared" si="0"/>
        <v>8000</v>
      </c>
      <c r="I19" s="5" t="s">
        <v>451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452</v>
      </c>
      <c r="B20" s="52"/>
      <c r="C20" s="52"/>
      <c r="D20" s="52"/>
      <c r="E20" s="52"/>
      <c r="F20" s="53"/>
      <c r="G20" s="54"/>
      <c r="H20" s="32">
        <f>SUM(H13:H19)</f>
        <v>154500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453</v>
      </c>
      <c r="B21" s="5" t="s">
        <v>454</v>
      </c>
      <c r="C21" s="5" t="s">
        <v>455</v>
      </c>
      <c r="D21" s="5" t="s">
        <v>456</v>
      </c>
      <c r="E21" s="5" t="s">
        <v>457</v>
      </c>
      <c r="F21" s="33">
        <v>1</v>
      </c>
      <c r="G21" s="30"/>
      <c r="H21" s="6">
        <f>'Cast &amp; Schedule'!N24</f>
        <v>204818.75</v>
      </c>
      <c r="I21" s="5" t="s">
        <v>458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459</v>
      </c>
      <c r="B22" s="52"/>
      <c r="C22" s="52"/>
      <c r="D22" s="52"/>
      <c r="E22" s="52"/>
      <c r="F22" s="53"/>
      <c r="G22" s="54"/>
      <c r="H22" s="32">
        <f>SUM(H21:H21)</f>
        <v>204818.75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460</v>
      </c>
      <c r="B23" s="5" t="s">
        <v>461</v>
      </c>
      <c r="C23" s="5" t="s">
        <v>462</v>
      </c>
      <c r="D23" s="5" t="s">
        <v>440</v>
      </c>
      <c r="E23" s="5" t="s">
        <v>463</v>
      </c>
      <c r="F23" s="17">
        <v>42</v>
      </c>
      <c r="G23" s="29">
        <v>900</v>
      </c>
      <c r="H23" s="30">
        <f t="shared" ref="H23:H30" si="1">F23*G23</f>
        <v>37800</v>
      </c>
      <c r="I23" s="5" t="s">
        <v>464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465</v>
      </c>
      <c r="B24" s="5" t="s">
        <v>461</v>
      </c>
      <c r="C24" s="5" t="s">
        <v>466</v>
      </c>
      <c r="D24" s="5" t="s">
        <v>440</v>
      </c>
      <c r="E24" s="5" t="s">
        <v>463</v>
      </c>
      <c r="F24" s="17">
        <v>40</v>
      </c>
      <c r="G24" s="29">
        <v>600</v>
      </c>
      <c r="H24" s="30">
        <f t="shared" si="1"/>
        <v>24000</v>
      </c>
      <c r="I24" s="5" t="s">
        <v>467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468</v>
      </c>
      <c r="B25" s="5" t="s">
        <v>461</v>
      </c>
      <c r="C25" s="5" t="s">
        <v>469</v>
      </c>
      <c r="D25" s="5" t="s">
        <v>440</v>
      </c>
      <c r="E25" s="5" t="s">
        <v>463</v>
      </c>
      <c r="F25" s="17">
        <v>23</v>
      </c>
      <c r="G25" s="29">
        <v>900</v>
      </c>
      <c r="H25" s="30">
        <f t="shared" si="1"/>
        <v>20700</v>
      </c>
      <c r="I25" s="5" t="s">
        <v>470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471</v>
      </c>
      <c r="B26" s="5" t="s">
        <v>461</v>
      </c>
      <c r="C26" s="5" t="s">
        <v>472</v>
      </c>
      <c r="D26" s="5" t="s">
        <v>440</v>
      </c>
      <c r="E26" s="5" t="s">
        <v>463</v>
      </c>
      <c r="F26" s="17">
        <v>20</v>
      </c>
      <c r="G26" s="29">
        <v>650</v>
      </c>
      <c r="H26" s="30">
        <f t="shared" si="1"/>
        <v>13000</v>
      </c>
      <c r="I26" s="5" t="s">
        <v>473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474</v>
      </c>
      <c r="B27" s="5" t="s">
        <v>461</v>
      </c>
      <c r="C27" s="5" t="s">
        <v>475</v>
      </c>
      <c r="D27" s="5" t="s">
        <v>440</v>
      </c>
      <c r="E27" s="5" t="s">
        <v>463</v>
      </c>
      <c r="F27" s="17">
        <v>18</v>
      </c>
      <c r="G27" s="29">
        <v>700</v>
      </c>
      <c r="H27" s="30">
        <f t="shared" si="1"/>
        <v>12600</v>
      </c>
      <c r="I27" s="5" t="s">
        <v>476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477</v>
      </c>
      <c r="B28" s="5" t="s">
        <v>461</v>
      </c>
      <c r="C28" s="5" t="s">
        <v>478</v>
      </c>
      <c r="D28" s="5" t="s">
        <v>440</v>
      </c>
      <c r="E28" s="5" t="s">
        <v>479</v>
      </c>
      <c r="F28" s="17">
        <v>110</v>
      </c>
      <c r="G28" s="29">
        <v>250</v>
      </c>
      <c r="H28" s="30">
        <f t="shared" si="1"/>
        <v>27500</v>
      </c>
      <c r="I28" s="5" t="s">
        <v>480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481</v>
      </c>
      <c r="B29" s="5" t="s">
        <v>461</v>
      </c>
      <c r="C29" s="5" t="s">
        <v>482</v>
      </c>
      <c r="D29" s="5" t="s">
        <v>483</v>
      </c>
      <c r="E29" s="5" t="s">
        <v>430</v>
      </c>
      <c r="F29" s="17">
        <v>1</v>
      </c>
      <c r="G29" s="29">
        <v>9000</v>
      </c>
      <c r="H29" s="30">
        <f t="shared" si="1"/>
        <v>9000</v>
      </c>
      <c r="I29" s="5" t="s">
        <v>484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485</v>
      </c>
      <c r="B30" s="5" t="s">
        <v>461</v>
      </c>
      <c r="C30" s="5" t="s">
        <v>486</v>
      </c>
      <c r="D30" s="5" t="s">
        <v>440</v>
      </c>
      <c r="E30" s="5" t="s">
        <v>463</v>
      </c>
      <c r="F30" s="17">
        <v>18</v>
      </c>
      <c r="G30" s="29">
        <v>650</v>
      </c>
      <c r="H30" s="30">
        <f t="shared" si="1"/>
        <v>11700</v>
      </c>
      <c r="I30" s="5" t="s">
        <v>487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488</v>
      </c>
      <c r="B31" s="52"/>
      <c r="C31" s="52"/>
      <c r="D31" s="52"/>
      <c r="E31" s="52"/>
      <c r="F31" s="53"/>
      <c r="G31" s="54"/>
      <c r="H31" s="32">
        <f>SUM(H23:H30)</f>
        <v>156300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489</v>
      </c>
      <c r="B32" s="5" t="s">
        <v>490</v>
      </c>
      <c r="C32" s="5" t="s">
        <v>491</v>
      </c>
      <c r="D32" s="5" t="s">
        <v>440</v>
      </c>
      <c r="E32" s="5" t="s">
        <v>463</v>
      </c>
      <c r="F32" s="17">
        <v>28</v>
      </c>
      <c r="G32" s="29">
        <v>1200</v>
      </c>
      <c r="H32" s="30">
        <f t="shared" ref="H32:H37" si="2">F32*G32</f>
        <v>33600</v>
      </c>
      <c r="I32" s="5" t="s">
        <v>492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493</v>
      </c>
      <c r="B33" s="5" t="s">
        <v>490</v>
      </c>
      <c r="C33" s="5" t="s">
        <v>494</v>
      </c>
      <c r="D33" s="5" t="s">
        <v>440</v>
      </c>
      <c r="E33" s="5" t="s">
        <v>463</v>
      </c>
      <c r="F33" s="17">
        <v>18</v>
      </c>
      <c r="G33" s="29">
        <v>700</v>
      </c>
      <c r="H33" s="30">
        <f t="shared" si="2"/>
        <v>12600</v>
      </c>
      <c r="I33" s="5" t="s">
        <v>495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496</v>
      </c>
      <c r="B34" s="5" t="s">
        <v>490</v>
      </c>
      <c r="C34" s="5" t="s">
        <v>497</v>
      </c>
      <c r="D34" s="5" t="s">
        <v>440</v>
      </c>
      <c r="E34" s="5" t="s">
        <v>479</v>
      </c>
      <c r="F34" s="17">
        <v>36</v>
      </c>
      <c r="G34" s="29">
        <v>500</v>
      </c>
      <c r="H34" s="30">
        <f t="shared" si="2"/>
        <v>18000</v>
      </c>
      <c r="I34" s="5" t="s">
        <v>498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499</v>
      </c>
      <c r="B35" s="5" t="s">
        <v>490</v>
      </c>
      <c r="C35" s="5" t="s">
        <v>500</v>
      </c>
      <c r="D35" s="5" t="s">
        <v>501</v>
      </c>
      <c r="E35" s="5" t="s">
        <v>502</v>
      </c>
      <c r="F35" s="17">
        <v>18</v>
      </c>
      <c r="G35" s="29">
        <v>2400</v>
      </c>
      <c r="H35" s="30">
        <f t="shared" si="2"/>
        <v>43200</v>
      </c>
      <c r="I35" s="5" t="s">
        <v>503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504</v>
      </c>
      <c r="B36" s="5" t="s">
        <v>490</v>
      </c>
      <c r="C36" s="5" t="s">
        <v>505</v>
      </c>
      <c r="D36" s="5" t="s">
        <v>506</v>
      </c>
      <c r="E36" s="5" t="s">
        <v>430</v>
      </c>
      <c r="F36" s="17">
        <v>1</v>
      </c>
      <c r="G36" s="29">
        <v>8000</v>
      </c>
      <c r="H36" s="30">
        <f t="shared" si="2"/>
        <v>8000</v>
      </c>
      <c r="I36" s="5" t="s">
        <v>507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508</v>
      </c>
      <c r="B37" s="5" t="s">
        <v>490</v>
      </c>
      <c r="C37" s="5" t="s">
        <v>509</v>
      </c>
      <c r="D37" s="5" t="s">
        <v>501</v>
      </c>
      <c r="E37" s="5" t="s">
        <v>430</v>
      </c>
      <c r="F37" s="17">
        <v>1</v>
      </c>
      <c r="G37" s="29">
        <v>9000</v>
      </c>
      <c r="H37" s="30">
        <f t="shared" si="2"/>
        <v>9000</v>
      </c>
      <c r="I37" s="5" t="s">
        <v>510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511</v>
      </c>
      <c r="B38" s="52"/>
      <c r="C38" s="52"/>
      <c r="D38" s="52"/>
      <c r="E38" s="52"/>
      <c r="F38" s="53"/>
      <c r="G38" s="54"/>
      <c r="H38" s="32">
        <f>SUM(H32:H37)</f>
        <v>124400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512</v>
      </c>
      <c r="B39" s="5" t="s">
        <v>513</v>
      </c>
      <c r="C39" s="5" t="s">
        <v>514</v>
      </c>
      <c r="D39" s="5" t="s">
        <v>440</v>
      </c>
      <c r="E39" s="5" t="s">
        <v>479</v>
      </c>
      <c r="F39" s="17">
        <v>100</v>
      </c>
      <c r="G39" s="29">
        <v>600</v>
      </c>
      <c r="H39" s="30">
        <f>F39*G39</f>
        <v>60000</v>
      </c>
      <c r="I39" s="5" t="s">
        <v>515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516</v>
      </c>
      <c r="B40" s="5" t="s">
        <v>513</v>
      </c>
      <c r="C40" s="5" t="s">
        <v>517</v>
      </c>
      <c r="D40" s="5" t="s">
        <v>501</v>
      </c>
      <c r="E40" s="5" t="s">
        <v>502</v>
      </c>
      <c r="F40" s="17">
        <v>18</v>
      </c>
      <c r="G40" s="29">
        <v>1350</v>
      </c>
      <c r="H40" s="30">
        <f>F40*G40</f>
        <v>24300</v>
      </c>
      <c r="I40" s="5" t="s">
        <v>518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519</v>
      </c>
      <c r="B41" s="5" t="s">
        <v>513</v>
      </c>
      <c r="C41" s="5" t="s">
        <v>520</v>
      </c>
      <c r="D41" s="5" t="s">
        <v>521</v>
      </c>
      <c r="E41" s="5" t="s">
        <v>430</v>
      </c>
      <c r="F41" s="17">
        <v>1</v>
      </c>
      <c r="G41" s="29">
        <v>6000</v>
      </c>
      <c r="H41" s="30">
        <f>F41*G41</f>
        <v>6000</v>
      </c>
      <c r="I41" s="5" t="s">
        <v>522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523</v>
      </c>
      <c r="B42" s="52"/>
      <c r="C42" s="52"/>
      <c r="D42" s="52"/>
      <c r="E42" s="52"/>
      <c r="F42" s="53"/>
      <c r="G42" s="54"/>
      <c r="H42" s="32">
        <f>SUM(H39:H41)</f>
        <v>90300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524</v>
      </c>
      <c r="B43" s="5" t="s">
        <v>525</v>
      </c>
      <c r="C43" s="5" t="s">
        <v>526</v>
      </c>
      <c r="D43" s="5" t="s">
        <v>440</v>
      </c>
      <c r="E43" s="5" t="s">
        <v>479</v>
      </c>
      <c r="F43" s="17">
        <v>48</v>
      </c>
      <c r="G43" s="29">
        <v>575</v>
      </c>
      <c r="H43" s="30">
        <f>F43*G43</f>
        <v>27600</v>
      </c>
      <c r="I43" s="5" t="s">
        <v>527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528</v>
      </c>
      <c r="B44" s="5" t="s">
        <v>525</v>
      </c>
      <c r="C44" s="5" t="s">
        <v>529</v>
      </c>
      <c r="D44" s="5" t="s">
        <v>501</v>
      </c>
      <c r="E44" s="5" t="s">
        <v>502</v>
      </c>
      <c r="F44" s="17">
        <v>18</v>
      </c>
      <c r="G44" s="29">
        <v>600</v>
      </c>
      <c r="H44" s="30">
        <f>F44*G44</f>
        <v>10800</v>
      </c>
      <c r="I44" s="5" t="s">
        <v>530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531</v>
      </c>
      <c r="B45" s="5" t="s">
        <v>525</v>
      </c>
      <c r="C45" s="5" t="s">
        <v>532</v>
      </c>
      <c r="D45" s="5" t="s">
        <v>501</v>
      </c>
      <c r="E45" s="5" t="s">
        <v>430</v>
      </c>
      <c r="F45" s="17">
        <v>1</v>
      </c>
      <c r="G45" s="29">
        <v>3000</v>
      </c>
      <c r="H45" s="30">
        <f>F45*G45</f>
        <v>3000</v>
      </c>
      <c r="I45" s="5" t="s">
        <v>533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534</v>
      </c>
      <c r="B46" s="52"/>
      <c r="C46" s="52"/>
      <c r="D46" s="52"/>
      <c r="E46" s="52"/>
      <c r="F46" s="53"/>
      <c r="G46" s="54"/>
      <c r="H46" s="32">
        <f>SUM(H43:H45)</f>
        <v>41400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535</v>
      </c>
      <c r="B47" s="5" t="s">
        <v>536</v>
      </c>
      <c r="C47" s="5" t="s">
        <v>537</v>
      </c>
      <c r="D47" s="5" t="s">
        <v>440</v>
      </c>
      <c r="E47" s="5" t="s">
        <v>479</v>
      </c>
      <c r="F47" s="17">
        <v>75</v>
      </c>
      <c r="G47" s="29">
        <v>700</v>
      </c>
      <c r="H47" s="30">
        <f>F47*G47</f>
        <v>52500</v>
      </c>
      <c r="I47" s="5" t="s">
        <v>538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539</v>
      </c>
      <c r="B48" s="5" t="s">
        <v>536</v>
      </c>
      <c r="C48" s="5" t="s">
        <v>540</v>
      </c>
      <c r="D48" s="5" t="s">
        <v>440</v>
      </c>
      <c r="E48" s="5" t="s">
        <v>479</v>
      </c>
      <c r="F48" s="17">
        <v>95</v>
      </c>
      <c r="G48" s="29">
        <v>475</v>
      </c>
      <c r="H48" s="30">
        <f>F48*G48</f>
        <v>45125</v>
      </c>
      <c r="I48" s="5" t="s">
        <v>541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542</v>
      </c>
      <c r="B49" s="5" t="s">
        <v>536</v>
      </c>
      <c r="C49" s="5" t="s">
        <v>543</v>
      </c>
      <c r="D49" s="5" t="s">
        <v>440</v>
      </c>
      <c r="E49" s="5" t="s">
        <v>479</v>
      </c>
      <c r="F49" s="17">
        <v>32</v>
      </c>
      <c r="G49" s="29">
        <v>750</v>
      </c>
      <c r="H49" s="30">
        <f>F49*G49</f>
        <v>24000</v>
      </c>
      <c r="I49" s="5" t="s">
        <v>544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545</v>
      </c>
      <c r="B50" s="5" t="s">
        <v>536</v>
      </c>
      <c r="C50" s="5" t="s">
        <v>546</v>
      </c>
      <c r="D50" s="5" t="s">
        <v>547</v>
      </c>
      <c r="E50" s="5" t="s">
        <v>457</v>
      </c>
      <c r="F50" s="33">
        <v>1</v>
      </c>
      <c r="G50" s="30"/>
      <c r="H50" s="6">
        <f>'Props &amp; Art'!L39</f>
        <v>131300</v>
      </c>
      <c r="I50" s="5" t="s">
        <v>548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549</v>
      </c>
      <c r="B51" s="5" t="s">
        <v>536</v>
      </c>
      <c r="C51" s="5" t="s">
        <v>550</v>
      </c>
      <c r="D51" s="5" t="s">
        <v>483</v>
      </c>
      <c r="E51" s="5" t="s">
        <v>430</v>
      </c>
      <c r="F51" s="17">
        <v>1</v>
      </c>
      <c r="G51" s="29">
        <v>25000</v>
      </c>
      <c r="H51" s="30">
        <f>F51*G51</f>
        <v>25000</v>
      </c>
      <c r="I51" s="5" t="s">
        <v>551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552</v>
      </c>
      <c r="B52" s="5" t="s">
        <v>536</v>
      </c>
      <c r="C52" s="5" t="s">
        <v>553</v>
      </c>
      <c r="D52" s="5" t="s">
        <v>429</v>
      </c>
      <c r="E52" s="5" t="s">
        <v>430</v>
      </c>
      <c r="F52" s="17">
        <v>1</v>
      </c>
      <c r="G52" s="29">
        <v>9000</v>
      </c>
      <c r="H52" s="30">
        <f>F52*G52</f>
        <v>9000</v>
      </c>
      <c r="I52" s="5" t="s">
        <v>554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" t="s">
        <v>555</v>
      </c>
      <c r="B53" s="5" t="s">
        <v>536</v>
      </c>
      <c r="C53" s="5" t="s">
        <v>556</v>
      </c>
      <c r="D53" s="5" t="s">
        <v>557</v>
      </c>
      <c r="E53" s="5" t="s">
        <v>430</v>
      </c>
      <c r="F53" s="17">
        <v>1</v>
      </c>
      <c r="G53" s="29">
        <v>50000</v>
      </c>
      <c r="H53" s="30">
        <f>F53*G53</f>
        <v>50000</v>
      </c>
      <c r="I53" s="5" t="s">
        <v>558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559</v>
      </c>
      <c r="B54" s="5" t="s">
        <v>536</v>
      </c>
      <c r="C54" s="5" t="s">
        <v>560</v>
      </c>
      <c r="D54" s="5" t="s">
        <v>557</v>
      </c>
      <c r="E54" s="5" t="s">
        <v>430</v>
      </c>
      <c r="F54" s="17">
        <v>1</v>
      </c>
      <c r="G54" s="29">
        <v>18000</v>
      </c>
      <c r="H54" s="30">
        <f>F54*G54</f>
        <v>18000</v>
      </c>
      <c r="I54" s="5" t="s">
        <v>561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354925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562</v>
      </c>
      <c r="B56" s="5" t="s">
        <v>563</v>
      </c>
      <c r="C56" s="5" t="s">
        <v>564</v>
      </c>
      <c r="D56" s="5" t="s">
        <v>440</v>
      </c>
      <c r="E56" s="5" t="s">
        <v>479</v>
      </c>
      <c r="F56" s="17">
        <v>55</v>
      </c>
      <c r="G56" s="29">
        <v>650</v>
      </c>
      <c r="H56" s="30">
        <f t="shared" ref="H56:H61" si="3">F56*G56</f>
        <v>35750</v>
      </c>
      <c r="I56" s="5" t="s">
        <v>565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566</v>
      </c>
      <c r="B57" s="5" t="s">
        <v>563</v>
      </c>
      <c r="C57" s="5" t="s">
        <v>567</v>
      </c>
      <c r="D57" s="5" t="s">
        <v>483</v>
      </c>
      <c r="E57" s="5" t="s">
        <v>430</v>
      </c>
      <c r="F57" s="17">
        <v>1</v>
      </c>
      <c r="G57" s="29">
        <v>30000</v>
      </c>
      <c r="H57" s="30">
        <f t="shared" si="3"/>
        <v>30000</v>
      </c>
      <c r="I57" s="5" t="s">
        <v>568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569</v>
      </c>
      <c r="B58" s="5" t="s">
        <v>563</v>
      </c>
      <c r="C58" s="5" t="s">
        <v>570</v>
      </c>
      <c r="D58" s="5" t="s">
        <v>440</v>
      </c>
      <c r="E58" s="5" t="s">
        <v>479</v>
      </c>
      <c r="F58" s="17">
        <v>72</v>
      </c>
      <c r="G58" s="29">
        <v>650</v>
      </c>
      <c r="H58" s="30">
        <f t="shared" si="3"/>
        <v>46800</v>
      </c>
      <c r="I58" s="5" t="s">
        <v>571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572</v>
      </c>
      <c r="B59" s="5" t="s">
        <v>563</v>
      </c>
      <c r="C59" s="5" t="s">
        <v>573</v>
      </c>
      <c r="D59" s="5" t="s">
        <v>574</v>
      </c>
      <c r="E59" s="5" t="s">
        <v>430</v>
      </c>
      <c r="F59" s="17">
        <v>1</v>
      </c>
      <c r="G59" s="29">
        <v>16000</v>
      </c>
      <c r="H59" s="30">
        <f t="shared" si="3"/>
        <v>16000</v>
      </c>
      <c r="I59" s="5" t="s">
        <v>575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576</v>
      </c>
      <c r="B60" s="5" t="s">
        <v>563</v>
      </c>
      <c r="C60" s="5" t="s">
        <v>577</v>
      </c>
      <c r="D60" s="5" t="s">
        <v>483</v>
      </c>
      <c r="E60" s="5" t="s">
        <v>430</v>
      </c>
      <c r="F60" s="17">
        <v>1</v>
      </c>
      <c r="G60" s="29">
        <v>9000</v>
      </c>
      <c r="H60" s="30">
        <f t="shared" si="3"/>
        <v>9000</v>
      </c>
      <c r="I60" s="5" t="s">
        <v>578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" customHeight="1">
      <c r="A61" s="5" t="s">
        <v>579</v>
      </c>
      <c r="B61" s="5" t="s">
        <v>563</v>
      </c>
      <c r="C61" s="5" t="s">
        <v>580</v>
      </c>
      <c r="D61" s="5" t="s">
        <v>581</v>
      </c>
      <c r="E61" s="5" t="s">
        <v>430</v>
      </c>
      <c r="F61" s="17">
        <v>1</v>
      </c>
      <c r="G61" s="29">
        <v>7000</v>
      </c>
      <c r="H61" s="30">
        <f t="shared" si="3"/>
        <v>7000</v>
      </c>
      <c r="I61" s="5" t="s">
        <v>582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144550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583</v>
      </c>
      <c r="B63" s="5" t="s">
        <v>584</v>
      </c>
      <c r="C63" s="5" t="s">
        <v>585</v>
      </c>
      <c r="D63" s="5" t="s">
        <v>440</v>
      </c>
      <c r="E63" s="5" t="s">
        <v>430</v>
      </c>
      <c r="F63" s="17">
        <v>1</v>
      </c>
      <c r="G63" s="29">
        <v>15000</v>
      </c>
      <c r="H63" s="30">
        <f t="shared" ref="H63:H68" si="4">F63*G63</f>
        <v>15000</v>
      </c>
      <c r="I63" s="5" t="s">
        <v>586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587</v>
      </c>
      <c r="B64" s="5" t="s">
        <v>584</v>
      </c>
      <c r="C64" s="5" t="s">
        <v>588</v>
      </c>
      <c r="D64" s="5" t="s">
        <v>589</v>
      </c>
      <c r="E64" s="5" t="s">
        <v>430</v>
      </c>
      <c r="F64" s="17">
        <v>1</v>
      </c>
      <c r="G64" s="29">
        <v>22000</v>
      </c>
      <c r="H64" s="30">
        <f t="shared" si="4"/>
        <v>22000</v>
      </c>
      <c r="I64" s="5" t="s">
        <v>590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591</v>
      </c>
      <c r="B65" s="5" t="s">
        <v>584</v>
      </c>
      <c r="C65" s="5" t="s">
        <v>592</v>
      </c>
      <c r="D65" s="5" t="s">
        <v>589</v>
      </c>
      <c r="E65" s="5" t="s">
        <v>430</v>
      </c>
      <c r="F65" s="17">
        <v>1</v>
      </c>
      <c r="G65" s="29">
        <v>22000</v>
      </c>
      <c r="H65" s="30">
        <f t="shared" si="4"/>
        <v>22000</v>
      </c>
      <c r="I65" s="5" t="s">
        <v>593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594</v>
      </c>
      <c r="B66" s="5" t="s">
        <v>584</v>
      </c>
      <c r="C66" s="5" t="s">
        <v>595</v>
      </c>
      <c r="D66" s="5" t="s">
        <v>596</v>
      </c>
      <c r="E66" s="5" t="s">
        <v>430</v>
      </c>
      <c r="F66" s="17">
        <v>1</v>
      </c>
      <c r="G66" s="29">
        <v>9000</v>
      </c>
      <c r="H66" s="30">
        <f t="shared" si="4"/>
        <v>9000</v>
      </c>
      <c r="I66" s="5" t="s">
        <v>597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598</v>
      </c>
      <c r="B67" s="5" t="s">
        <v>584</v>
      </c>
      <c r="C67" s="5" t="s">
        <v>599</v>
      </c>
      <c r="D67" s="5" t="s">
        <v>429</v>
      </c>
      <c r="E67" s="5" t="s">
        <v>430</v>
      </c>
      <c r="F67" s="17">
        <v>1</v>
      </c>
      <c r="G67" s="29">
        <v>9000</v>
      </c>
      <c r="H67" s="30">
        <f t="shared" si="4"/>
        <v>9000</v>
      </c>
      <c r="I67" s="5" t="s">
        <v>600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601</v>
      </c>
      <c r="B68" s="5" t="s">
        <v>584</v>
      </c>
      <c r="C68" s="5" t="s">
        <v>602</v>
      </c>
      <c r="D68" s="5" t="s">
        <v>429</v>
      </c>
      <c r="E68" s="5" t="s">
        <v>430</v>
      </c>
      <c r="F68" s="17">
        <v>1</v>
      </c>
      <c r="G68" s="29">
        <v>7000</v>
      </c>
      <c r="H68" s="30">
        <f t="shared" si="4"/>
        <v>7000</v>
      </c>
      <c r="I68" s="5" t="s">
        <v>603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604</v>
      </c>
      <c r="B69" s="52"/>
      <c r="C69" s="52"/>
      <c r="D69" s="52"/>
      <c r="E69" s="52"/>
      <c r="F69" s="53"/>
      <c r="G69" s="54"/>
      <c r="H69" s="32">
        <f>SUM(H63:H68)</f>
        <v>84000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605</v>
      </c>
      <c r="B70" s="5" t="s">
        <v>606</v>
      </c>
      <c r="C70" s="5" t="s">
        <v>607</v>
      </c>
      <c r="D70" s="5" t="s">
        <v>440</v>
      </c>
      <c r="E70" s="5" t="s">
        <v>430</v>
      </c>
      <c r="F70" s="17">
        <v>1</v>
      </c>
      <c r="G70" s="29">
        <v>19000</v>
      </c>
      <c r="H70" s="30">
        <f t="shared" ref="H70:H75" si="5">F70*G70</f>
        <v>19000</v>
      </c>
      <c r="I70" s="5" t="s">
        <v>608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609</v>
      </c>
      <c r="B71" s="5" t="s">
        <v>606</v>
      </c>
      <c r="C71" s="5" t="s">
        <v>610</v>
      </c>
      <c r="D71" s="5" t="s">
        <v>501</v>
      </c>
      <c r="E71" s="5" t="s">
        <v>430</v>
      </c>
      <c r="F71" s="17">
        <v>1</v>
      </c>
      <c r="G71" s="29">
        <v>18000</v>
      </c>
      <c r="H71" s="30">
        <f t="shared" si="5"/>
        <v>18000</v>
      </c>
      <c r="I71" s="5" t="s">
        <v>611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612</v>
      </c>
      <c r="B72" s="5" t="s">
        <v>606</v>
      </c>
      <c r="C72" s="5" t="s">
        <v>613</v>
      </c>
      <c r="D72" s="5" t="s">
        <v>501</v>
      </c>
      <c r="E72" s="5" t="s">
        <v>430</v>
      </c>
      <c r="F72" s="17">
        <v>1</v>
      </c>
      <c r="G72" s="29">
        <v>48000</v>
      </c>
      <c r="H72" s="30">
        <f t="shared" si="5"/>
        <v>48000</v>
      </c>
      <c r="I72" s="5" t="s">
        <v>614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615</v>
      </c>
      <c r="B73" s="5" t="s">
        <v>606</v>
      </c>
      <c r="C73" s="5" t="s">
        <v>616</v>
      </c>
      <c r="D73" s="5" t="s">
        <v>501</v>
      </c>
      <c r="E73" s="5" t="s">
        <v>430</v>
      </c>
      <c r="F73" s="17">
        <v>1</v>
      </c>
      <c r="G73" s="29">
        <v>12000</v>
      </c>
      <c r="H73" s="30">
        <f t="shared" si="5"/>
        <v>12000</v>
      </c>
      <c r="I73" s="5" t="s">
        <v>617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618</v>
      </c>
      <c r="B74" s="5" t="s">
        <v>606</v>
      </c>
      <c r="C74" s="5" t="s">
        <v>619</v>
      </c>
      <c r="D74" s="5" t="s">
        <v>506</v>
      </c>
      <c r="E74" s="5" t="s">
        <v>430</v>
      </c>
      <c r="F74" s="17">
        <v>1</v>
      </c>
      <c r="G74" s="29">
        <v>11000</v>
      </c>
      <c r="H74" s="30">
        <f t="shared" si="5"/>
        <v>11000</v>
      </c>
      <c r="I74" s="5" t="s">
        <v>620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621</v>
      </c>
      <c r="B75" s="5" t="s">
        <v>606</v>
      </c>
      <c r="C75" s="5" t="s">
        <v>622</v>
      </c>
      <c r="D75" s="5" t="s">
        <v>623</v>
      </c>
      <c r="E75" s="5" t="s">
        <v>430</v>
      </c>
      <c r="F75" s="17">
        <v>1</v>
      </c>
      <c r="G75" s="29">
        <v>16000</v>
      </c>
      <c r="H75" s="30">
        <f t="shared" si="5"/>
        <v>16000</v>
      </c>
      <c r="I75" s="5" t="s">
        <v>624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2" t="s">
        <v>625</v>
      </c>
      <c r="B76" s="52"/>
      <c r="C76" s="52"/>
      <c r="D76" s="52"/>
      <c r="E76" s="52"/>
      <c r="F76" s="53"/>
      <c r="G76" s="54"/>
      <c r="H76" s="32">
        <f>SUM(H70:H75)</f>
        <v>124000</v>
      </c>
      <c r="I76" s="31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626</v>
      </c>
      <c r="B77" s="5" t="s">
        <v>627</v>
      </c>
      <c r="C77" s="5" t="s">
        <v>628</v>
      </c>
      <c r="D77" s="5" t="s">
        <v>440</v>
      </c>
      <c r="E77" s="5" t="s">
        <v>463</v>
      </c>
      <c r="F77" s="17">
        <v>9</v>
      </c>
      <c r="G77" s="29">
        <v>1400</v>
      </c>
      <c r="H77" s="30">
        <f t="shared" ref="H77:H83" si="6">F77*G77</f>
        <v>12600</v>
      </c>
      <c r="I77" s="5" t="s">
        <v>629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630</v>
      </c>
      <c r="B78" s="5" t="s">
        <v>627</v>
      </c>
      <c r="C78" s="5" t="s">
        <v>631</v>
      </c>
      <c r="D78" s="5" t="s">
        <v>632</v>
      </c>
      <c r="E78" s="5" t="s">
        <v>430</v>
      </c>
      <c r="F78" s="17">
        <v>1</v>
      </c>
      <c r="G78" s="29">
        <v>20000</v>
      </c>
      <c r="H78" s="30">
        <f t="shared" si="6"/>
        <v>20000</v>
      </c>
      <c r="I78" s="5" t="s">
        <v>633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634</v>
      </c>
      <c r="B79" s="5" t="s">
        <v>627</v>
      </c>
      <c r="C79" s="5" t="s">
        <v>635</v>
      </c>
      <c r="D79" s="5" t="s">
        <v>632</v>
      </c>
      <c r="E79" s="5" t="s">
        <v>430</v>
      </c>
      <c r="F79" s="17">
        <v>1</v>
      </c>
      <c r="G79" s="29">
        <v>7000</v>
      </c>
      <c r="H79" s="30">
        <f t="shared" si="6"/>
        <v>7000</v>
      </c>
      <c r="I79" s="5" t="s">
        <v>636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637</v>
      </c>
      <c r="B80" s="5" t="s">
        <v>627</v>
      </c>
      <c r="C80" s="5" t="s">
        <v>638</v>
      </c>
      <c r="D80" s="5" t="s">
        <v>639</v>
      </c>
      <c r="E80" s="5" t="s">
        <v>430</v>
      </c>
      <c r="F80" s="17">
        <v>1</v>
      </c>
      <c r="G80" s="29">
        <v>14000</v>
      </c>
      <c r="H80" s="30">
        <f t="shared" si="6"/>
        <v>14000</v>
      </c>
      <c r="I80" s="5" t="s">
        <v>640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641</v>
      </c>
      <c r="B81" s="5" t="s">
        <v>627</v>
      </c>
      <c r="C81" s="5" t="s">
        <v>642</v>
      </c>
      <c r="D81" s="5" t="s">
        <v>643</v>
      </c>
      <c r="E81" s="5" t="s">
        <v>430</v>
      </c>
      <c r="F81" s="17">
        <v>1</v>
      </c>
      <c r="G81" s="29">
        <v>9000</v>
      </c>
      <c r="H81" s="30">
        <f t="shared" si="6"/>
        <v>9000</v>
      </c>
      <c r="I81" s="5" t="s">
        <v>644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645</v>
      </c>
      <c r="B82" s="5" t="s">
        <v>627</v>
      </c>
      <c r="C82" s="5" t="s">
        <v>646</v>
      </c>
      <c r="D82" s="5" t="s">
        <v>429</v>
      </c>
      <c r="E82" s="5" t="s">
        <v>430</v>
      </c>
      <c r="F82" s="17">
        <v>1</v>
      </c>
      <c r="G82" s="29">
        <v>3500</v>
      </c>
      <c r="H82" s="30">
        <f t="shared" si="6"/>
        <v>3500</v>
      </c>
      <c r="I82" s="5" t="s">
        <v>647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648</v>
      </c>
      <c r="B83" s="5" t="s">
        <v>627</v>
      </c>
      <c r="C83" s="5" t="s">
        <v>649</v>
      </c>
      <c r="D83" s="5" t="s">
        <v>650</v>
      </c>
      <c r="E83" s="5" t="s">
        <v>430</v>
      </c>
      <c r="F83" s="17">
        <v>1</v>
      </c>
      <c r="G83" s="29">
        <v>6000</v>
      </c>
      <c r="H83" s="30">
        <f t="shared" si="6"/>
        <v>6000</v>
      </c>
      <c r="I83" s="5" t="s">
        <v>651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34</v>
      </c>
      <c r="B84" s="52"/>
      <c r="C84" s="52"/>
      <c r="D84" s="52"/>
      <c r="E84" s="52"/>
      <c r="F84" s="53"/>
      <c r="G84" s="54"/>
      <c r="H84" s="32">
        <f>SUM(H77:H83)</f>
        <v>72100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652</v>
      </c>
      <c r="B85" s="5" t="s">
        <v>653</v>
      </c>
      <c r="C85" s="5" t="s">
        <v>654</v>
      </c>
      <c r="D85" s="5" t="s">
        <v>429</v>
      </c>
      <c r="E85" s="5" t="s">
        <v>430</v>
      </c>
      <c r="F85" s="17">
        <v>1</v>
      </c>
      <c r="G85" s="29">
        <v>9000</v>
      </c>
      <c r="H85" s="30">
        <f t="shared" ref="H85:H91" si="7">F85*G85</f>
        <v>9000</v>
      </c>
      <c r="I85" s="5" t="s">
        <v>655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656</v>
      </c>
      <c r="B86" s="5" t="s">
        <v>653</v>
      </c>
      <c r="C86" s="5" t="s">
        <v>657</v>
      </c>
      <c r="D86" s="5" t="s">
        <v>429</v>
      </c>
      <c r="E86" s="5" t="s">
        <v>430</v>
      </c>
      <c r="F86" s="17">
        <v>1</v>
      </c>
      <c r="G86" s="29">
        <v>28000</v>
      </c>
      <c r="H86" s="30">
        <f t="shared" si="7"/>
        <v>28000</v>
      </c>
      <c r="I86" s="5" t="s">
        <v>658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659</v>
      </c>
      <c r="B87" s="5" t="s">
        <v>653</v>
      </c>
      <c r="C87" s="5" t="s">
        <v>660</v>
      </c>
      <c r="D87" s="5" t="s">
        <v>429</v>
      </c>
      <c r="E87" s="5" t="s">
        <v>430</v>
      </c>
      <c r="F87" s="17">
        <v>1</v>
      </c>
      <c r="G87" s="29">
        <v>25000</v>
      </c>
      <c r="H87" s="30">
        <f t="shared" si="7"/>
        <v>25000</v>
      </c>
      <c r="I87" s="5" t="s">
        <v>661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662</v>
      </c>
      <c r="B88" s="5" t="s">
        <v>653</v>
      </c>
      <c r="C88" s="5" t="s">
        <v>663</v>
      </c>
      <c r="D88" s="5" t="s">
        <v>664</v>
      </c>
      <c r="E88" s="5" t="s">
        <v>430</v>
      </c>
      <c r="F88" s="17">
        <v>1</v>
      </c>
      <c r="G88" s="29">
        <v>35000</v>
      </c>
      <c r="H88" s="30">
        <f t="shared" si="7"/>
        <v>35000</v>
      </c>
      <c r="I88" s="5" t="s">
        <v>665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666</v>
      </c>
      <c r="B89" s="5" t="s">
        <v>653</v>
      </c>
      <c r="C89" s="5" t="s">
        <v>667</v>
      </c>
      <c r="D89" s="5" t="s">
        <v>429</v>
      </c>
      <c r="E89" s="5" t="s">
        <v>430</v>
      </c>
      <c r="F89" s="17">
        <v>1</v>
      </c>
      <c r="G89" s="29">
        <v>15000</v>
      </c>
      <c r="H89" s="30">
        <f t="shared" si="7"/>
        <v>15000</v>
      </c>
      <c r="I89" s="5" t="s">
        <v>668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669</v>
      </c>
      <c r="B90" s="5" t="s">
        <v>653</v>
      </c>
      <c r="C90" s="5" t="s">
        <v>670</v>
      </c>
      <c r="D90" s="5" t="s">
        <v>429</v>
      </c>
      <c r="E90" s="5" t="s">
        <v>430</v>
      </c>
      <c r="F90" s="17">
        <v>1</v>
      </c>
      <c r="G90" s="29">
        <v>10000</v>
      </c>
      <c r="H90" s="30">
        <f t="shared" si="7"/>
        <v>10000</v>
      </c>
      <c r="I90" s="5" t="s">
        <v>671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672</v>
      </c>
      <c r="B91" s="5" t="s">
        <v>653</v>
      </c>
      <c r="C91" s="5" t="s">
        <v>673</v>
      </c>
      <c r="D91" s="5" t="s">
        <v>429</v>
      </c>
      <c r="E91" s="5" t="s">
        <v>430</v>
      </c>
      <c r="F91" s="17">
        <v>1</v>
      </c>
      <c r="G91" s="29">
        <v>5000</v>
      </c>
      <c r="H91" s="30">
        <f t="shared" si="7"/>
        <v>5000</v>
      </c>
      <c r="I91" s="5" t="s">
        <v>674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2" t="s">
        <v>35</v>
      </c>
      <c r="B92" s="52"/>
      <c r="C92" s="52"/>
      <c r="D92" s="52"/>
      <c r="E92" s="52"/>
      <c r="F92" s="53"/>
      <c r="G92" s="54"/>
      <c r="H92" s="32">
        <f>SUM(H85:H91)</f>
        <v>127000</v>
      </c>
      <c r="I92" s="3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675</v>
      </c>
      <c r="B93" s="5" t="s">
        <v>676</v>
      </c>
      <c r="C93" s="5" t="s">
        <v>677</v>
      </c>
      <c r="D93" s="5" t="s">
        <v>440</v>
      </c>
      <c r="E93" s="5" t="s">
        <v>463</v>
      </c>
      <c r="F93" s="17">
        <v>90</v>
      </c>
      <c r="G93" s="29">
        <v>675</v>
      </c>
      <c r="H93" s="30">
        <f t="shared" ref="H93:H102" si="8">F93*G93</f>
        <v>60750</v>
      </c>
      <c r="I93" s="5" t="s">
        <v>678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679</v>
      </c>
      <c r="B94" s="5" t="s">
        <v>676</v>
      </c>
      <c r="C94" s="5" t="s">
        <v>680</v>
      </c>
      <c r="D94" s="5" t="s">
        <v>440</v>
      </c>
      <c r="E94" s="5" t="s">
        <v>463</v>
      </c>
      <c r="F94" s="17">
        <v>45</v>
      </c>
      <c r="G94" s="29">
        <v>425</v>
      </c>
      <c r="H94" s="30">
        <f t="shared" si="8"/>
        <v>19125</v>
      </c>
      <c r="I94" s="5" t="s">
        <v>681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682</v>
      </c>
      <c r="B95" s="5" t="s">
        <v>676</v>
      </c>
      <c r="C95" s="5" t="s">
        <v>683</v>
      </c>
      <c r="D95" s="5" t="s">
        <v>521</v>
      </c>
      <c r="E95" s="5" t="s">
        <v>430</v>
      </c>
      <c r="F95" s="17">
        <v>1</v>
      </c>
      <c r="G95" s="29">
        <v>9500</v>
      </c>
      <c r="H95" s="30">
        <f t="shared" si="8"/>
        <v>9500</v>
      </c>
      <c r="I95" s="5" t="s">
        <v>684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685</v>
      </c>
      <c r="B96" s="5" t="s">
        <v>676</v>
      </c>
      <c r="C96" s="5" t="s">
        <v>686</v>
      </c>
      <c r="D96" s="5" t="s">
        <v>429</v>
      </c>
      <c r="E96" s="5" t="s">
        <v>430</v>
      </c>
      <c r="F96" s="17">
        <v>1</v>
      </c>
      <c r="G96" s="29">
        <v>32000</v>
      </c>
      <c r="H96" s="30">
        <f t="shared" si="8"/>
        <v>32000</v>
      </c>
      <c r="I96" s="5" t="s">
        <v>687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688</v>
      </c>
      <c r="B97" s="5" t="s">
        <v>676</v>
      </c>
      <c r="C97" s="5" t="s">
        <v>689</v>
      </c>
      <c r="D97" s="5" t="s">
        <v>429</v>
      </c>
      <c r="E97" s="5" t="s">
        <v>430</v>
      </c>
      <c r="F97" s="17">
        <v>1</v>
      </c>
      <c r="G97" s="29">
        <v>6500</v>
      </c>
      <c r="H97" s="30">
        <f t="shared" si="8"/>
        <v>6500</v>
      </c>
      <c r="I97" s="5" t="s">
        <v>690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691</v>
      </c>
      <c r="B98" s="5" t="s">
        <v>676</v>
      </c>
      <c r="C98" s="5" t="s">
        <v>692</v>
      </c>
      <c r="D98" s="5" t="s">
        <v>429</v>
      </c>
      <c r="E98" s="5" t="s">
        <v>430</v>
      </c>
      <c r="F98" s="17">
        <v>1</v>
      </c>
      <c r="G98" s="29">
        <v>15000</v>
      </c>
      <c r="H98" s="30">
        <f t="shared" si="8"/>
        <v>15000</v>
      </c>
      <c r="I98" s="5" t="s">
        <v>693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694</v>
      </c>
      <c r="B99" s="5" t="s">
        <v>676</v>
      </c>
      <c r="C99" s="5" t="s">
        <v>695</v>
      </c>
      <c r="D99" s="5" t="s">
        <v>429</v>
      </c>
      <c r="E99" s="5" t="s">
        <v>430</v>
      </c>
      <c r="F99" s="17">
        <v>1</v>
      </c>
      <c r="G99" s="29">
        <v>15000</v>
      </c>
      <c r="H99" s="30">
        <f t="shared" si="8"/>
        <v>15000</v>
      </c>
      <c r="I99" s="5" t="s">
        <v>696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697</v>
      </c>
      <c r="B100" s="5" t="s">
        <v>676</v>
      </c>
      <c r="C100" s="5" t="s">
        <v>698</v>
      </c>
      <c r="D100" s="5" t="s">
        <v>429</v>
      </c>
      <c r="E100" s="5" t="s">
        <v>430</v>
      </c>
      <c r="F100" s="17">
        <v>1</v>
      </c>
      <c r="G100" s="29">
        <v>12000</v>
      </c>
      <c r="H100" s="30">
        <f t="shared" si="8"/>
        <v>12000</v>
      </c>
      <c r="I100" s="5" t="s">
        <v>699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700</v>
      </c>
      <c r="B101" s="5" t="s">
        <v>676</v>
      </c>
      <c r="C101" s="5" t="s">
        <v>701</v>
      </c>
      <c r="D101" s="5" t="s">
        <v>429</v>
      </c>
      <c r="E101" s="5" t="s">
        <v>430</v>
      </c>
      <c r="F101" s="17">
        <v>1</v>
      </c>
      <c r="G101" s="29">
        <v>6500</v>
      </c>
      <c r="H101" s="30">
        <f t="shared" si="8"/>
        <v>6500</v>
      </c>
      <c r="I101" s="5" t="s">
        <v>702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703</v>
      </c>
      <c r="B102" s="5" t="s">
        <v>676</v>
      </c>
      <c r="C102" s="5" t="s">
        <v>704</v>
      </c>
      <c r="D102" s="5" t="s">
        <v>705</v>
      </c>
      <c r="E102" s="5" t="s">
        <v>430</v>
      </c>
      <c r="F102" s="17">
        <v>1</v>
      </c>
      <c r="G102" s="29">
        <v>10000</v>
      </c>
      <c r="H102" s="30">
        <f t="shared" si="8"/>
        <v>10000</v>
      </c>
      <c r="I102" s="5" t="s">
        <v>706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2" t="s">
        <v>36</v>
      </c>
      <c r="B103" s="52"/>
      <c r="C103" s="52"/>
      <c r="D103" s="52"/>
      <c r="E103" s="52"/>
      <c r="F103" s="53"/>
      <c r="G103" s="54"/>
      <c r="H103" s="32">
        <f>SUM(H93:H102)</f>
        <v>186375</v>
      </c>
      <c r="I103" s="3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707</v>
      </c>
      <c r="B104" s="5" t="s">
        <v>129</v>
      </c>
      <c r="C104" s="5" t="s">
        <v>708</v>
      </c>
      <c r="D104" s="5" t="s">
        <v>429</v>
      </c>
      <c r="E104" s="5" t="s">
        <v>430</v>
      </c>
      <c r="F104" s="17">
        <v>1</v>
      </c>
      <c r="G104" s="29">
        <v>5000</v>
      </c>
      <c r="H104" s="30">
        <f>F104*G104</f>
        <v>5000</v>
      </c>
      <c r="I104" s="5" t="s">
        <v>709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710</v>
      </c>
      <c r="B105" s="5" t="s">
        <v>129</v>
      </c>
      <c r="C105" s="5" t="s">
        <v>711</v>
      </c>
      <c r="D105" s="5" t="s">
        <v>429</v>
      </c>
      <c r="E105" s="5" t="s">
        <v>430</v>
      </c>
      <c r="F105" s="17">
        <v>1</v>
      </c>
      <c r="G105" s="29">
        <v>15000</v>
      </c>
      <c r="H105" s="30">
        <f>F105*G105</f>
        <v>15000</v>
      </c>
      <c r="I105" s="5" t="s">
        <v>712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713</v>
      </c>
      <c r="B106" s="5" t="s">
        <v>129</v>
      </c>
      <c r="C106" s="5" t="s">
        <v>714</v>
      </c>
      <c r="D106" s="5" t="s">
        <v>429</v>
      </c>
      <c r="E106" s="5" t="s">
        <v>430</v>
      </c>
      <c r="F106" s="17">
        <v>1</v>
      </c>
      <c r="G106" s="29">
        <v>5500</v>
      </c>
      <c r="H106" s="30">
        <f>F106*G106</f>
        <v>5500</v>
      </c>
      <c r="I106" s="5" t="s">
        <v>715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716</v>
      </c>
      <c r="B107" s="5" t="s">
        <v>129</v>
      </c>
      <c r="C107" s="5" t="s">
        <v>717</v>
      </c>
      <c r="D107" s="5" t="s">
        <v>705</v>
      </c>
      <c r="E107" s="5" t="s">
        <v>430</v>
      </c>
      <c r="F107" s="17">
        <v>1</v>
      </c>
      <c r="G107" s="29">
        <v>12000</v>
      </c>
      <c r="H107" s="30">
        <f>F107*G107</f>
        <v>12000</v>
      </c>
      <c r="I107" s="5" t="s">
        <v>718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719</v>
      </c>
      <c r="B108" s="5" t="s">
        <v>129</v>
      </c>
      <c r="C108" s="5" t="s">
        <v>720</v>
      </c>
      <c r="D108" s="5" t="s">
        <v>429</v>
      </c>
      <c r="E108" s="5" t="s">
        <v>430</v>
      </c>
      <c r="F108" s="17">
        <v>1</v>
      </c>
      <c r="G108" s="29">
        <v>2200</v>
      </c>
      <c r="H108" s="30">
        <f>F108*G108</f>
        <v>2200</v>
      </c>
      <c r="I108" s="5" t="s">
        <v>721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2" t="s">
        <v>722</v>
      </c>
      <c r="B109" s="52"/>
      <c r="C109" s="52"/>
      <c r="D109" s="52"/>
      <c r="E109" s="52"/>
      <c r="F109" s="53"/>
      <c r="G109" s="54"/>
      <c r="H109" s="32">
        <f>SUM(H104:H108)</f>
        <v>39700</v>
      </c>
      <c r="I109" s="3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" t="s">
        <v>723</v>
      </c>
      <c r="B110" s="5" t="s">
        <v>724</v>
      </c>
      <c r="C110" s="5" t="s">
        <v>725</v>
      </c>
      <c r="D110" s="5" t="s">
        <v>726</v>
      </c>
      <c r="E110" s="5" t="s">
        <v>430</v>
      </c>
      <c r="F110" s="17">
        <v>1</v>
      </c>
      <c r="G110" s="29">
        <v>32000</v>
      </c>
      <c r="H110" s="30">
        <f t="shared" ref="H110:H115" si="9">F110*G110</f>
        <v>32000</v>
      </c>
      <c r="I110" s="5" t="s">
        <v>727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728</v>
      </c>
      <c r="B111" s="5" t="s">
        <v>724</v>
      </c>
      <c r="C111" s="5" t="s">
        <v>729</v>
      </c>
      <c r="D111" s="5" t="s">
        <v>429</v>
      </c>
      <c r="E111" s="5" t="s">
        <v>430</v>
      </c>
      <c r="F111" s="17">
        <v>1</v>
      </c>
      <c r="G111" s="29">
        <v>16000</v>
      </c>
      <c r="H111" s="30">
        <f t="shared" si="9"/>
        <v>16000</v>
      </c>
      <c r="I111" s="5" t="s">
        <v>730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731</v>
      </c>
      <c r="B112" s="5" t="s">
        <v>724</v>
      </c>
      <c r="C112" s="5" t="s">
        <v>732</v>
      </c>
      <c r="D112" s="5" t="s">
        <v>429</v>
      </c>
      <c r="E112" s="5" t="s">
        <v>430</v>
      </c>
      <c r="F112" s="17">
        <v>1</v>
      </c>
      <c r="G112" s="29">
        <v>10000</v>
      </c>
      <c r="H112" s="30">
        <f t="shared" si="9"/>
        <v>10000</v>
      </c>
      <c r="I112" s="5" t="s">
        <v>733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734</v>
      </c>
      <c r="B113" s="5" t="s">
        <v>724</v>
      </c>
      <c r="C113" s="5" t="s">
        <v>735</v>
      </c>
      <c r="D113" s="5" t="s">
        <v>726</v>
      </c>
      <c r="E113" s="5" t="s">
        <v>430</v>
      </c>
      <c r="F113" s="17">
        <v>1</v>
      </c>
      <c r="G113" s="29">
        <v>9000</v>
      </c>
      <c r="H113" s="30">
        <f t="shared" si="9"/>
        <v>9000</v>
      </c>
      <c r="I113" s="5" t="s">
        <v>736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737</v>
      </c>
      <c r="B114" s="5" t="s">
        <v>724</v>
      </c>
      <c r="C114" s="5" t="s">
        <v>738</v>
      </c>
      <c r="D114" s="5" t="s">
        <v>429</v>
      </c>
      <c r="E114" s="5" t="s">
        <v>430</v>
      </c>
      <c r="F114" s="17">
        <v>1</v>
      </c>
      <c r="G114" s="29">
        <v>8000</v>
      </c>
      <c r="H114" s="30">
        <f t="shared" si="9"/>
        <v>8000</v>
      </c>
      <c r="I114" s="5" t="s">
        <v>739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740</v>
      </c>
      <c r="B115" s="5" t="s">
        <v>724</v>
      </c>
      <c r="C115" s="5" t="s">
        <v>741</v>
      </c>
      <c r="D115" s="5" t="s">
        <v>742</v>
      </c>
      <c r="E115" s="5" t="s">
        <v>430</v>
      </c>
      <c r="F115" s="17">
        <v>1</v>
      </c>
      <c r="G115" s="29">
        <v>18000</v>
      </c>
      <c r="H115" s="30">
        <f t="shared" si="9"/>
        <v>18000</v>
      </c>
      <c r="I115" s="5" t="s">
        <v>743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5" t="s">
        <v>744</v>
      </c>
      <c r="B116" s="55"/>
      <c r="C116" s="55"/>
      <c r="D116" s="55"/>
      <c r="E116" s="55"/>
      <c r="F116" s="55"/>
      <c r="G116" s="56"/>
      <c r="H116" s="35">
        <f>SUM(H110:H115)</f>
        <v>93000</v>
      </c>
      <c r="I116" s="3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7" t="s">
        <v>745</v>
      </c>
      <c r="B117" s="57"/>
      <c r="C117" s="57"/>
      <c r="D117" s="57"/>
      <c r="E117" s="57"/>
      <c r="F117" s="57"/>
      <c r="G117" s="58"/>
      <c r="H117" s="36">
        <f>H20+H22+H31+H38+H42+H46+H55+H62+H69+H76+H84+H92+H103+H109+H116</f>
        <v>1997368.75</v>
      </c>
      <c r="I117" s="2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107</v>
      </c>
      <c r="B118" s="57"/>
      <c r="C118" s="57"/>
      <c r="D118" s="57"/>
      <c r="E118" s="57"/>
      <c r="F118" s="57"/>
      <c r="G118" s="58"/>
      <c r="H118" s="37">
        <f>SUMIF($D$13:$D$115,"Cast payroll",$H$13:$H$115)*Assumptions!F12</f>
        <v>44036.03125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746</v>
      </c>
      <c r="B119" s="57"/>
      <c r="C119" s="57"/>
      <c r="D119" s="57"/>
      <c r="E119" s="57"/>
      <c r="F119" s="57"/>
      <c r="G119" s="58"/>
      <c r="H119" s="37">
        <f>SUMIF($D$13:$D$115,"Crew payroll",$H$13:$H$115)*Assumptions!F13</f>
        <v>134595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113</v>
      </c>
      <c r="B120" s="57"/>
      <c r="C120" s="57"/>
      <c r="D120" s="57"/>
      <c r="E120" s="57"/>
      <c r="F120" s="57"/>
      <c r="G120" s="58"/>
      <c r="H120" s="37">
        <f>(SUMIF($D$13:$D$115,"Cast payroll",$H$13:$H$115)+SUMIF($D$13:$D$115,"Crew payroll",$H$13:$H$115))*Assumptions!F14</f>
        <v>28577.0625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747</v>
      </c>
      <c r="B121" s="57"/>
      <c r="C121" s="57"/>
      <c r="D121" s="57"/>
      <c r="E121" s="57"/>
      <c r="F121" s="57"/>
      <c r="G121" s="58"/>
      <c r="H121" s="37">
        <f>SUM(H117:H120)</f>
        <v>2204576.84375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120</v>
      </c>
      <c r="B122" s="57"/>
      <c r="C122" s="57"/>
      <c r="D122" s="57"/>
      <c r="E122" s="57"/>
      <c r="F122" s="57"/>
      <c r="G122" s="58"/>
      <c r="H122" s="37">
        <f>H121*Assumptions!F16</f>
        <v>0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9" t="s">
        <v>748</v>
      </c>
      <c r="B123" s="59"/>
      <c r="C123" s="59"/>
      <c r="D123" s="59"/>
      <c r="E123" s="59"/>
      <c r="F123" s="59"/>
      <c r="G123" s="60"/>
      <c r="H123" s="39">
        <f>(H121+H122)*Assumptions!F15</f>
        <v>143297.49484375</v>
      </c>
      <c r="I123" s="3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61" t="s">
        <v>749</v>
      </c>
      <c r="B124" s="61"/>
      <c r="C124" s="61"/>
      <c r="D124" s="61"/>
      <c r="E124" s="61"/>
      <c r="F124" s="61"/>
      <c r="G124" s="62"/>
      <c r="H124" s="41">
        <f>H121+H122+H123</f>
        <v>2347874.3385937498</v>
      </c>
      <c r="I124" s="40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0:G120"/>
    <mergeCell ref="A121:G121"/>
    <mergeCell ref="A122:G122"/>
    <mergeCell ref="A123:G123"/>
    <mergeCell ref="A124:G124"/>
    <mergeCell ref="A109:G109"/>
    <mergeCell ref="A116:G116"/>
    <mergeCell ref="A117:G117"/>
    <mergeCell ref="A118:G118"/>
    <mergeCell ref="A119:G119"/>
    <mergeCell ref="A69:G69"/>
    <mergeCell ref="A76:G76"/>
    <mergeCell ref="A84:G84"/>
    <mergeCell ref="A92:G92"/>
    <mergeCell ref="A103:G103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7" priority="1" operator="containsText" text="WITHIN"/>
    <cfRule type="containsText" dxfId="6" priority="2" operator="containsText" text="REVIEW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754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755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 customHeight="1">
      <c r="A6" s="24" t="s">
        <v>414</v>
      </c>
      <c r="B6" s="25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415</v>
      </c>
      <c r="B7" s="27">
        <v>9000000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416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417</v>
      </c>
      <c r="B9" s="28">
        <f>H124</f>
        <v>7458210.1114499997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418</v>
      </c>
      <c r="B12" s="2" t="s">
        <v>419</v>
      </c>
      <c r="C12" s="2" t="s">
        <v>420</v>
      </c>
      <c r="D12" s="2" t="s">
        <v>421</v>
      </c>
      <c r="E12" s="2" t="s">
        <v>422</v>
      </c>
      <c r="F12" s="2" t="s">
        <v>423</v>
      </c>
      <c r="G12" s="2" t="s">
        <v>318</v>
      </c>
      <c r="H12" s="2" t="s">
        <v>424</v>
      </c>
      <c r="I12" s="3" t="s">
        <v>425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426</v>
      </c>
      <c r="B13" s="5" t="s">
        <v>427</v>
      </c>
      <c r="C13" s="5" t="s">
        <v>428</v>
      </c>
      <c r="D13" s="5" t="s">
        <v>429</v>
      </c>
      <c r="E13" s="5" t="s">
        <v>430</v>
      </c>
      <c r="F13" s="17">
        <v>1</v>
      </c>
      <c r="G13" s="29">
        <v>30000</v>
      </c>
      <c r="H13" s="30">
        <f t="shared" ref="H13:H19" si="0">F13*G13</f>
        <v>30000</v>
      </c>
      <c r="I13" s="5" t="s">
        <v>431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432</v>
      </c>
      <c r="B14" s="5" t="s">
        <v>427</v>
      </c>
      <c r="C14" s="5" t="s">
        <v>433</v>
      </c>
      <c r="D14" s="5" t="s">
        <v>429</v>
      </c>
      <c r="E14" s="5" t="s">
        <v>430</v>
      </c>
      <c r="F14" s="17">
        <v>1</v>
      </c>
      <c r="G14" s="29">
        <v>45000</v>
      </c>
      <c r="H14" s="30">
        <f t="shared" si="0"/>
        <v>45000</v>
      </c>
      <c r="I14" s="5" t="s">
        <v>434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435</v>
      </c>
      <c r="B15" s="5" t="s">
        <v>427</v>
      </c>
      <c r="C15" s="5" t="s">
        <v>436</v>
      </c>
      <c r="D15" s="5" t="s">
        <v>429</v>
      </c>
      <c r="E15" s="5" t="s">
        <v>430</v>
      </c>
      <c r="F15" s="17">
        <v>1</v>
      </c>
      <c r="G15" s="29">
        <v>18000</v>
      </c>
      <c r="H15" s="30">
        <f t="shared" si="0"/>
        <v>18000</v>
      </c>
      <c r="I15" s="5" t="s">
        <v>437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438</v>
      </c>
      <c r="B16" s="5" t="s">
        <v>427</v>
      </c>
      <c r="C16" s="5" t="s">
        <v>439</v>
      </c>
      <c r="D16" s="5" t="s">
        <v>440</v>
      </c>
      <c r="E16" s="5" t="s">
        <v>441</v>
      </c>
      <c r="F16" s="17">
        <v>1</v>
      </c>
      <c r="G16" s="29">
        <v>140000</v>
      </c>
      <c r="H16" s="30">
        <f t="shared" si="0"/>
        <v>140000</v>
      </c>
      <c r="I16" s="5" t="s">
        <v>442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443</v>
      </c>
      <c r="B17" s="5" t="s">
        <v>427</v>
      </c>
      <c r="C17" s="5" t="s">
        <v>444</v>
      </c>
      <c r="D17" s="5" t="s">
        <v>440</v>
      </c>
      <c r="E17" s="5" t="s">
        <v>441</v>
      </c>
      <c r="F17" s="17">
        <v>1</v>
      </c>
      <c r="G17" s="29">
        <v>150000</v>
      </c>
      <c r="H17" s="30">
        <f t="shared" si="0"/>
        <v>150000</v>
      </c>
      <c r="I17" s="5" t="s">
        <v>445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446</v>
      </c>
      <c r="B18" s="5" t="s">
        <v>427</v>
      </c>
      <c r="C18" s="5" t="s">
        <v>447</v>
      </c>
      <c r="D18" s="5" t="s">
        <v>440</v>
      </c>
      <c r="E18" s="5" t="s">
        <v>430</v>
      </c>
      <c r="F18" s="17">
        <v>1</v>
      </c>
      <c r="G18" s="29">
        <v>40000</v>
      </c>
      <c r="H18" s="30">
        <f t="shared" si="0"/>
        <v>40000</v>
      </c>
      <c r="I18" s="5" t="s">
        <v>448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449</v>
      </c>
      <c r="B19" s="5" t="s">
        <v>427</v>
      </c>
      <c r="C19" s="5" t="s">
        <v>450</v>
      </c>
      <c r="D19" s="5" t="s">
        <v>440</v>
      </c>
      <c r="E19" s="5" t="s">
        <v>430</v>
      </c>
      <c r="F19" s="17">
        <v>1</v>
      </c>
      <c r="G19" s="29">
        <v>50000</v>
      </c>
      <c r="H19" s="30">
        <f t="shared" si="0"/>
        <v>50000</v>
      </c>
      <c r="I19" s="5" t="s">
        <v>451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452</v>
      </c>
      <c r="B20" s="52"/>
      <c r="C20" s="52"/>
      <c r="D20" s="52"/>
      <c r="E20" s="52"/>
      <c r="F20" s="53"/>
      <c r="G20" s="54"/>
      <c r="H20" s="32">
        <f>SUM(H13:H19)</f>
        <v>473000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453</v>
      </c>
      <c r="B21" s="5" t="s">
        <v>454</v>
      </c>
      <c r="C21" s="5" t="s">
        <v>455</v>
      </c>
      <c r="D21" s="5" t="s">
        <v>456</v>
      </c>
      <c r="E21" s="5" t="s">
        <v>457</v>
      </c>
      <c r="F21" s="33">
        <v>1</v>
      </c>
      <c r="G21" s="30"/>
      <c r="H21" s="6">
        <f>'Cast &amp; Schedule'!R24</f>
        <v>479678</v>
      </c>
      <c r="I21" s="5" t="s">
        <v>458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459</v>
      </c>
      <c r="B22" s="52"/>
      <c r="C22" s="52"/>
      <c r="D22" s="52"/>
      <c r="E22" s="52"/>
      <c r="F22" s="53"/>
      <c r="G22" s="54"/>
      <c r="H22" s="32">
        <f>SUM(H21:H21)</f>
        <v>479678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460</v>
      </c>
      <c r="B23" s="5" t="s">
        <v>461</v>
      </c>
      <c r="C23" s="5" t="s">
        <v>462</v>
      </c>
      <c r="D23" s="5" t="s">
        <v>440</v>
      </c>
      <c r="E23" s="5" t="s">
        <v>463</v>
      </c>
      <c r="F23" s="17">
        <v>60</v>
      </c>
      <c r="G23" s="29">
        <v>1450</v>
      </c>
      <c r="H23" s="30">
        <f t="shared" ref="H23:H30" si="1">F23*G23</f>
        <v>87000</v>
      </c>
      <c r="I23" s="5" t="s">
        <v>464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465</v>
      </c>
      <c r="B24" s="5" t="s">
        <v>461</v>
      </c>
      <c r="C24" s="5" t="s">
        <v>466</v>
      </c>
      <c r="D24" s="5" t="s">
        <v>440</v>
      </c>
      <c r="E24" s="5" t="s">
        <v>463</v>
      </c>
      <c r="F24" s="17">
        <v>55</v>
      </c>
      <c r="G24" s="29">
        <v>950</v>
      </c>
      <c r="H24" s="30">
        <f t="shared" si="1"/>
        <v>52250</v>
      </c>
      <c r="I24" s="5" t="s">
        <v>467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468</v>
      </c>
      <c r="B25" s="5" t="s">
        <v>461</v>
      </c>
      <c r="C25" s="5" t="s">
        <v>469</v>
      </c>
      <c r="D25" s="5" t="s">
        <v>440</v>
      </c>
      <c r="E25" s="5" t="s">
        <v>463</v>
      </c>
      <c r="F25" s="17">
        <v>32</v>
      </c>
      <c r="G25" s="29">
        <v>1350</v>
      </c>
      <c r="H25" s="30">
        <f t="shared" si="1"/>
        <v>43200</v>
      </c>
      <c r="I25" s="5" t="s">
        <v>470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471</v>
      </c>
      <c r="B26" s="5" t="s">
        <v>461</v>
      </c>
      <c r="C26" s="5" t="s">
        <v>472</v>
      </c>
      <c r="D26" s="5" t="s">
        <v>440</v>
      </c>
      <c r="E26" s="5" t="s">
        <v>463</v>
      </c>
      <c r="F26" s="17">
        <v>28</v>
      </c>
      <c r="G26" s="29">
        <v>1050</v>
      </c>
      <c r="H26" s="30">
        <f t="shared" si="1"/>
        <v>29400</v>
      </c>
      <c r="I26" s="5" t="s">
        <v>473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474</v>
      </c>
      <c r="B27" s="5" t="s">
        <v>461</v>
      </c>
      <c r="C27" s="5" t="s">
        <v>475</v>
      </c>
      <c r="D27" s="5" t="s">
        <v>440</v>
      </c>
      <c r="E27" s="5" t="s">
        <v>463</v>
      </c>
      <c r="F27" s="17">
        <v>24</v>
      </c>
      <c r="G27" s="29">
        <v>1000</v>
      </c>
      <c r="H27" s="30">
        <f t="shared" si="1"/>
        <v>24000</v>
      </c>
      <c r="I27" s="5" t="s">
        <v>476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477</v>
      </c>
      <c r="B28" s="5" t="s">
        <v>461</v>
      </c>
      <c r="C28" s="5" t="s">
        <v>478</v>
      </c>
      <c r="D28" s="5" t="s">
        <v>440</v>
      </c>
      <c r="E28" s="5" t="s">
        <v>479</v>
      </c>
      <c r="F28" s="17">
        <v>190</v>
      </c>
      <c r="G28" s="29">
        <v>325</v>
      </c>
      <c r="H28" s="30">
        <f t="shared" si="1"/>
        <v>61750</v>
      </c>
      <c r="I28" s="5" t="s">
        <v>480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481</v>
      </c>
      <c r="B29" s="5" t="s">
        <v>461</v>
      </c>
      <c r="C29" s="5" t="s">
        <v>482</v>
      </c>
      <c r="D29" s="5" t="s">
        <v>483</v>
      </c>
      <c r="E29" s="5" t="s">
        <v>430</v>
      </c>
      <c r="F29" s="17">
        <v>1</v>
      </c>
      <c r="G29" s="29">
        <v>24000</v>
      </c>
      <c r="H29" s="30">
        <f t="shared" si="1"/>
        <v>24000</v>
      </c>
      <c r="I29" s="5" t="s">
        <v>484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485</v>
      </c>
      <c r="B30" s="5" t="s">
        <v>461</v>
      </c>
      <c r="C30" s="5" t="s">
        <v>486</v>
      </c>
      <c r="D30" s="5" t="s">
        <v>440</v>
      </c>
      <c r="E30" s="5" t="s">
        <v>463</v>
      </c>
      <c r="F30" s="17">
        <v>24</v>
      </c>
      <c r="G30" s="29">
        <v>850</v>
      </c>
      <c r="H30" s="30">
        <f t="shared" si="1"/>
        <v>20400</v>
      </c>
      <c r="I30" s="5" t="s">
        <v>487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488</v>
      </c>
      <c r="B31" s="52"/>
      <c r="C31" s="52"/>
      <c r="D31" s="52"/>
      <c r="E31" s="52"/>
      <c r="F31" s="53"/>
      <c r="G31" s="54"/>
      <c r="H31" s="32">
        <f>SUM(H23:H30)</f>
        <v>342000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489</v>
      </c>
      <c r="B32" s="5" t="s">
        <v>490</v>
      </c>
      <c r="C32" s="5" t="s">
        <v>491</v>
      </c>
      <c r="D32" s="5" t="s">
        <v>440</v>
      </c>
      <c r="E32" s="5" t="s">
        <v>463</v>
      </c>
      <c r="F32" s="17">
        <v>38</v>
      </c>
      <c r="G32" s="29">
        <v>2100</v>
      </c>
      <c r="H32" s="30">
        <f t="shared" ref="H32:H37" si="2">F32*G32</f>
        <v>79800</v>
      </c>
      <c r="I32" s="5" t="s">
        <v>492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493</v>
      </c>
      <c r="B33" s="5" t="s">
        <v>490</v>
      </c>
      <c r="C33" s="5" t="s">
        <v>494</v>
      </c>
      <c r="D33" s="5" t="s">
        <v>440</v>
      </c>
      <c r="E33" s="5" t="s">
        <v>463</v>
      </c>
      <c r="F33" s="17">
        <v>24</v>
      </c>
      <c r="G33" s="29">
        <v>1100</v>
      </c>
      <c r="H33" s="30">
        <f t="shared" si="2"/>
        <v>26400</v>
      </c>
      <c r="I33" s="5" t="s">
        <v>495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496</v>
      </c>
      <c r="B34" s="5" t="s">
        <v>490</v>
      </c>
      <c r="C34" s="5" t="s">
        <v>497</v>
      </c>
      <c r="D34" s="5" t="s">
        <v>440</v>
      </c>
      <c r="E34" s="5" t="s">
        <v>479</v>
      </c>
      <c r="F34" s="17">
        <v>72</v>
      </c>
      <c r="G34" s="29">
        <v>800</v>
      </c>
      <c r="H34" s="30">
        <f t="shared" si="2"/>
        <v>57600</v>
      </c>
      <c r="I34" s="5" t="s">
        <v>498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499</v>
      </c>
      <c r="B35" s="5" t="s">
        <v>490</v>
      </c>
      <c r="C35" s="5" t="s">
        <v>500</v>
      </c>
      <c r="D35" s="5" t="s">
        <v>501</v>
      </c>
      <c r="E35" s="5" t="s">
        <v>502</v>
      </c>
      <c r="F35" s="17">
        <v>24</v>
      </c>
      <c r="G35" s="29">
        <v>4500</v>
      </c>
      <c r="H35" s="30">
        <f t="shared" si="2"/>
        <v>108000</v>
      </c>
      <c r="I35" s="5" t="s">
        <v>503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504</v>
      </c>
      <c r="B36" s="5" t="s">
        <v>490</v>
      </c>
      <c r="C36" s="5" t="s">
        <v>505</v>
      </c>
      <c r="D36" s="5" t="s">
        <v>506</v>
      </c>
      <c r="E36" s="5" t="s">
        <v>430</v>
      </c>
      <c r="F36" s="17">
        <v>1</v>
      </c>
      <c r="G36" s="29">
        <v>22000</v>
      </c>
      <c r="H36" s="30">
        <f t="shared" si="2"/>
        <v>22000</v>
      </c>
      <c r="I36" s="5" t="s">
        <v>507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508</v>
      </c>
      <c r="B37" s="5" t="s">
        <v>490</v>
      </c>
      <c r="C37" s="5" t="s">
        <v>509</v>
      </c>
      <c r="D37" s="5" t="s">
        <v>501</v>
      </c>
      <c r="E37" s="5" t="s">
        <v>430</v>
      </c>
      <c r="F37" s="17">
        <v>1</v>
      </c>
      <c r="G37" s="29">
        <v>30000</v>
      </c>
      <c r="H37" s="30">
        <f t="shared" si="2"/>
        <v>30000</v>
      </c>
      <c r="I37" s="5" t="s">
        <v>510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511</v>
      </c>
      <c r="B38" s="52"/>
      <c r="C38" s="52"/>
      <c r="D38" s="52"/>
      <c r="E38" s="52"/>
      <c r="F38" s="53"/>
      <c r="G38" s="54"/>
      <c r="H38" s="32">
        <f>SUM(H32:H37)</f>
        <v>323800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5" t="s">
        <v>512</v>
      </c>
      <c r="B39" s="5" t="s">
        <v>513</v>
      </c>
      <c r="C39" s="5" t="s">
        <v>514</v>
      </c>
      <c r="D39" s="5" t="s">
        <v>440</v>
      </c>
      <c r="E39" s="5" t="s">
        <v>479</v>
      </c>
      <c r="F39" s="17">
        <v>170</v>
      </c>
      <c r="G39" s="29">
        <v>925</v>
      </c>
      <c r="H39" s="30">
        <f>F39*G39</f>
        <v>157250</v>
      </c>
      <c r="I39" s="5" t="s">
        <v>515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516</v>
      </c>
      <c r="B40" s="5" t="s">
        <v>513</v>
      </c>
      <c r="C40" s="5" t="s">
        <v>517</v>
      </c>
      <c r="D40" s="5" t="s">
        <v>501</v>
      </c>
      <c r="E40" s="5" t="s">
        <v>502</v>
      </c>
      <c r="F40" s="17">
        <v>24</v>
      </c>
      <c r="G40" s="29">
        <v>3000</v>
      </c>
      <c r="H40" s="30">
        <f>F40*G40</f>
        <v>72000</v>
      </c>
      <c r="I40" s="5" t="s">
        <v>518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519</v>
      </c>
      <c r="B41" s="5" t="s">
        <v>513</v>
      </c>
      <c r="C41" s="5" t="s">
        <v>520</v>
      </c>
      <c r="D41" s="5" t="s">
        <v>521</v>
      </c>
      <c r="E41" s="5" t="s">
        <v>430</v>
      </c>
      <c r="F41" s="17">
        <v>1</v>
      </c>
      <c r="G41" s="29">
        <v>19000</v>
      </c>
      <c r="H41" s="30">
        <f>F41*G41</f>
        <v>19000</v>
      </c>
      <c r="I41" s="5" t="s">
        <v>522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523</v>
      </c>
      <c r="B42" s="52"/>
      <c r="C42" s="52"/>
      <c r="D42" s="52"/>
      <c r="E42" s="52"/>
      <c r="F42" s="53"/>
      <c r="G42" s="54"/>
      <c r="H42" s="32">
        <f>SUM(H39:H41)</f>
        <v>248250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524</v>
      </c>
      <c r="B43" s="5" t="s">
        <v>525</v>
      </c>
      <c r="C43" s="5" t="s">
        <v>526</v>
      </c>
      <c r="D43" s="5" t="s">
        <v>440</v>
      </c>
      <c r="E43" s="5" t="s">
        <v>479</v>
      </c>
      <c r="F43" s="17">
        <v>72</v>
      </c>
      <c r="G43" s="29">
        <v>800</v>
      </c>
      <c r="H43" s="30">
        <f>F43*G43</f>
        <v>57600</v>
      </c>
      <c r="I43" s="5" t="s">
        <v>527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528</v>
      </c>
      <c r="B44" s="5" t="s">
        <v>525</v>
      </c>
      <c r="C44" s="5" t="s">
        <v>529</v>
      </c>
      <c r="D44" s="5" t="s">
        <v>501</v>
      </c>
      <c r="E44" s="5" t="s">
        <v>502</v>
      </c>
      <c r="F44" s="17">
        <v>24</v>
      </c>
      <c r="G44" s="29">
        <v>1200</v>
      </c>
      <c r="H44" s="30">
        <f>F44*G44</f>
        <v>28800</v>
      </c>
      <c r="I44" s="5" t="s">
        <v>530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531</v>
      </c>
      <c r="B45" s="5" t="s">
        <v>525</v>
      </c>
      <c r="C45" s="5" t="s">
        <v>532</v>
      </c>
      <c r="D45" s="5" t="s">
        <v>501</v>
      </c>
      <c r="E45" s="5" t="s">
        <v>430</v>
      </c>
      <c r="F45" s="17">
        <v>1</v>
      </c>
      <c r="G45" s="29">
        <v>8500</v>
      </c>
      <c r="H45" s="30">
        <f>F45*G45</f>
        <v>8500</v>
      </c>
      <c r="I45" s="5" t="s">
        <v>533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534</v>
      </c>
      <c r="B46" s="52"/>
      <c r="C46" s="52"/>
      <c r="D46" s="52"/>
      <c r="E46" s="52"/>
      <c r="F46" s="53"/>
      <c r="G46" s="54"/>
      <c r="H46" s="32">
        <f>SUM(H43:H45)</f>
        <v>94900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535</v>
      </c>
      <c r="B47" s="5" t="s">
        <v>536</v>
      </c>
      <c r="C47" s="5" t="s">
        <v>537</v>
      </c>
      <c r="D47" s="5" t="s">
        <v>440</v>
      </c>
      <c r="E47" s="5" t="s">
        <v>479</v>
      </c>
      <c r="F47" s="17">
        <v>135</v>
      </c>
      <c r="G47" s="29">
        <v>1150</v>
      </c>
      <c r="H47" s="30">
        <f>F47*G47</f>
        <v>155250</v>
      </c>
      <c r="I47" s="5" t="s">
        <v>538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539</v>
      </c>
      <c r="B48" s="5" t="s">
        <v>536</v>
      </c>
      <c r="C48" s="5" t="s">
        <v>540</v>
      </c>
      <c r="D48" s="5" t="s">
        <v>440</v>
      </c>
      <c r="E48" s="5" t="s">
        <v>479</v>
      </c>
      <c r="F48" s="17">
        <v>180</v>
      </c>
      <c r="G48" s="29">
        <v>775</v>
      </c>
      <c r="H48" s="30">
        <f>F48*G48</f>
        <v>139500</v>
      </c>
      <c r="I48" s="5" t="s">
        <v>541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542</v>
      </c>
      <c r="B49" s="5" t="s">
        <v>536</v>
      </c>
      <c r="C49" s="5" t="s">
        <v>543</v>
      </c>
      <c r="D49" s="5" t="s">
        <v>440</v>
      </c>
      <c r="E49" s="5" t="s">
        <v>479</v>
      </c>
      <c r="F49" s="17">
        <v>55</v>
      </c>
      <c r="G49" s="29">
        <v>1200</v>
      </c>
      <c r="H49" s="30">
        <f>F49*G49</f>
        <v>66000</v>
      </c>
      <c r="I49" s="5" t="s">
        <v>544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545</v>
      </c>
      <c r="B50" s="5" t="s">
        <v>536</v>
      </c>
      <c r="C50" s="5" t="s">
        <v>546</v>
      </c>
      <c r="D50" s="5" t="s">
        <v>547</v>
      </c>
      <c r="E50" s="5" t="s">
        <v>457</v>
      </c>
      <c r="F50" s="33">
        <v>1</v>
      </c>
      <c r="G50" s="30"/>
      <c r="H50" s="6">
        <f>'Props &amp; Art'!O39</f>
        <v>392800</v>
      </c>
      <c r="I50" s="5" t="s">
        <v>548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549</v>
      </c>
      <c r="B51" s="5" t="s">
        <v>536</v>
      </c>
      <c r="C51" s="5" t="s">
        <v>550</v>
      </c>
      <c r="D51" s="5" t="s">
        <v>483</v>
      </c>
      <c r="E51" s="5" t="s">
        <v>430</v>
      </c>
      <c r="F51" s="17">
        <v>1</v>
      </c>
      <c r="G51" s="29">
        <v>80000</v>
      </c>
      <c r="H51" s="30">
        <f>F51*G51</f>
        <v>80000</v>
      </c>
      <c r="I51" s="5" t="s">
        <v>551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5" t="s">
        <v>552</v>
      </c>
      <c r="B52" s="5" t="s">
        <v>536</v>
      </c>
      <c r="C52" s="5" t="s">
        <v>553</v>
      </c>
      <c r="D52" s="5" t="s">
        <v>429</v>
      </c>
      <c r="E52" s="5" t="s">
        <v>430</v>
      </c>
      <c r="F52" s="17">
        <v>1</v>
      </c>
      <c r="G52" s="29">
        <v>30000</v>
      </c>
      <c r="H52" s="30">
        <f>F52*G52</f>
        <v>30000</v>
      </c>
      <c r="I52" s="5" t="s">
        <v>554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5" t="s">
        <v>555</v>
      </c>
      <c r="B53" s="5" t="s">
        <v>536</v>
      </c>
      <c r="C53" s="5" t="s">
        <v>556</v>
      </c>
      <c r="D53" s="5" t="s">
        <v>557</v>
      </c>
      <c r="E53" s="5" t="s">
        <v>430</v>
      </c>
      <c r="F53" s="17">
        <v>1</v>
      </c>
      <c r="G53" s="29">
        <v>360000</v>
      </c>
      <c r="H53" s="30">
        <f>F53*G53</f>
        <v>360000</v>
      </c>
      <c r="I53" s="5" t="s">
        <v>558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559</v>
      </c>
      <c r="B54" s="5" t="s">
        <v>536</v>
      </c>
      <c r="C54" s="5" t="s">
        <v>560</v>
      </c>
      <c r="D54" s="5" t="s">
        <v>557</v>
      </c>
      <c r="E54" s="5" t="s">
        <v>430</v>
      </c>
      <c r="F54" s="17">
        <v>1</v>
      </c>
      <c r="G54" s="29">
        <v>90000</v>
      </c>
      <c r="H54" s="30">
        <f>F54*G54</f>
        <v>90000</v>
      </c>
      <c r="I54" s="5" t="s">
        <v>561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1313550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562</v>
      </c>
      <c r="B56" s="5" t="s">
        <v>563</v>
      </c>
      <c r="C56" s="5" t="s">
        <v>564</v>
      </c>
      <c r="D56" s="5" t="s">
        <v>440</v>
      </c>
      <c r="E56" s="5" t="s">
        <v>479</v>
      </c>
      <c r="F56" s="17">
        <v>100</v>
      </c>
      <c r="G56" s="29">
        <v>1000</v>
      </c>
      <c r="H56" s="30">
        <f t="shared" ref="H56:H61" si="3">F56*G56</f>
        <v>100000</v>
      </c>
      <c r="I56" s="5" t="s">
        <v>565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566</v>
      </c>
      <c r="B57" s="5" t="s">
        <v>563</v>
      </c>
      <c r="C57" s="5" t="s">
        <v>567</v>
      </c>
      <c r="D57" s="5" t="s">
        <v>483</v>
      </c>
      <c r="E57" s="5" t="s">
        <v>430</v>
      </c>
      <c r="F57" s="17">
        <v>1</v>
      </c>
      <c r="G57" s="29">
        <v>110000</v>
      </c>
      <c r="H57" s="30">
        <f t="shared" si="3"/>
        <v>110000</v>
      </c>
      <c r="I57" s="5" t="s">
        <v>568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569</v>
      </c>
      <c r="B58" s="5" t="s">
        <v>563</v>
      </c>
      <c r="C58" s="5" t="s">
        <v>570</v>
      </c>
      <c r="D58" s="5" t="s">
        <v>440</v>
      </c>
      <c r="E58" s="5" t="s">
        <v>479</v>
      </c>
      <c r="F58" s="17">
        <v>120</v>
      </c>
      <c r="G58" s="29">
        <v>1000</v>
      </c>
      <c r="H58" s="30">
        <f t="shared" si="3"/>
        <v>120000</v>
      </c>
      <c r="I58" s="5" t="s">
        <v>571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572</v>
      </c>
      <c r="B59" s="5" t="s">
        <v>563</v>
      </c>
      <c r="C59" s="5" t="s">
        <v>573</v>
      </c>
      <c r="D59" s="5" t="s">
        <v>574</v>
      </c>
      <c r="E59" s="5" t="s">
        <v>430</v>
      </c>
      <c r="F59" s="17">
        <v>1</v>
      </c>
      <c r="G59" s="29">
        <v>50000</v>
      </c>
      <c r="H59" s="30">
        <f t="shared" si="3"/>
        <v>50000</v>
      </c>
      <c r="I59" s="5" t="s">
        <v>575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576</v>
      </c>
      <c r="B60" s="5" t="s">
        <v>563</v>
      </c>
      <c r="C60" s="5" t="s">
        <v>577</v>
      </c>
      <c r="D60" s="5" t="s">
        <v>483</v>
      </c>
      <c r="E60" s="5" t="s">
        <v>430</v>
      </c>
      <c r="F60" s="17">
        <v>1</v>
      </c>
      <c r="G60" s="29">
        <v>30000</v>
      </c>
      <c r="H60" s="30">
        <f t="shared" si="3"/>
        <v>30000</v>
      </c>
      <c r="I60" s="5" t="s">
        <v>578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" customHeight="1">
      <c r="A61" s="5" t="s">
        <v>579</v>
      </c>
      <c r="B61" s="5" t="s">
        <v>563</v>
      </c>
      <c r="C61" s="5" t="s">
        <v>580</v>
      </c>
      <c r="D61" s="5" t="s">
        <v>581</v>
      </c>
      <c r="E61" s="5" t="s">
        <v>430</v>
      </c>
      <c r="F61" s="17">
        <v>1</v>
      </c>
      <c r="G61" s="29">
        <v>16000</v>
      </c>
      <c r="H61" s="30">
        <f t="shared" si="3"/>
        <v>16000</v>
      </c>
      <c r="I61" s="5" t="s">
        <v>582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426000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583</v>
      </c>
      <c r="B63" s="5" t="s">
        <v>584</v>
      </c>
      <c r="C63" s="5" t="s">
        <v>585</v>
      </c>
      <c r="D63" s="5" t="s">
        <v>440</v>
      </c>
      <c r="E63" s="5" t="s">
        <v>430</v>
      </c>
      <c r="F63" s="17">
        <v>1</v>
      </c>
      <c r="G63" s="29">
        <v>45000</v>
      </c>
      <c r="H63" s="30">
        <f t="shared" ref="H63:H68" si="4">F63*G63</f>
        <v>45000</v>
      </c>
      <c r="I63" s="5" t="s">
        <v>586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587</v>
      </c>
      <c r="B64" s="5" t="s">
        <v>584</v>
      </c>
      <c r="C64" s="5" t="s">
        <v>588</v>
      </c>
      <c r="D64" s="5" t="s">
        <v>589</v>
      </c>
      <c r="E64" s="5" t="s">
        <v>430</v>
      </c>
      <c r="F64" s="17">
        <v>1</v>
      </c>
      <c r="G64" s="29">
        <v>55000</v>
      </c>
      <c r="H64" s="30">
        <f t="shared" si="4"/>
        <v>55000</v>
      </c>
      <c r="I64" s="5" t="s">
        <v>590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591</v>
      </c>
      <c r="B65" s="5" t="s">
        <v>584</v>
      </c>
      <c r="C65" s="5" t="s">
        <v>592</v>
      </c>
      <c r="D65" s="5" t="s">
        <v>589</v>
      </c>
      <c r="E65" s="5" t="s">
        <v>430</v>
      </c>
      <c r="F65" s="17">
        <v>1</v>
      </c>
      <c r="G65" s="29">
        <v>75000</v>
      </c>
      <c r="H65" s="30">
        <f t="shared" si="4"/>
        <v>75000</v>
      </c>
      <c r="I65" s="5" t="s">
        <v>593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594</v>
      </c>
      <c r="B66" s="5" t="s">
        <v>584</v>
      </c>
      <c r="C66" s="5" t="s">
        <v>595</v>
      </c>
      <c r="D66" s="5" t="s">
        <v>596</v>
      </c>
      <c r="E66" s="5" t="s">
        <v>430</v>
      </c>
      <c r="F66" s="17">
        <v>1</v>
      </c>
      <c r="G66" s="29">
        <v>28000</v>
      </c>
      <c r="H66" s="30">
        <f t="shared" si="4"/>
        <v>28000</v>
      </c>
      <c r="I66" s="5" t="s">
        <v>597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598</v>
      </c>
      <c r="B67" s="5" t="s">
        <v>584</v>
      </c>
      <c r="C67" s="5" t="s">
        <v>599</v>
      </c>
      <c r="D67" s="5" t="s">
        <v>429</v>
      </c>
      <c r="E67" s="5" t="s">
        <v>430</v>
      </c>
      <c r="F67" s="17">
        <v>1</v>
      </c>
      <c r="G67" s="29">
        <v>28000</v>
      </c>
      <c r="H67" s="30">
        <f t="shared" si="4"/>
        <v>28000</v>
      </c>
      <c r="I67" s="5" t="s">
        <v>600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601</v>
      </c>
      <c r="B68" s="5" t="s">
        <v>584</v>
      </c>
      <c r="C68" s="5" t="s">
        <v>602</v>
      </c>
      <c r="D68" s="5" t="s">
        <v>429</v>
      </c>
      <c r="E68" s="5" t="s">
        <v>430</v>
      </c>
      <c r="F68" s="17">
        <v>1</v>
      </c>
      <c r="G68" s="29">
        <v>18000</v>
      </c>
      <c r="H68" s="30">
        <f t="shared" si="4"/>
        <v>18000</v>
      </c>
      <c r="I68" s="5" t="s">
        <v>603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604</v>
      </c>
      <c r="B69" s="52"/>
      <c r="C69" s="52"/>
      <c r="D69" s="52"/>
      <c r="E69" s="52"/>
      <c r="F69" s="53"/>
      <c r="G69" s="54"/>
      <c r="H69" s="32">
        <f>SUM(H63:H68)</f>
        <v>249000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605</v>
      </c>
      <c r="B70" s="5" t="s">
        <v>606</v>
      </c>
      <c r="C70" s="5" t="s">
        <v>607</v>
      </c>
      <c r="D70" s="5" t="s">
        <v>440</v>
      </c>
      <c r="E70" s="5" t="s">
        <v>430</v>
      </c>
      <c r="F70" s="17">
        <v>1</v>
      </c>
      <c r="G70" s="29">
        <v>60000</v>
      </c>
      <c r="H70" s="30">
        <f t="shared" ref="H70:H75" si="5">F70*G70</f>
        <v>60000</v>
      </c>
      <c r="I70" s="5" t="s">
        <v>608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609</v>
      </c>
      <c r="B71" s="5" t="s">
        <v>606</v>
      </c>
      <c r="C71" s="5" t="s">
        <v>610</v>
      </c>
      <c r="D71" s="5" t="s">
        <v>501</v>
      </c>
      <c r="E71" s="5" t="s">
        <v>430</v>
      </c>
      <c r="F71" s="17">
        <v>1</v>
      </c>
      <c r="G71" s="29">
        <v>52000</v>
      </c>
      <c r="H71" s="30">
        <f t="shared" si="5"/>
        <v>52000</v>
      </c>
      <c r="I71" s="5" t="s">
        <v>611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612</v>
      </c>
      <c r="B72" s="5" t="s">
        <v>606</v>
      </c>
      <c r="C72" s="5" t="s">
        <v>613</v>
      </c>
      <c r="D72" s="5" t="s">
        <v>501</v>
      </c>
      <c r="E72" s="5" t="s">
        <v>430</v>
      </c>
      <c r="F72" s="17">
        <v>1</v>
      </c>
      <c r="G72" s="29">
        <v>160000</v>
      </c>
      <c r="H72" s="30">
        <f t="shared" si="5"/>
        <v>160000</v>
      </c>
      <c r="I72" s="5" t="s">
        <v>614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5" t="s">
        <v>615</v>
      </c>
      <c r="B73" s="5" t="s">
        <v>606</v>
      </c>
      <c r="C73" s="5" t="s">
        <v>616</v>
      </c>
      <c r="D73" s="5" t="s">
        <v>501</v>
      </c>
      <c r="E73" s="5" t="s">
        <v>430</v>
      </c>
      <c r="F73" s="17">
        <v>1</v>
      </c>
      <c r="G73" s="29">
        <v>35000</v>
      </c>
      <c r="H73" s="30">
        <f t="shared" si="5"/>
        <v>35000</v>
      </c>
      <c r="I73" s="5" t="s">
        <v>617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618</v>
      </c>
      <c r="B74" s="5" t="s">
        <v>606</v>
      </c>
      <c r="C74" s="5" t="s">
        <v>619</v>
      </c>
      <c r="D74" s="5" t="s">
        <v>506</v>
      </c>
      <c r="E74" s="5" t="s">
        <v>430</v>
      </c>
      <c r="F74" s="17">
        <v>1</v>
      </c>
      <c r="G74" s="29">
        <v>30000</v>
      </c>
      <c r="H74" s="30">
        <f t="shared" si="5"/>
        <v>30000</v>
      </c>
      <c r="I74" s="5" t="s">
        <v>620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621</v>
      </c>
      <c r="B75" s="5" t="s">
        <v>606</v>
      </c>
      <c r="C75" s="5" t="s">
        <v>622</v>
      </c>
      <c r="D75" s="5" t="s">
        <v>623</v>
      </c>
      <c r="E75" s="5" t="s">
        <v>430</v>
      </c>
      <c r="F75" s="17">
        <v>1</v>
      </c>
      <c r="G75" s="29">
        <v>60000</v>
      </c>
      <c r="H75" s="30">
        <f t="shared" si="5"/>
        <v>60000</v>
      </c>
      <c r="I75" s="5" t="s">
        <v>624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2" t="s">
        <v>625</v>
      </c>
      <c r="B76" s="52"/>
      <c r="C76" s="52"/>
      <c r="D76" s="52"/>
      <c r="E76" s="52"/>
      <c r="F76" s="53"/>
      <c r="G76" s="54"/>
      <c r="H76" s="32">
        <f>SUM(H70:H75)</f>
        <v>397000</v>
      </c>
      <c r="I76" s="31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" t="s">
        <v>626</v>
      </c>
      <c r="B77" s="5" t="s">
        <v>627</v>
      </c>
      <c r="C77" s="5" t="s">
        <v>628</v>
      </c>
      <c r="D77" s="5" t="s">
        <v>440</v>
      </c>
      <c r="E77" s="5" t="s">
        <v>463</v>
      </c>
      <c r="F77" s="17">
        <v>14</v>
      </c>
      <c r="G77" s="29">
        <v>2000</v>
      </c>
      <c r="H77" s="30">
        <f t="shared" ref="H77:H83" si="6">F77*G77</f>
        <v>28000</v>
      </c>
      <c r="I77" s="5" t="s">
        <v>629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630</v>
      </c>
      <c r="B78" s="5" t="s">
        <v>627</v>
      </c>
      <c r="C78" s="5" t="s">
        <v>631</v>
      </c>
      <c r="D78" s="5" t="s">
        <v>632</v>
      </c>
      <c r="E78" s="5" t="s">
        <v>430</v>
      </c>
      <c r="F78" s="17">
        <v>1</v>
      </c>
      <c r="G78" s="29">
        <v>65000</v>
      </c>
      <c r="H78" s="30">
        <f t="shared" si="6"/>
        <v>65000</v>
      </c>
      <c r="I78" s="5" t="s">
        <v>633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634</v>
      </c>
      <c r="B79" s="5" t="s">
        <v>627</v>
      </c>
      <c r="C79" s="5" t="s">
        <v>635</v>
      </c>
      <c r="D79" s="5" t="s">
        <v>632</v>
      </c>
      <c r="E79" s="5" t="s">
        <v>430</v>
      </c>
      <c r="F79" s="17">
        <v>1</v>
      </c>
      <c r="G79" s="29">
        <v>20000</v>
      </c>
      <c r="H79" s="30">
        <f t="shared" si="6"/>
        <v>20000</v>
      </c>
      <c r="I79" s="5" t="s">
        <v>636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637</v>
      </c>
      <c r="B80" s="5" t="s">
        <v>627</v>
      </c>
      <c r="C80" s="5" t="s">
        <v>638</v>
      </c>
      <c r="D80" s="5" t="s">
        <v>639</v>
      </c>
      <c r="E80" s="5" t="s">
        <v>430</v>
      </c>
      <c r="F80" s="17">
        <v>1</v>
      </c>
      <c r="G80" s="29">
        <v>60000</v>
      </c>
      <c r="H80" s="30">
        <f t="shared" si="6"/>
        <v>60000</v>
      </c>
      <c r="I80" s="5" t="s">
        <v>640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>
      <c r="A81" s="5" t="s">
        <v>641</v>
      </c>
      <c r="B81" s="5" t="s">
        <v>627</v>
      </c>
      <c r="C81" s="5" t="s">
        <v>642</v>
      </c>
      <c r="D81" s="5" t="s">
        <v>643</v>
      </c>
      <c r="E81" s="5" t="s">
        <v>430</v>
      </c>
      <c r="F81" s="17">
        <v>1</v>
      </c>
      <c r="G81" s="29">
        <v>26000</v>
      </c>
      <c r="H81" s="30">
        <f t="shared" si="6"/>
        <v>26000</v>
      </c>
      <c r="I81" s="5" t="s">
        <v>644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>
      <c r="A82" s="5" t="s">
        <v>645</v>
      </c>
      <c r="B82" s="5" t="s">
        <v>627</v>
      </c>
      <c r="C82" s="5" t="s">
        <v>646</v>
      </c>
      <c r="D82" s="5" t="s">
        <v>429</v>
      </c>
      <c r="E82" s="5" t="s">
        <v>430</v>
      </c>
      <c r="F82" s="17">
        <v>1</v>
      </c>
      <c r="G82" s="29">
        <v>9000</v>
      </c>
      <c r="H82" s="30">
        <f t="shared" si="6"/>
        <v>9000</v>
      </c>
      <c r="I82" s="5" t="s">
        <v>647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648</v>
      </c>
      <c r="B83" s="5" t="s">
        <v>627</v>
      </c>
      <c r="C83" s="5" t="s">
        <v>649</v>
      </c>
      <c r="D83" s="5" t="s">
        <v>650</v>
      </c>
      <c r="E83" s="5" t="s">
        <v>430</v>
      </c>
      <c r="F83" s="17">
        <v>1</v>
      </c>
      <c r="G83" s="29">
        <v>18000</v>
      </c>
      <c r="H83" s="30">
        <f t="shared" si="6"/>
        <v>18000</v>
      </c>
      <c r="I83" s="5" t="s">
        <v>651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2" t="s">
        <v>34</v>
      </c>
      <c r="B84" s="52"/>
      <c r="C84" s="52"/>
      <c r="D84" s="52"/>
      <c r="E84" s="52"/>
      <c r="F84" s="53"/>
      <c r="G84" s="54"/>
      <c r="H84" s="32">
        <f>SUM(H77:H83)</f>
        <v>226000</v>
      </c>
      <c r="I84" s="3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" t="s">
        <v>652</v>
      </c>
      <c r="B85" s="5" t="s">
        <v>653</v>
      </c>
      <c r="C85" s="5" t="s">
        <v>654</v>
      </c>
      <c r="D85" s="5" t="s">
        <v>429</v>
      </c>
      <c r="E85" s="5" t="s">
        <v>430</v>
      </c>
      <c r="F85" s="17">
        <v>1</v>
      </c>
      <c r="G85" s="29">
        <v>30000</v>
      </c>
      <c r="H85" s="30">
        <f t="shared" ref="H85:H91" si="7">F85*G85</f>
        <v>30000</v>
      </c>
      <c r="I85" s="5" t="s">
        <v>655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656</v>
      </c>
      <c r="B86" s="5" t="s">
        <v>653</v>
      </c>
      <c r="C86" s="5" t="s">
        <v>657</v>
      </c>
      <c r="D86" s="5" t="s">
        <v>429</v>
      </c>
      <c r="E86" s="5" t="s">
        <v>430</v>
      </c>
      <c r="F86" s="17">
        <v>1</v>
      </c>
      <c r="G86" s="29">
        <v>85000</v>
      </c>
      <c r="H86" s="30">
        <f t="shared" si="7"/>
        <v>85000</v>
      </c>
      <c r="I86" s="5" t="s">
        <v>658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659</v>
      </c>
      <c r="B87" s="5" t="s">
        <v>653</v>
      </c>
      <c r="C87" s="5" t="s">
        <v>660</v>
      </c>
      <c r="D87" s="5" t="s">
        <v>429</v>
      </c>
      <c r="E87" s="5" t="s">
        <v>430</v>
      </c>
      <c r="F87" s="17">
        <v>1</v>
      </c>
      <c r="G87" s="29">
        <v>110000</v>
      </c>
      <c r="H87" s="30">
        <f t="shared" si="7"/>
        <v>110000</v>
      </c>
      <c r="I87" s="5" t="s">
        <v>661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662</v>
      </c>
      <c r="B88" s="5" t="s">
        <v>653</v>
      </c>
      <c r="C88" s="5" t="s">
        <v>663</v>
      </c>
      <c r="D88" s="5" t="s">
        <v>664</v>
      </c>
      <c r="E88" s="5" t="s">
        <v>430</v>
      </c>
      <c r="F88" s="17">
        <v>1</v>
      </c>
      <c r="G88" s="29">
        <v>120000</v>
      </c>
      <c r="H88" s="30">
        <f t="shared" si="7"/>
        <v>120000</v>
      </c>
      <c r="I88" s="5" t="s">
        <v>665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666</v>
      </c>
      <c r="B89" s="5" t="s">
        <v>653</v>
      </c>
      <c r="C89" s="5" t="s">
        <v>667</v>
      </c>
      <c r="D89" s="5" t="s">
        <v>429</v>
      </c>
      <c r="E89" s="5" t="s">
        <v>430</v>
      </c>
      <c r="F89" s="17">
        <v>1</v>
      </c>
      <c r="G89" s="29">
        <v>50000</v>
      </c>
      <c r="H89" s="30">
        <f t="shared" si="7"/>
        <v>50000</v>
      </c>
      <c r="I89" s="5" t="s">
        <v>668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669</v>
      </c>
      <c r="B90" s="5" t="s">
        <v>653</v>
      </c>
      <c r="C90" s="5" t="s">
        <v>670</v>
      </c>
      <c r="D90" s="5" t="s">
        <v>429</v>
      </c>
      <c r="E90" s="5" t="s">
        <v>430</v>
      </c>
      <c r="F90" s="17">
        <v>1</v>
      </c>
      <c r="G90" s="29">
        <v>30000</v>
      </c>
      <c r="H90" s="30">
        <f t="shared" si="7"/>
        <v>30000</v>
      </c>
      <c r="I90" s="5" t="s">
        <v>671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672</v>
      </c>
      <c r="B91" s="5" t="s">
        <v>653</v>
      </c>
      <c r="C91" s="5" t="s">
        <v>673</v>
      </c>
      <c r="D91" s="5" t="s">
        <v>429</v>
      </c>
      <c r="E91" s="5" t="s">
        <v>430</v>
      </c>
      <c r="F91" s="17">
        <v>1</v>
      </c>
      <c r="G91" s="29">
        <v>14000</v>
      </c>
      <c r="H91" s="30">
        <f t="shared" si="7"/>
        <v>14000</v>
      </c>
      <c r="I91" s="5" t="s">
        <v>674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2" t="s">
        <v>35</v>
      </c>
      <c r="B92" s="52"/>
      <c r="C92" s="52"/>
      <c r="D92" s="52"/>
      <c r="E92" s="52"/>
      <c r="F92" s="53"/>
      <c r="G92" s="54"/>
      <c r="H92" s="32">
        <f>SUM(H85:H91)</f>
        <v>439000</v>
      </c>
      <c r="I92" s="3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" t="s">
        <v>675</v>
      </c>
      <c r="B93" s="5" t="s">
        <v>676</v>
      </c>
      <c r="C93" s="5" t="s">
        <v>677</v>
      </c>
      <c r="D93" s="5" t="s">
        <v>440</v>
      </c>
      <c r="E93" s="5" t="s">
        <v>463</v>
      </c>
      <c r="F93" s="17">
        <v>125</v>
      </c>
      <c r="G93" s="29">
        <v>1200</v>
      </c>
      <c r="H93" s="30">
        <f t="shared" ref="H93:H102" si="8">F93*G93</f>
        <v>150000</v>
      </c>
      <c r="I93" s="5" t="s">
        <v>678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679</v>
      </c>
      <c r="B94" s="5" t="s">
        <v>676</v>
      </c>
      <c r="C94" s="5" t="s">
        <v>680</v>
      </c>
      <c r="D94" s="5" t="s">
        <v>440</v>
      </c>
      <c r="E94" s="5" t="s">
        <v>463</v>
      </c>
      <c r="F94" s="17">
        <v>80</v>
      </c>
      <c r="G94" s="29">
        <v>700</v>
      </c>
      <c r="H94" s="30">
        <f t="shared" si="8"/>
        <v>56000</v>
      </c>
      <c r="I94" s="5" t="s">
        <v>681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682</v>
      </c>
      <c r="B95" s="5" t="s">
        <v>676</v>
      </c>
      <c r="C95" s="5" t="s">
        <v>683</v>
      </c>
      <c r="D95" s="5" t="s">
        <v>521</v>
      </c>
      <c r="E95" s="5" t="s">
        <v>430</v>
      </c>
      <c r="F95" s="17">
        <v>1</v>
      </c>
      <c r="G95" s="29">
        <v>26000</v>
      </c>
      <c r="H95" s="30">
        <f t="shared" si="8"/>
        <v>26000</v>
      </c>
      <c r="I95" s="5" t="s">
        <v>684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685</v>
      </c>
      <c r="B96" s="5" t="s">
        <v>676</v>
      </c>
      <c r="C96" s="5" t="s">
        <v>686</v>
      </c>
      <c r="D96" s="5" t="s">
        <v>429</v>
      </c>
      <c r="E96" s="5" t="s">
        <v>430</v>
      </c>
      <c r="F96" s="17">
        <v>1</v>
      </c>
      <c r="G96" s="29">
        <v>85000</v>
      </c>
      <c r="H96" s="30">
        <f t="shared" si="8"/>
        <v>85000</v>
      </c>
      <c r="I96" s="5" t="s">
        <v>687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688</v>
      </c>
      <c r="B97" s="5" t="s">
        <v>676</v>
      </c>
      <c r="C97" s="5" t="s">
        <v>689</v>
      </c>
      <c r="D97" s="5" t="s">
        <v>429</v>
      </c>
      <c r="E97" s="5" t="s">
        <v>430</v>
      </c>
      <c r="F97" s="17">
        <v>1</v>
      </c>
      <c r="G97" s="29">
        <v>18000</v>
      </c>
      <c r="H97" s="30">
        <f t="shared" si="8"/>
        <v>18000</v>
      </c>
      <c r="I97" s="5" t="s">
        <v>690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691</v>
      </c>
      <c r="B98" s="5" t="s">
        <v>676</v>
      </c>
      <c r="C98" s="5" t="s">
        <v>692</v>
      </c>
      <c r="D98" s="5" t="s">
        <v>429</v>
      </c>
      <c r="E98" s="5" t="s">
        <v>430</v>
      </c>
      <c r="F98" s="17">
        <v>1</v>
      </c>
      <c r="G98" s="29">
        <v>40000</v>
      </c>
      <c r="H98" s="30">
        <f t="shared" si="8"/>
        <v>40000</v>
      </c>
      <c r="I98" s="5" t="s">
        <v>693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694</v>
      </c>
      <c r="B99" s="5" t="s">
        <v>676</v>
      </c>
      <c r="C99" s="5" t="s">
        <v>695</v>
      </c>
      <c r="D99" s="5" t="s">
        <v>429</v>
      </c>
      <c r="E99" s="5" t="s">
        <v>430</v>
      </c>
      <c r="F99" s="17">
        <v>1</v>
      </c>
      <c r="G99" s="29">
        <v>40000</v>
      </c>
      <c r="H99" s="30">
        <f t="shared" si="8"/>
        <v>40000</v>
      </c>
      <c r="I99" s="5" t="s">
        <v>696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697</v>
      </c>
      <c r="B100" s="5" t="s">
        <v>676</v>
      </c>
      <c r="C100" s="5" t="s">
        <v>698</v>
      </c>
      <c r="D100" s="5" t="s">
        <v>429</v>
      </c>
      <c r="E100" s="5" t="s">
        <v>430</v>
      </c>
      <c r="F100" s="17">
        <v>1</v>
      </c>
      <c r="G100" s="29">
        <v>36000</v>
      </c>
      <c r="H100" s="30">
        <f t="shared" si="8"/>
        <v>36000</v>
      </c>
      <c r="I100" s="5" t="s">
        <v>699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700</v>
      </c>
      <c r="B101" s="5" t="s">
        <v>676</v>
      </c>
      <c r="C101" s="5" t="s">
        <v>701</v>
      </c>
      <c r="D101" s="5" t="s">
        <v>429</v>
      </c>
      <c r="E101" s="5" t="s">
        <v>430</v>
      </c>
      <c r="F101" s="17">
        <v>1</v>
      </c>
      <c r="G101" s="29">
        <v>16000</v>
      </c>
      <c r="H101" s="30">
        <f t="shared" si="8"/>
        <v>16000</v>
      </c>
      <c r="I101" s="5" t="s">
        <v>702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703</v>
      </c>
      <c r="B102" s="5" t="s">
        <v>676</v>
      </c>
      <c r="C102" s="5" t="s">
        <v>704</v>
      </c>
      <c r="D102" s="5" t="s">
        <v>705</v>
      </c>
      <c r="E102" s="5" t="s">
        <v>430</v>
      </c>
      <c r="F102" s="17">
        <v>1</v>
      </c>
      <c r="G102" s="29">
        <v>35000</v>
      </c>
      <c r="H102" s="30">
        <f t="shared" si="8"/>
        <v>35000</v>
      </c>
      <c r="I102" s="5" t="s">
        <v>706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2" t="s">
        <v>36</v>
      </c>
      <c r="B103" s="52"/>
      <c r="C103" s="52"/>
      <c r="D103" s="52"/>
      <c r="E103" s="52"/>
      <c r="F103" s="53"/>
      <c r="G103" s="54"/>
      <c r="H103" s="32">
        <f>SUM(H93:H102)</f>
        <v>502000</v>
      </c>
      <c r="I103" s="3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" t="s">
        <v>707</v>
      </c>
      <c r="B104" s="5" t="s">
        <v>129</v>
      </c>
      <c r="C104" s="5" t="s">
        <v>708</v>
      </c>
      <c r="D104" s="5" t="s">
        <v>429</v>
      </c>
      <c r="E104" s="5" t="s">
        <v>430</v>
      </c>
      <c r="F104" s="17">
        <v>1</v>
      </c>
      <c r="G104" s="29">
        <v>14000</v>
      </c>
      <c r="H104" s="30">
        <f>F104*G104</f>
        <v>14000</v>
      </c>
      <c r="I104" s="5" t="s">
        <v>709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710</v>
      </c>
      <c r="B105" s="5" t="s">
        <v>129</v>
      </c>
      <c r="C105" s="5" t="s">
        <v>711</v>
      </c>
      <c r="D105" s="5" t="s">
        <v>429</v>
      </c>
      <c r="E105" s="5" t="s">
        <v>430</v>
      </c>
      <c r="F105" s="17">
        <v>1</v>
      </c>
      <c r="G105" s="29">
        <v>45000</v>
      </c>
      <c r="H105" s="30">
        <f>F105*G105</f>
        <v>45000</v>
      </c>
      <c r="I105" s="5" t="s">
        <v>712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713</v>
      </c>
      <c r="B106" s="5" t="s">
        <v>129</v>
      </c>
      <c r="C106" s="5" t="s">
        <v>714</v>
      </c>
      <c r="D106" s="5" t="s">
        <v>429</v>
      </c>
      <c r="E106" s="5" t="s">
        <v>430</v>
      </c>
      <c r="F106" s="17">
        <v>1</v>
      </c>
      <c r="G106" s="29">
        <v>18000</v>
      </c>
      <c r="H106" s="30">
        <f>F106*G106</f>
        <v>18000</v>
      </c>
      <c r="I106" s="5" t="s">
        <v>715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716</v>
      </c>
      <c r="B107" s="5" t="s">
        <v>129</v>
      </c>
      <c r="C107" s="5" t="s">
        <v>717</v>
      </c>
      <c r="D107" s="5" t="s">
        <v>705</v>
      </c>
      <c r="E107" s="5" t="s">
        <v>430</v>
      </c>
      <c r="F107" s="17">
        <v>1</v>
      </c>
      <c r="G107" s="29">
        <v>90000</v>
      </c>
      <c r="H107" s="30">
        <f>F107*G107</f>
        <v>90000</v>
      </c>
      <c r="I107" s="5" t="s">
        <v>718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719</v>
      </c>
      <c r="B108" s="5" t="s">
        <v>129</v>
      </c>
      <c r="C108" s="5" t="s">
        <v>720</v>
      </c>
      <c r="D108" s="5" t="s">
        <v>429</v>
      </c>
      <c r="E108" s="5" t="s">
        <v>430</v>
      </c>
      <c r="F108" s="17">
        <v>1</v>
      </c>
      <c r="G108" s="29">
        <v>7000</v>
      </c>
      <c r="H108" s="30">
        <f>F108*G108</f>
        <v>7000</v>
      </c>
      <c r="I108" s="5" t="s">
        <v>721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2" t="s">
        <v>722</v>
      </c>
      <c r="B109" s="52"/>
      <c r="C109" s="52"/>
      <c r="D109" s="52"/>
      <c r="E109" s="52"/>
      <c r="F109" s="53"/>
      <c r="G109" s="54"/>
      <c r="H109" s="32">
        <f>SUM(H104:H108)</f>
        <v>174000</v>
      </c>
      <c r="I109" s="3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" t="s">
        <v>723</v>
      </c>
      <c r="B110" s="5" t="s">
        <v>724</v>
      </c>
      <c r="C110" s="5" t="s">
        <v>725</v>
      </c>
      <c r="D110" s="5" t="s">
        <v>726</v>
      </c>
      <c r="E110" s="5" t="s">
        <v>430</v>
      </c>
      <c r="F110" s="17">
        <v>1</v>
      </c>
      <c r="G110" s="29">
        <v>95000</v>
      </c>
      <c r="H110" s="30">
        <f t="shared" ref="H110:H115" si="9">F110*G110</f>
        <v>95000</v>
      </c>
      <c r="I110" s="5" t="s">
        <v>727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728</v>
      </c>
      <c r="B111" s="5" t="s">
        <v>724</v>
      </c>
      <c r="C111" s="5" t="s">
        <v>729</v>
      </c>
      <c r="D111" s="5" t="s">
        <v>429</v>
      </c>
      <c r="E111" s="5" t="s">
        <v>430</v>
      </c>
      <c r="F111" s="17">
        <v>1</v>
      </c>
      <c r="G111" s="29">
        <v>45000</v>
      </c>
      <c r="H111" s="30">
        <f t="shared" si="9"/>
        <v>45000</v>
      </c>
      <c r="I111" s="5" t="s">
        <v>730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731</v>
      </c>
      <c r="B112" s="5" t="s">
        <v>724</v>
      </c>
      <c r="C112" s="5" t="s">
        <v>732</v>
      </c>
      <c r="D112" s="5" t="s">
        <v>429</v>
      </c>
      <c r="E112" s="5" t="s">
        <v>430</v>
      </c>
      <c r="F112" s="17">
        <v>1</v>
      </c>
      <c r="G112" s="29">
        <v>30000</v>
      </c>
      <c r="H112" s="30">
        <f t="shared" si="9"/>
        <v>30000</v>
      </c>
      <c r="I112" s="5" t="s">
        <v>733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734</v>
      </c>
      <c r="B113" s="5" t="s">
        <v>724</v>
      </c>
      <c r="C113" s="5" t="s">
        <v>735</v>
      </c>
      <c r="D113" s="5" t="s">
        <v>726</v>
      </c>
      <c r="E113" s="5" t="s">
        <v>430</v>
      </c>
      <c r="F113" s="17">
        <v>1</v>
      </c>
      <c r="G113" s="29">
        <v>28000</v>
      </c>
      <c r="H113" s="30">
        <f t="shared" si="9"/>
        <v>28000</v>
      </c>
      <c r="I113" s="5" t="s">
        <v>736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737</v>
      </c>
      <c r="B114" s="5" t="s">
        <v>724</v>
      </c>
      <c r="C114" s="5" t="s">
        <v>738</v>
      </c>
      <c r="D114" s="5" t="s">
        <v>429</v>
      </c>
      <c r="E114" s="5" t="s">
        <v>430</v>
      </c>
      <c r="F114" s="17">
        <v>1</v>
      </c>
      <c r="G114" s="29">
        <v>24000</v>
      </c>
      <c r="H114" s="30">
        <f t="shared" si="9"/>
        <v>24000</v>
      </c>
      <c r="I114" s="5" t="s">
        <v>739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740</v>
      </c>
      <c r="B115" s="5" t="s">
        <v>724</v>
      </c>
      <c r="C115" s="5" t="s">
        <v>741</v>
      </c>
      <c r="D115" s="5" t="s">
        <v>742</v>
      </c>
      <c r="E115" s="5" t="s">
        <v>430</v>
      </c>
      <c r="F115" s="17">
        <v>1</v>
      </c>
      <c r="G115" s="29">
        <v>180000</v>
      </c>
      <c r="H115" s="30">
        <f t="shared" si="9"/>
        <v>180000</v>
      </c>
      <c r="I115" s="5" t="s">
        <v>743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5" t="s">
        <v>744</v>
      </c>
      <c r="B116" s="55"/>
      <c r="C116" s="55"/>
      <c r="D116" s="55"/>
      <c r="E116" s="55"/>
      <c r="F116" s="55"/>
      <c r="G116" s="56"/>
      <c r="H116" s="35">
        <f>SUM(H110:H115)</f>
        <v>402000</v>
      </c>
      <c r="I116" s="3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7" t="s">
        <v>745</v>
      </c>
      <c r="B117" s="57"/>
      <c r="C117" s="57"/>
      <c r="D117" s="57"/>
      <c r="E117" s="57"/>
      <c r="F117" s="57"/>
      <c r="G117" s="58"/>
      <c r="H117" s="36">
        <f>H20+H22+H31+H38+H42+H46+H55+H62+H69+H76+H84+H92+H103+H109+H116</f>
        <v>6090178</v>
      </c>
      <c r="I117" s="2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107</v>
      </c>
      <c r="B118" s="57"/>
      <c r="C118" s="57"/>
      <c r="D118" s="57"/>
      <c r="E118" s="57"/>
      <c r="F118" s="57"/>
      <c r="G118" s="58"/>
      <c r="H118" s="37">
        <f>SUMIF($D$13:$D$115,"Cast payroll",$H$13:$H$115)*Assumptions!G12</f>
        <v>103130.77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746</v>
      </c>
      <c r="B119" s="57"/>
      <c r="C119" s="57"/>
      <c r="D119" s="57"/>
      <c r="E119" s="57"/>
      <c r="F119" s="57"/>
      <c r="G119" s="58"/>
      <c r="H119" s="37">
        <f>SUMIF($D$13:$D$115,"Crew payroll",$H$13:$H$115)*Assumptions!G13</f>
        <v>459172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113</v>
      </c>
      <c r="B120" s="57"/>
      <c r="C120" s="57"/>
      <c r="D120" s="57"/>
      <c r="E120" s="57"/>
      <c r="F120" s="57"/>
      <c r="G120" s="58"/>
      <c r="H120" s="37">
        <f>(SUMIF($D$13:$D$115,"Cast payroll",$H$13:$H$115)+SUMIF($D$13:$D$115,"Crew payroll",$H$13:$H$115))*Assumptions!G14</f>
        <v>86662.73000000001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747</v>
      </c>
      <c r="B121" s="57"/>
      <c r="C121" s="57"/>
      <c r="D121" s="57"/>
      <c r="E121" s="57"/>
      <c r="F121" s="57"/>
      <c r="G121" s="58"/>
      <c r="H121" s="37">
        <f>SUM(H117:H120)</f>
        <v>6739143.5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120</v>
      </c>
      <c r="B122" s="57"/>
      <c r="C122" s="57"/>
      <c r="D122" s="57"/>
      <c r="E122" s="57"/>
      <c r="F122" s="57"/>
      <c r="G122" s="58"/>
      <c r="H122" s="37">
        <f>H121*Assumptions!G16</f>
        <v>134782.87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9" t="s">
        <v>748</v>
      </c>
      <c r="B123" s="59"/>
      <c r="C123" s="59"/>
      <c r="D123" s="59"/>
      <c r="E123" s="59"/>
      <c r="F123" s="59"/>
      <c r="G123" s="60"/>
      <c r="H123" s="39">
        <f>(H121+H122)*Assumptions!G15</f>
        <v>584283.74145000009</v>
      </c>
      <c r="I123" s="38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61" t="s">
        <v>749</v>
      </c>
      <c r="B124" s="61"/>
      <c r="C124" s="61"/>
      <c r="D124" s="61"/>
      <c r="E124" s="61"/>
      <c r="F124" s="61"/>
      <c r="G124" s="62"/>
      <c r="H124" s="41">
        <f>H121+H122+H123</f>
        <v>7458210.1114499997</v>
      </c>
      <c r="I124" s="40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0:G120"/>
    <mergeCell ref="A121:G121"/>
    <mergeCell ref="A122:G122"/>
    <mergeCell ref="A123:G123"/>
    <mergeCell ref="A124:G124"/>
    <mergeCell ref="A109:G109"/>
    <mergeCell ref="A116:G116"/>
    <mergeCell ref="A117:G117"/>
    <mergeCell ref="A118:G118"/>
    <mergeCell ref="A119:G119"/>
    <mergeCell ref="A69:G69"/>
    <mergeCell ref="A76:G76"/>
    <mergeCell ref="A84:G84"/>
    <mergeCell ref="A92:G92"/>
    <mergeCell ref="A103:G103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5" priority="1" operator="containsText" text="WITHIN"/>
    <cfRule type="containsText" dxfId="4" priority="2" operator="containsText" text="REVIEW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Assumptions</vt:lpstr>
      <vt:lpstr>Script Breakdown</vt:lpstr>
      <vt:lpstr>Cast &amp; Schedule</vt:lpstr>
      <vt:lpstr>Props &amp; Art</vt:lpstr>
      <vt:lpstr>Micro Budget</vt:lpstr>
      <vt:lpstr>Ultra-Low Budget</vt:lpstr>
      <vt:lpstr>Low Budget</vt:lpstr>
      <vt:lpstr>Production Co</vt:lpstr>
      <vt:lpstr>Sources &amp;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2026-08-16T02:55:35Z</dcterms:created>
  <dcterms:modified xsi:type="dcterms:W3CDTF">2026-08-16T02:55:35Z</dcterms:modified>
</cp:coreProperties>
</file>