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ary\Documents\Documents\$Projects\Screenplays\CCAIF\Resources\"/>
    </mc:Choice>
  </mc:AlternateContent>
  <xr:revisionPtr revIDLastSave="0" documentId="8_{70CBCB69-FECB-429C-91A0-C37B25415411}" xr6:coauthVersionLast="47" xr6:coauthVersionMax="47" xr10:uidLastSave="{00000000-0000-0000-0000-000000000000}"/>
  <bookViews>
    <workbookView xWindow="-110" yWindow="-110" windowWidth="25820" windowHeight="15500" tabRatio="751" xr2:uid="{00000000-000D-0000-FFFF-FFFF00000000}"/>
  </bookViews>
  <sheets>
    <sheet name="Summary" sheetId="1" r:id="rId1"/>
    <sheet name="Assumptions" sheetId="2" r:id="rId2"/>
    <sheet name="Script Breakdown" sheetId="3" r:id="rId3"/>
    <sheet name="Cast &amp; Schedule" sheetId="4" r:id="rId4"/>
    <sheet name="Props &amp; Art" sheetId="5" r:id="rId5"/>
    <sheet name="Micro Budget" sheetId="6" r:id="rId6"/>
    <sheet name="Ultra-Low Budget" sheetId="7" r:id="rId7"/>
    <sheet name="Low Budget" sheetId="8" r:id="rId8"/>
    <sheet name="Production Co" sheetId="9" r:id="rId9"/>
    <sheet name="Sources &amp; Checks" sheetId="10" r:id="rId10"/>
  </sheets>
  <calcPr calcId="181029"/>
</workbook>
</file>

<file path=xl/calcChain.xml><?xml version="1.0" encoding="utf-8"?>
<calcChain xmlns="http://schemas.openxmlformats.org/spreadsheetml/2006/main">
  <c r="B23" i="10" l="1"/>
  <c r="E23" i="10" s="1"/>
  <c r="B22" i="10"/>
  <c r="E22" i="10" s="1"/>
  <c r="B21" i="10"/>
  <c r="E21" i="10" s="1"/>
  <c r="B20" i="10"/>
  <c r="E20" i="10" s="1"/>
  <c r="G139" i="9"/>
  <c r="G137" i="9"/>
  <c r="H133" i="9"/>
  <c r="H132" i="9"/>
  <c r="H134" i="9" s="1"/>
  <c r="E24" i="1" s="1"/>
  <c r="H131" i="9"/>
  <c r="H130" i="9"/>
  <c r="H129" i="9"/>
  <c r="H128" i="9"/>
  <c r="H127" i="9"/>
  <c r="H126" i="9"/>
  <c r="H122" i="9"/>
  <c r="H121" i="9"/>
  <c r="H120" i="9"/>
  <c r="H119" i="9"/>
  <c r="H118" i="9"/>
  <c r="H117" i="9"/>
  <c r="H116" i="9"/>
  <c r="H115" i="9"/>
  <c r="H114" i="9"/>
  <c r="H113" i="9"/>
  <c r="H112" i="9"/>
  <c r="H111" i="9"/>
  <c r="G111" i="9"/>
  <c r="G110" i="9"/>
  <c r="H110" i="9" s="1"/>
  <c r="H123" i="9" s="1"/>
  <c r="E23" i="1" s="1"/>
  <c r="H106" i="9"/>
  <c r="H105" i="9"/>
  <c r="H104" i="9"/>
  <c r="H103" i="9"/>
  <c r="H102" i="9"/>
  <c r="H107" i="9" s="1"/>
  <c r="H98" i="9"/>
  <c r="H97" i="9"/>
  <c r="H96" i="9"/>
  <c r="G95" i="9"/>
  <c r="H95" i="9" s="1"/>
  <c r="H94" i="9"/>
  <c r="H90" i="9"/>
  <c r="G89" i="9"/>
  <c r="H89" i="9" s="1"/>
  <c r="G88" i="9"/>
  <c r="H88" i="9" s="1"/>
  <c r="H87" i="9"/>
  <c r="H86" i="9"/>
  <c r="G85" i="9"/>
  <c r="H85" i="9" s="1"/>
  <c r="H91" i="9" s="1"/>
  <c r="E20" i="1" s="1"/>
  <c r="H81" i="9"/>
  <c r="H79" i="9"/>
  <c r="H78" i="9"/>
  <c r="G78" i="9"/>
  <c r="G77" i="9"/>
  <c r="H77" i="9" s="1"/>
  <c r="G76" i="9"/>
  <c r="H76" i="9" s="1"/>
  <c r="G75" i="9"/>
  <c r="H75" i="9" s="1"/>
  <c r="H71" i="9"/>
  <c r="H70" i="9"/>
  <c r="H69" i="9"/>
  <c r="G68" i="9"/>
  <c r="H68" i="9" s="1"/>
  <c r="G67" i="9"/>
  <c r="H67" i="9" s="1"/>
  <c r="H72" i="9" s="1"/>
  <c r="E18" i="1" s="1"/>
  <c r="H63" i="9"/>
  <c r="H62" i="9"/>
  <c r="H61" i="9"/>
  <c r="H60" i="9"/>
  <c r="H59" i="9"/>
  <c r="G59" i="9"/>
  <c r="G58" i="9"/>
  <c r="H58" i="9" s="1"/>
  <c r="G57" i="9"/>
  <c r="H57" i="9" s="1"/>
  <c r="H64" i="9" s="1"/>
  <c r="E17" i="1" s="1"/>
  <c r="H53" i="9"/>
  <c r="H52" i="9"/>
  <c r="H51" i="9"/>
  <c r="H50" i="9"/>
  <c r="H49" i="9"/>
  <c r="G48" i="9"/>
  <c r="H48" i="9" s="1"/>
  <c r="G47" i="9"/>
  <c r="H47" i="9" s="1"/>
  <c r="G46" i="9"/>
  <c r="H46" i="9" s="1"/>
  <c r="G45" i="9"/>
  <c r="H45" i="9" s="1"/>
  <c r="G44" i="9"/>
  <c r="H44" i="9" s="1"/>
  <c r="H54" i="9" s="1"/>
  <c r="E16" i="1" s="1"/>
  <c r="H40" i="9"/>
  <c r="H39" i="9"/>
  <c r="G38" i="9"/>
  <c r="H38" i="9" s="1"/>
  <c r="G37" i="9"/>
  <c r="H37" i="9" s="1"/>
  <c r="G36" i="9"/>
  <c r="H36" i="9" s="1"/>
  <c r="G35" i="9"/>
  <c r="H35" i="9" s="1"/>
  <c r="G34" i="9"/>
  <c r="H34" i="9" s="1"/>
  <c r="G33" i="9"/>
  <c r="H33" i="9" s="1"/>
  <c r="H41" i="9" s="1"/>
  <c r="E15" i="1" s="1"/>
  <c r="H32" i="9"/>
  <c r="G32" i="9"/>
  <c r="H28" i="9"/>
  <c r="H27" i="9"/>
  <c r="G26" i="9"/>
  <c r="G25" i="9"/>
  <c r="G24" i="9"/>
  <c r="H19" i="9"/>
  <c r="H18" i="9"/>
  <c r="H17" i="9"/>
  <c r="H16" i="9"/>
  <c r="H15" i="9"/>
  <c r="H14" i="9"/>
  <c r="H13" i="9"/>
  <c r="H20" i="9" s="1"/>
  <c r="G139" i="8"/>
  <c r="G137" i="8"/>
  <c r="H133" i="8"/>
  <c r="H132" i="8"/>
  <c r="H134" i="8" s="1"/>
  <c r="D24" i="1" s="1"/>
  <c r="H131" i="8"/>
  <c r="H130" i="8"/>
  <c r="H129" i="8"/>
  <c r="H128" i="8"/>
  <c r="H127" i="8"/>
  <c r="H126" i="8"/>
  <c r="H122" i="8"/>
  <c r="H121" i="8"/>
  <c r="H120" i="8"/>
  <c r="H119" i="8"/>
  <c r="H118" i="8"/>
  <c r="H117" i="8"/>
  <c r="H116" i="8"/>
  <c r="H115" i="8"/>
  <c r="H114" i="8"/>
  <c r="H113" i="8"/>
  <c r="H112" i="8"/>
  <c r="G111" i="8"/>
  <c r="H111" i="8" s="1"/>
  <c r="G110" i="8"/>
  <c r="H110" i="8" s="1"/>
  <c r="H123" i="8" s="1"/>
  <c r="D23" i="1" s="1"/>
  <c r="H106" i="8"/>
  <c r="H105" i="8"/>
  <c r="H104" i="8"/>
  <c r="H103" i="8"/>
  <c r="H102" i="8"/>
  <c r="H107" i="8" s="1"/>
  <c r="D22" i="1" s="1"/>
  <c r="H98" i="8"/>
  <c r="H97" i="8"/>
  <c r="H96" i="8"/>
  <c r="G95" i="8"/>
  <c r="H95" i="8" s="1"/>
  <c r="H99" i="8" s="1"/>
  <c r="D21" i="1" s="1"/>
  <c r="H94" i="8"/>
  <c r="H90" i="8"/>
  <c r="G89" i="8"/>
  <c r="H89" i="8" s="1"/>
  <c r="G88" i="8"/>
  <c r="H88" i="8" s="1"/>
  <c r="H87" i="8"/>
  <c r="H86" i="8"/>
  <c r="G85" i="8"/>
  <c r="H85" i="8" s="1"/>
  <c r="H91" i="8" s="1"/>
  <c r="D20" i="1" s="1"/>
  <c r="H81" i="8"/>
  <c r="H79" i="8"/>
  <c r="G78" i="8"/>
  <c r="H78" i="8" s="1"/>
  <c r="G77" i="8"/>
  <c r="H77" i="8" s="1"/>
  <c r="G76" i="8"/>
  <c r="H76" i="8" s="1"/>
  <c r="G75" i="8"/>
  <c r="H75" i="8" s="1"/>
  <c r="H71" i="8"/>
  <c r="H70" i="8"/>
  <c r="H69" i="8"/>
  <c r="G68" i="8"/>
  <c r="H68" i="8" s="1"/>
  <c r="G67" i="8"/>
  <c r="H67" i="8" s="1"/>
  <c r="H72" i="8" s="1"/>
  <c r="D18" i="1" s="1"/>
  <c r="H63" i="8"/>
  <c r="H62" i="8"/>
  <c r="H61" i="8"/>
  <c r="H60" i="8"/>
  <c r="G59" i="8"/>
  <c r="H59" i="8" s="1"/>
  <c r="G58" i="8"/>
  <c r="H58" i="8" s="1"/>
  <c r="H57" i="8"/>
  <c r="G57" i="8"/>
  <c r="H53" i="8"/>
  <c r="H52" i="8"/>
  <c r="H51" i="8"/>
  <c r="H50" i="8"/>
  <c r="H49" i="8"/>
  <c r="G48" i="8"/>
  <c r="H48" i="8" s="1"/>
  <c r="G47" i="8"/>
  <c r="H47" i="8" s="1"/>
  <c r="G46" i="8"/>
  <c r="H46" i="8" s="1"/>
  <c r="G45" i="8"/>
  <c r="H45" i="8" s="1"/>
  <c r="G44" i="8"/>
  <c r="H44" i="8" s="1"/>
  <c r="H40" i="8"/>
  <c r="H39" i="8"/>
  <c r="G38" i="8"/>
  <c r="H38" i="8" s="1"/>
  <c r="G37" i="8"/>
  <c r="H37" i="8" s="1"/>
  <c r="G36" i="8"/>
  <c r="H36" i="8" s="1"/>
  <c r="G35" i="8"/>
  <c r="H35" i="8" s="1"/>
  <c r="G34" i="8"/>
  <c r="H34" i="8" s="1"/>
  <c r="G33" i="8"/>
  <c r="H33" i="8" s="1"/>
  <c r="G32" i="8"/>
  <c r="H32" i="8" s="1"/>
  <c r="H41" i="8" s="1"/>
  <c r="D15" i="1" s="1"/>
  <c r="H28" i="8"/>
  <c r="H27" i="8"/>
  <c r="G26" i="8"/>
  <c r="G25" i="8"/>
  <c r="G24" i="8"/>
  <c r="H19" i="8"/>
  <c r="H18" i="8"/>
  <c r="H17" i="8"/>
  <c r="H20" i="8" s="1"/>
  <c r="H16" i="8"/>
  <c r="H15" i="8"/>
  <c r="H14" i="8"/>
  <c r="H13" i="8"/>
  <c r="G139" i="7"/>
  <c r="G137" i="7"/>
  <c r="H133" i="7"/>
  <c r="H132" i="7"/>
  <c r="H131" i="7"/>
  <c r="H134" i="7" s="1"/>
  <c r="C24" i="1" s="1"/>
  <c r="H130" i="7"/>
  <c r="H129" i="7"/>
  <c r="H128" i="7"/>
  <c r="H127" i="7"/>
  <c r="H126" i="7"/>
  <c r="H122" i="7"/>
  <c r="H121" i="7"/>
  <c r="H120" i="7"/>
  <c r="H119" i="7"/>
  <c r="H118" i="7"/>
  <c r="H117" i="7"/>
  <c r="H116" i="7"/>
  <c r="H115" i="7"/>
  <c r="H114" i="7"/>
  <c r="H113" i="7"/>
  <c r="H112" i="7"/>
  <c r="G111" i="7"/>
  <c r="H111" i="7" s="1"/>
  <c r="G110" i="7"/>
  <c r="H110" i="7" s="1"/>
  <c r="H123" i="7" s="1"/>
  <c r="C23" i="1" s="1"/>
  <c r="H106" i="7"/>
  <c r="H105" i="7"/>
  <c r="H104" i="7"/>
  <c r="H103" i="7"/>
  <c r="H102" i="7"/>
  <c r="H107" i="7" s="1"/>
  <c r="C22" i="1" s="1"/>
  <c r="H98" i="7"/>
  <c r="H97" i="7"/>
  <c r="H96" i="7"/>
  <c r="G95" i="7"/>
  <c r="H95" i="7" s="1"/>
  <c r="H94" i="7"/>
  <c r="H99" i="7" s="1"/>
  <c r="C21" i="1" s="1"/>
  <c r="H90" i="7"/>
  <c r="H89" i="7"/>
  <c r="G89" i="7"/>
  <c r="G88" i="7"/>
  <c r="H88" i="7" s="1"/>
  <c r="H87" i="7"/>
  <c r="H86" i="7"/>
  <c r="G85" i="7"/>
  <c r="H85" i="7" s="1"/>
  <c r="H81" i="7"/>
  <c r="H79" i="7"/>
  <c r="G78" i="7"/>
  <c r="H78" i="7" s="1"/>
  <c r="G77" i="7"/>
  <c r="H77" i="7" s="1"/>
  <c r="G76" i="7"/>
  <c r="H76" i="7" s="1"/>
  <c r="G75" i="7"/>
  <c r="H75" i="7" s="1"/>
  <c r="H71" i="7"/>
  <c r="H70" i="7"/>
  <c r="H69" i="7"/>
  <c r="G68" i="7"/>
  <c r="H68" i="7" s="1"/>
  <c r="G67" i="7"/>
  <c r="H67" i="7" s="1"/>
  <c r="H72" i="7" s="1"/>
  <c r="C18" i="1" s="1"/>
  <c r="H63" i="7"/>
  <c r="H62" i="7"/>
  <c r="H61" i="7"/>
  <c r="H60" i="7"/>
  <c r="G59" i="7"/>
  <c r="H59" i="7" s="1"/>
  <c r="H58" i="7"/>
  <c r="G58" i="7"/>
  <c r="G57" i="7"/>
  <c r="H57" i="7" s="1"/>
  <c r="H64" i="7" s="1"/>
  <c r="C17" i="1" s="1"/>
  <c r="H53" i="7"/>
  <c r="H52" i="7"/>
  <c r="H51" i="7"/>
  <c r="H50" i="7"/>
  <c r="H49" i="7"/>
  <c r="G48" i="7"/>
  <c r="H48" i="7" s="1"/>
  <c r="G47" i="7"/>
  <c r="H47" i="7" s="1"/>
  <c r="G46" i="7"/>
  <c r="H46" i="7" s="1"/>
  <c r="G45" i="7"/>
  <c r="H45" i="7" s="1"/>
  <c r="G44" i="7"/>
  <c r="H44" i="7" s="1"/>
  <c r="H54" i="7" s="1"/>
  <c r="C16" i="1" s="1"/>
  <c r="H40" i="7"/>
  <c r="H39" i="7"/>
  <c r="G38" i="7"/>
  <c r="H38" i="7" s="1"/>
  <c r="G37" i="7"/>
  <c r="H37" i="7" s="1"/>
  <c r="G36" i="7"/>
  <c r="H36" i="7" s="1"/>
  <c r="G35" i="7"/>
  <c r="H35" i="7" s="1"/>
  <c r="G34" i="7"/>
  <c r="H34" i="7" s="1"/>
  <c r="G33" i="7"/>
  <c r="H33" i="7" s="1"/>
  <c r="H32" i="7"/>
  <c r="G32" i="7"/>
  <c r="H28" i="7"/>
  <c r="H27" i="7"/>
  <c r="G26" i="7"/>
  <c r="G25" i="7"/>
  <c r="G24" i="7"/>
  <c r="H19" i="7"/>
  <c r="H18" i="7"/>
  <c r="H17" i="7"/>
  <c r="H16" i="7"/>
  <c r="H15" i="7"/>
  <c r="H14" i="7"/>
  <c r="H13" i="7"/>
  <c r="H20" i="7" s="1"/>
  <c r="G5" i="7"/>
  <c r="G139" i="6"/>
  <c r="G137" i="6"/>
  <c r="H133" i="6"/>
  <c r="H132" i="6"/>
  <c r="H131" i="6"/>
  <c r="H130" i="6"/>
  <c r="H129" i="6"/>
  <c r="H128" i="6"/>
  <c r="H127" i="6"/>
  <c r="H126" i="6"/>
  <c r="H134" i="6" s="1"/>
  <c r="H122" i="6"/>
  <c r="H121" i="6"/>
  <c r="H120" i="6"/>
  <c r="H119" i="6"/>
  <c r="H118" i="6"/>
  <c r="H117" i="6"/>
  <c r="H116" i="6"/>
  <c r="H115" i="6"/>
  <c r="H114" i="6"/>
  <c r="H113" i="6"/>
  <c r="H112" i="6"/>
  <c r="G111" i="6"/>
  <c r="H111" i="6" s="1"/>
  <c r="G110" i="6"/>
  <c r="H110" i="6" s="1"/>
  <c r="H123" i="6" s="1"/>
  <c r="B23" i="1" s="1"/>
  <c r="H106" i="6"/>
  <c r="H105" i="6"/>
  <c r="H104" i="6"/>
  <c r="H107" i="6" s="1"/>
  <c r="B22" i="1" s="1"/>
  <c r="H103" i="6"/>
  <c r="H102" i="6"/>
  <c r="H98" i="6"/>
  <c r="H97" i="6"/>
  <c r="H96" i="6"/>
  <c r="G95" i="6"/>
  <c r="H95" i="6" s="1"/>
  <c r="H94" i="6"/>
  <c r="H90" i="6"/>
  <c r="G89" i="6"/>
  <c r="H89" i="6" s="1"/>
  <c r="G88" i="6"/>
  <c r="H88" i="6" s="1"/>
  <c r="H87" i="6"/>
  <c r="H86" i="6"/>
  <c r="G85" i="6"/>
  <c r="H85" i="6" s="1"/>
  <c r="H91" i="6" s="1"/>
  <c r="B20" i="1" s="1"/>
  <c r="H81" i="6"/>
  <c r="H79" i="6"/>
  <c r="G78" i="6"/>
  <c r="H78" i="6" s="1"/>
  <c r="G77" i="6"/>
  <c r="H77" i="6" s="1"/>
  <c r="G76" i="6"/>
  <c r="H76" i="6" s="1"/>
  <c r="G75" i="6"/>
  <c r="H75" i="6" s="1"/>
  <c r="H71" i="6"/>
  <c r="H70" i="6"/>
  <c r="H69" i="6"/>
  <c r="G68" i="6"/>
  <c r="H68" i="6" s="1"/>
  <c r="G67" i="6"/>
  <c r="H67" i="6" s="1"/>
  <c r="H72" i="6" s="1"/>
  <c r="B18" i="1" s="1"/>
  <c r="H63" i="6"/>
  <c r="H62" i="6"/>
  <c r="H61" i="6"/>
  <c r="H60" i="6"/>
  <c r="H59" i="6"/>
  <c r="G59" i="6"/>
  <c r="G58" i="6"/>
  <c r="H58" i="6" s="1"/>
  <c r="G57" i="6"/>
  <c r="H57" i="6" s="1"/>
  <c r="H64" i="6" s="1"/>
  <c r="B17" i="1" s="1"/>
  <c r="H53" i="6"/>
  <c r="H52" i="6"/>
  <c r="H51" i="6"/>
  <c r="H50" i="6"/>
  <c r="H49" i="6"/>
  <c r="G48" i="6"/>
  <c r="H48" i="6" s="1"/>
  <c r="G47" i="6"/>
  <c r="H47" i="6" s="1"/>
  <c r="G46" i="6"/>
  <c r="H46" i="6" s="1"/>
  <c r="H45" i="6"/>
  <c r="G45" i="6"/>
  <c r="G44" i="6"/>
  <c r="H44" i="6" s="1"/>
  <c r="H54" i="6" s="1"/>
  <c r="B16" i="1" s="1"/>
  <c r="H40" i="6"/>
  <c r="H39" i="6"/>
  <c r="G38" i="6"/>
  <c r="H38" i="6" s="1"/>
  <c r="G37" i="6"/>
  <c r="H37" i="6" s="1"/>
  <c r="G36" i="6"/>
  <c r="H36" i="6" s="1"/>
  <c r="G35" i="6"/>
  <c r="H35" i="6" s="1"/>
  <c r="G34" i="6"/>
  <c r="H34" i="6" s="1"/>
  <c r="H33" i="6"/>
  <c r="G33" i="6"/>
  <c r="G32" i="6"/>
  <c r="H32" i="6" s="1"/>
  <c r="H28" i="6"/>
  <c r="H27" i="6"/>
  <c r="G26" i="6"/>
  <c r="G25" i="6"/>
  <c r="G24" i="6"/>
  <c r="F24" i="6"/>
  <c r="H24" i="6" s="1"/>
  <c r="H19" i="6"/>
  <c r="H18" i="6"/>
  <c r="H17" i="6"/>
  <c r="H16" i="6"/>
  <c r="H15" i="6"/>
  <c r="H14" i="6"/>
  <c r="H13" i="6"/>
  <c r="H20" i="6" s="1"/>
  <c r="G5" i="6"/>
  <c r="I19" i="5"/>
  <c r="B15" i="10" s="1"/>
  <c r="E15" i="10" s="1"/>
  <c r="H19" i="5"/>
  <c r="F5" i="8" s="1"/>
  <c r="G19" i="5"/>
  <c r="F19" i="5"/>
  <c r="F5" i="6" s="1"/>
  <c r="O10" i="4"/>
  <c r="G5" i="9" s="1"/>
  <c r="L10" i="4"/>
  <c r="G5" i="8" s="1"/>
  <c r="I10" i="4"/>
  <c r="F26" i="7" s="1"/>
  <c r="H26" i="7" s="1"/>
  <c r="F10" i="4"/>
  <c r="F23" i="6" s="1"/>
  <c r="H23" i="6" s="1"/>
  <c r="O9" i="4"/>
  <c r="L9" i="4"/>
  <c r="I9" i="4"/>
  <c r="F9" i="4"/>
  <c r="O8" i="4"/>
  <c r="L8" i="4"/>
  <c r="I8" i="4"/>
  <c r="F8" i="4"/>
  <c r="O7" i="4"/>
  <c r="L7" i="4"/>
  <c r="I7" i="4"/>
  <c r="F7" i="4"/>
  <c r="O6" i="4"/>
  <c r="L6" i="4"/>
  <c r="I6" i="4"/>
  <c r="F6" i="4"/>
  <c r="O5" i="4"/>
  <c r="L5" i="4"/>
  <c r="I5" i="4"/>
  <c r="F5" i="4"/>
  <c r="B24" i="1"/>
  <c r="E22" i="1"/>
  <c r="E13" i="1"/>
  <c r="B13" i="1"/>
  <c r="G8" i="1"/>
  <c r="E8" i="1"/>
  <c r="D8" i="1"/>
  <c r="C8" i="1"/>
  <c r="E7" i="1"/>
  <c r="D7" i="1"/>
  <c r="C7" i="1"/>
  <c r="E6" i="1"/>
  <c r="D6" i="1"/>
  <c r="C6" i="1"/>
  <c r="E5" i="1"/>
  <c r="D5" i="1"/>
  <c r="C5" i="1"/>
  <c r="C13" i="1" l="1"/>
  <c r="H41" i="7"/>
  <c r="C15" i="1" s="1"/>
  <c r="H41" i="6"/>
  <c r="B15" i="1" s="1"/>
  <c r="H54" i="8"/>
  <c r="D16" i="1" s="1"/>
  <c r="D13" i="1"/>
  <c r="H82" i="8"/>
  <c r="D19" i="1" s="1"/>
  <c r="H91" i="7"/>
  <c r="C20" i="1" s="1"/>
  <c r="B12" i="10"/>
  <c r="E12" i="10" s="1"/>
  <c r="F5" i="9"/>
  <c r="B14" i="10"/>
  <c r="E14" i="10" s="1"/>
  <c r="F23" i="8"/>
  <c r="H23" i="8" s="1"/>
  <c r="H29" i="8" s="1"/>
  <c r="D14" i="1" s="1"/>
  <c r="F26" i="6"/>
  <c r="H26" i="6" s="1"/>
  <c r="F24" i="7"/>
  <c r="H24" i="7" s="1"/>
  <c r="F25" i="7"/>
  <c r="H25" i="7" s="1"/>
  <c r="F26" i="9"/>
  <c r="H26" i="9" s="1"/>
  <c r="F25" i="9"/>
  <c r="H25" i="9" s="1"/>
  <c r="F24" i="9"/>
  <c r="H24" i="9" s="1"/>
  <c r="F23" i="9"/>
  <c r="H23" i="9" s="1"/>
  <c r="H29" i="9" s="1"/>
  <c r="E14" i="1" s="1"/>
  <c r="F80" i="7"/>
  <c r="H80" i="7" s="1"/>
  <c r="H82" i="7" s="1"/>
  <c r="C19" i="1" s="1"/>
  <c r="G6" i="1"/>
  <c r="F5" i="7"/>
  <c r="F80" i="6"/>
  <c r="H80" i="6" s="1"/>
  <c r="H82" i="6" s="1"/>
  <c r="B19" i="1" s="1"/>
  <c r="F80" i="9"/>
  <c r="H80" i="9" s="1"/>
  <c r="H82" i="9" s="1"/>
  <c r="E19" i="1" s="1"/>
  <c r="F25" i="6"/>
  <c r="H25" i="6" s="1"/>
  <c r="H29" i="6" s="1"/>
  <c r="G5" i="1"/>
  <c r="F23" i="7"/>
  <c r="H23" i="7" s="1"/>
  <c r="F24" i="8"/>
  <c r="H24" i="8" s="1"/>
  <c r="F80" i="8"/>
  <c r="H80" i="8" s="1"/>
  <c r="F25" i="8"/>
  <c r="H25" i="8" s="1"/>
  <c r="F26" i="8"/>
  <c r="H26" i="8" s="1"/>
  <c r="G7" i="1"/>
  <c r="H64" i="8"/>
  <c r="D17" i="1" s="1"/>
  <c r="H99" i="9"/>
  <c r="E21" i="1" s="1"/>
  <c r="B13" i="10"/>
  <c r="E13" i="10" s="1"/>
  <c r="H99" i="6"/>
  <c r="B21" i="1" s="1"/>
  <c r="B14" i="1" l="1"/>
  <c r="H136" i="6"/>
  <c r="H136" i="9"/>
  <c r="H136" i="8"/>
  <c r="H29" i="7"/>
  <c r="C14" i="1" l="1"/>
  <c r="H136" i="7"/>
  <c r="F137" i="6"/>
  <c r="H137" i="6" s="1"/>
  <c r="H138" i="6"/>
  <c r="F137" i="8"/>
  <c r="H137" i="8" s="1"/>
  <c r="H138" i="8"/>
  <c r="F137" i="9"/>
  <c r="H137" i="9" s="1"/>
  <c r="H138" i="9"/>
  <c r="F139" i="9" l="1"/>
  <c r="H139" i="9" s="1"/>
  <c r="H140" i="9"/>
  <c r="F139" i="8"/>
  <c r="H139" i="8" s="1"/>
  <c r="H140" i="8" s="1"/>
  <c r="F139" i="6"/>
  <c r="H139" i="6" s="1"/>
  <c r="H140" i="6"/>
  <c r="F137" i="7"/>
  <c r="H137" i="7" s="1"/>
  <c r="H138" i="7" s="1"/>
  <c r="F139" i="7" l="1"/>
  <c r="H139" i="7" s="1"/>
  <c r="H140" i="7" s="1"/>
  <c r="B7" i="1"/>
  <c r="B5" i="8"/>
  <c r="B10" i="10" s="1"/>
  <c r="E10" i="10" s="1"/>
  <c r="B5" i="6"/>
  <c r="B8" i="10" s="1"/>
  <c r="E8" i="10" s="1"/>
  <c r="B5" i="1"/>
  <c r="B5" i="9"/>
  <c r="B11" i="10" s="1"/>
  <c r="E11" i="10" s="1"/>
  <c r="B8" i="1"/>
  <c r="B5" i="7" l="1"/>
  <c r="B9" i="10" s="1"/>
  <c r="E9" i="10" s="1"/>
  <c r="B6" i="1"/>
  <c r="B16" i="10"/>
  <c r="E16" i="10" s="1"/>
  <c r="F5" i="1"/>
  <c r="B19" i="10"/>
  <c r="E19" i="10" s="1"/>
  <c r="F8" i="1"/>
  <c r="F7" i="1"/>
  <c r="B18" i="10"/>
  <c r="E18" i="10" s="1"/>
  <c r="F6" i="1" l="1"/>
  <c r="B17" i="10"/>
  <c r="E17" i="10" s="1"/>
  <c r="A5" i="10" s="1"/>
</calcChain>
</file>

<file path=xl/sharedStrings.xml><?xml version="1.0" encoding="utf-8"?>
<sst xmlns="http://schemas.openxmlformats.org/spreadsheetml/2006/main" count="2612" uniqueCount="803">
  <si>
    <t>Check, Cheap, All In, or Fold — Four Budget Options</t>
  </si>
  <si>
    <t>Detailed short-film planning model | USD | 2026 labor references | All five speaking performers and all visible poker props are paid</t>
  </si>
  <si>
    <t>Scenario</t>
  </si>
  <si>
    <t>Estimated Total</t>
  </si>
  <si>
    <t>Shoot Days</t>
  </si>
  <si>
    <t>Prep Weeks</t>
  </si>
  <si>
    <t>Post Weeks</t>
  </si>
  <si>
    <t>Budget / Finished Min.</t>
  </si>
  <si>
    <t>Paid Props</t>
  </si>
  <si>
    <t>Performer Framework</t>
  </si>
  <si>
    <t>Production Approach</t>
  </si>
  <si>
    <t>Micro Budget</t>
  </si>
  <si>
    <t>SAG-AFTRA Micro-Budget route if eligible; compensation negotiated and paid</t>
  </si>
  <si>
    <t>Two tightly planned shoot days; local cast and crew; an existing room redressed; compact camera/G&amp;E package; paid poker props; streamlined post and festival deliverables.</t>
  </si>
  <si>
    <t>Ultra-Low Budget</t>
  </si>
  <si>
    <t>SAG-AFTRA Ultra Low Budget Project Agreement (UPA) planning case</t>
  </si>
  <si>
    <t>Professional local crew, two shoot days plus rehearsal, controlled private-room location, stronger art/lighting/sound, continuity duplicates, complete sound/color, captions, DCP, and E&amp;O.</t>
  </si>
  <si>
    <t>Low Budget</t>
  </si>
  <si>
    <t>SAG-AFTRA UPA minimums with negotiated overscale performer placeholders</t>
  </si>
  <si>
    <t>Three-day coverage plan for a dialogue-heavy ensemble; experienced department heads; designed poker room; cinema package, dolly and video village; enhanced post, publicity, and delivery.</t>
  </si>
  <si>
    <t>Production Company</t>
  </si>
  <si>
    <t>SAG-AFTRA Moderate Low Budget (MPA) / DGA Level 1a planning framework</t>
  </si>
  <si>
    <t>Production-company execution with overscale cast, staffed departments, stage/control days, custom poker-room finish, premium equipment, full editorial/sound/color pipeline, EPK, legal, and distribution-ready masters.</t>
  </si>
  <si>
    <t>Cost by department</t>
  </si>
  <si>
    <t>Department</t>
  </si>
  <si>
    <t>Development &amp; Above-the-Line</t>
  </si>
  <si>
    <t>Cast</t>
  </si>
  <si>
    <t>Production Management</t>
  </si>
  <si>
    <t>Camera</t>
  </si>
  <si>
    <t>Grip &amp; Electric</t>
  </si>
  <si>
    <t>Production Sound</t>
  </si>
  <si>
    <t>Art Department &amp; Paid Props</t>
  </si>
  <si>
    <t>Wardrobe / Hair / Makeup</t>
  </si>
  <si>
    <t>Locations</t>
  </si>
  <si>
    <t>Transportation &amp; Meals</t>
  </si>
  <si>
    <t>Post-Production</t>
  </si>
  <si>
    <t>Insurance / Legal / Admin / Marketing</t>
  </si>
  <si>
    <t>How to use this workbook</t>
  </si>
  <si>
    <t>Blue/yellow cells are editable planning inputs. Green formulas link assumptions, cast, props, budget tabs, and this summary. Change quantities, rates, burdens, contingency, overhead, or schedule inputs to recalculate the model.</t>
  </si>
  <si>
    <t>Micro is designed to remain within SAG-AFTRA’s $20,000 Micro-Budget cap. Ultra-Low and Low are both below the UPA’s $300,000 maximum. The Production Company case is designed below the MPA’s $700,000 maximum. Eligibility still depends on the final release plan and union approval.</t>
  </si>
  <si>
    <t>The screenplay’s true cost driver is not locations or action—it is performance coverage and poker continuity. Protect rehearsal time, script supervision, prop-master preparation, and systematic inserts before adding production value elsewhere.</t>
  </si>
  <si>
    <t>These are gross 2026 planning estimates, not bids. Obtain location-specific payroll, guild, insurance, equipment, post, legal, and prop quotes before financing or greenlight.</t>
  </si>
  <si>
    <t>Check, Cheap, All In, or Fold — Four-Tier Budget Assumptions</t>
  </si>
  <si>
    <t>Short screenplay | USD | 2026 planning estimate | Edit blue/yellow inputs; green text links between sheets</t>
  </si>
  <si>
    <t>Section</t>
  </si>
  <si>
    <t>Driver</t>
  </si>
  <si>
    <t>Units</t>
  </si>
  <si>
    <t>Notes / source</t>
  </si>
  <si>
    <t>Schedule</t>
  </si>
  <si>
    <t>Principal photography</t>
  </si>
  <si>
    <t>days</t>
  </si>
  <si>
    <t>Dialogue and poker-hand continuity drive the schedule</t>
  </si>
  <si>
    <t>Prep</t>
  </si>
  <si>
    <t>weeks</t>
  </si>
  <si>
    <t>Includes blocking, poker rehearsal, art, camera, and location prep</t>
  </si>
  <si>
    <t>Post-production</t>
  </si>
  <si>
    <t>Calendar duration; not every department works full time</t>
  </si>
  <si>
    <t>Format</t>
  </si>
  <si>
    <t>Estimated finished runtime</t>
  </si>
  <si>
    <t>minutes</t>
  </si>
  <si>
    <t>Planning midpoint; screenplay reads as an approximately 14–16 minute short</t>
  </si>
  <si>
    <t>Labor</t>
  </si>
  <si>
    <t>Illustrative performer framework</t>
  </si>
  <si>
    <t>text</t>
  </si>
  <si>
    <t>Final contract choice depends on budget, release plan, signatory status, and SAG-AFTRA approval</t>
  </si>
  <si>
    <t>Principal performer daily reference</t>
  </si>
  <si>
    <t>$/day</t>
  </si>
  <si>
    <t>Micro is a paid negotiated placeholder; 2026 UPA $257/day; 2026 MPA $449/day</t>
  </si>
  <si>
    <t>Cast pension &amp; health</t>
  </si>
  <si>
    <t>% of principal payroll</t>
  </si>
  <si>
    <t>Planning rate after 2026-09-06; confirm with assigned SAG-AFTRA representative</t>
  </si>
  <si>
    <t>Cast payroll taxes / workers comp</t>
  </si>
  <si>
    <t>Editable employer-side planning load</t>
  </si>
  <si>
    <t>Crew payroll burden</t>
  </si>
  <si>
    <t>% of employee wages</t>
  </si>
  <si>
    <t>Payroll taxes, workers compensation, and tier-dependent benefits</t>
  </si>
  <si>
    <t>Entertainment payroll service</t>
  </si>
  <si>
    <t>Applied separately to principal performer gross</t>
  </si>
  <si>
    <t>Risk</t>
  </si>
  <si>
    <t>Contingency</t>
  </si>
  <si>
    <t>% of pre-contingency subtotal</t>
  </si>
  <si>
    <t>Covers modest schedule, equipment, location, continuity, and delivery variance</t>
  </si>
  <si>
    <t>Company</t>
  </si>
  <si>
    <t>Production-company overhead</t>
  </si>
  <si>
    <t>% of direct subtotal</t>
  </si>
  <si>
    <t>Included at the low and production-company tiers</t>
  </si>
  <si>
    <t>Production</t>
  </si>
  <si>
    <t>Primary base</t>
  </si>
  <si>
    <t>Local U.S. market</t>
  </si>
  <si>
    <t>Regional production center</t>
  </si>
  <si>
    <t>Major U.S. production center</t>
  </si>
  <si>
    <t>Local hires; no travel or lodging assumed</t>
  </si>
  <si>
    <t>Crew</t>
  </si>
  <si>
    <t>Guild / union posture</t>
  </si>
  <si>
    <t>Nonunion or SAG Micro</t>
  </si>
  <si>
    <t>SAG UPA; crew terms quoted locally</t>
  </si>
  <si>
    <t>SAG UPA; union crew if applicable</t>
  </si>
  <si>
    <t>SAG MPA; DGA/IATSE/Teamsters as applicable</t>
  </si>
  <si>
    <t>Obtain guild and payroll quotes before greenlight</t>
  </si>
  <si>
    <t>Incentives</t>
  </si>
  <si>
    <t>Tax credits, rebates, grants</t>
  </si>
  <si>
    <t>netted?</t>
  </si>
  <si>
    <t>No</t>
  </si>
  <si>
    <t>Gross budgets; no incentive proceeds reduce displayed totals</t>
  </si>
  <si>
    <t>Currency</t>
  </si>
  <si>
    <t>Budget currency</t>
  </si>
  <si>
    <t>currency</t>
  </si>
  <si>
    <t>USD</t>
  </si>
  <si>
    <t>Vendor quotes, taxes, and local wage rules can materially change costs</t>
  </si>
  <si>
    <t>Color legend</t>
  </si>
  <si>
    <t>Blue text / yellow fill</t>
  </si>
  <si>
    <t>Editable input</t>
  </si>
  <si>
    <t>Changeable planning assumption</t>
  </si>
  <si>
    <t>Green text</t>
  </si>
  <si>
    <t>Internal workbook link</t>
  </si>
  <si>
    <t>Formula references another worksheet</t>
  </si>
  <si>
    <t>Black text</t>
  </si>
  <si>
    <t>Calculation / label</t>
  </si>
  <si>
    <t>Formula or descriptive content</t>
  </si>
  <si>
    <t>Screenplay Production Breakdown</t>
  </si>
  <si>
    <t>Check, Cheap, All In, or Fold | Source: Pasted text(20260816-042352).txt | Breakdown dated 2026-08-15</t>
  </si>
  <si>
    <t>Core scope</t>
  </si>
  <si>
    <t>Screenplay finding</t>
  </si>
  <si>
    <t>Budget impact</t>
  </si>
  <si>
    <t>Micro</t>
  </si>
  <si>
    <t>Ultra-Low</t>
  </si>
  <si>
    <t>Low</t>
  </si>
  <si>
    <t>Production Co</t>
  </si>
  <si>
    <t>Scheduling / production note</t>
  </si>
  <si>
    <t>Format / runtime</t>
  </si>
  <si>
    <t>Short screenplay; approximately 2,651 words</t>
  </si>
  <si>
    <t>Approx. 14–16 finished minutes</t>
  </si>
  <si>
    <t>15 min plan</t>
  </si>
  <si>
    <t>Final runtime depends on performance pace and montage</t>
  </si>
  <si>
    <t>One interior private poker room</t>
  </si>
  <si>
    <t>Major containment advantage</t>
  </si>
  <si>
    <t>Existing room</t>
  </si>
  <si>
    <t>Existing private room</t>
  </si>
  <si>
    <t>Designed room</t>
  </si>
  <si>
    <t>Stage or premium location</t>
  </si>
  <si>
    <t>Prep/strike access is budgeted separately from shoot days</t>
  </si>
  <si>
    <t>Speaking cast</t>
  </si>
  <si>
    <t>Five: Chip, Kimber, Kennedy, Miles, Holden</t>
  </si>
  <si>
    <t>All appear throughout</t>
  </si>
  <si>
    <t>Paid</t>
  </si>
  <si>
    <t>Paid overscale</t>
  </si>
  <si>
    <t>No background performers are required by the text</t>
  </si>
  <si>
    <t>Story time</t>
  </si>
  <si>
    <t>One night</t>
  </si>
  <si>
    <t>Single wardrobe continuity</t>
  </si>
  <si>
    <t>One look each</t>
  </si>
  <si>
    <t>Designed looks</t>
  </si>
  <si>
    <t>Designed looks + backups</t>
  </si>
  <si>
    <t>Fittings and wardrobe allowance included</t>
  </si>
  <si>
    <t>Poker action</t>
  </si>
  <si>
    <t>Many specific deals, folds, board cards, bets, chip stacks, and reveals</t>
  </si>
  <si>
    <t>Continuity-intensive</t>
  </si>
  <si>
    <t>Hand charts</t>
  </si>
  <si>
    <t>Prop master</t>
  </si>
  <si>
    <t>Prop master + script supervisor</t>
  </si>
  <si>
    <t>Dedicated card/chip continuity</t>
  </si>
  <si>
    <t>Photograph every setup; prepare cards and chip stacks in advance</t>
  </si>
  <si>
    <t>Montage</t>
  </si>
  <si>
    <t>Series of quick hands</t>
  </si>
  <si>
    <t>Additional inserts and reset time</t>
  </si>
  <si>
    <t>Compressed</t>
  </si>
  <si>
    <t>Planned inserts</t>
  </si>
  <si>
    <t>Dedicated insert block</t>
  </si>
  <si>
    <t>Dedicated insert unit / motion control as useful</t>
  </si>
  <si>
    <t>Schedule inserts by hand and chip configuration</t>
  </si>
  <si>
    <t>Special photography</t>
  </si>
  <si>
    <t>Slow-motion final image</t>
  </si>
  <si>
    <t>High-frame-rate capture / lighting</t>
  </si>
  <si>
    <t>Camera capability</t>
  </si>
  <si>
    <t>Dedicated setup</t>
  </si>
  <si>
    <t>Premium high-speed setup</t>
  </si>
  <si>
    <t>No meaningful VFX required beyond cleanup and polish</t>
  </si>
  <si>
    <t>Stunts / safety</t>
  </si>
  <si>
    <t>No scripted hazardous stunt, weapon, intimacy, animal, vehicle, or minor work</t>
  </si>
  <si>
    <t>Low risk</t>
  </si>
  <si>
    <t>None</t>
  </si>
  <si>
    <t>Normal set safety, medic, and insurance still apply</t>
  </si>
  <si>
    <t>Sound</t>
  </si>
  <si>
    <t>Five-person overlapping dialogue in one room</t>
  </si>
  <si>
    <t>Lav coverage and room control</t>
  </si>
  <si>
    <t>Mixer + compact kit</t>
  </si>
  <si>
    <t>Mixer + boom</t>
  </si>
  <si>
    <t>Mixer + boom + timecode</t>
  </si>
  <si>
    <t>Full production sound team</t>
  </si>
  <si>
    <t>Quiet HVAC and room tone are important</t>
  </si>
  <si>
    <t>Set look</t>
  </si>
  <si>
    <t>Green-felt table under a cone of warm light; surrounding darkness</t>
  </si>
  <si>
    <t>Lighting and practical control</t>
  </si>
  <si>
    <t>Redress</t>
  </si>
  <si>
    <t>Art-directed redress</t>
  </si>
  <si>
    <t>Designed environment</t>
  </si>
  <si>
    <t>Custom finish</t>
  </si>
  <si>
    <t>The look is simple but must feel intentional rather than empty</t>
  </si>
  <si>
    <t>Cast breakdown</t>
  </si>
  <si>
    <t>Character</t>
  </si>
  <si>
    <t>Age / description</t>
  </si>
  <si>
    <t>Dialogue load</t>
  </si>
  <si>
    <t>Poker/business</t>
  </si>
  <si>
    <t>Wardrobe</t>
  </si>
  <si>
    <t>Shoot continuity</t>
  </si>
  <si>
    <t>Budget note</t>
  </si>
  <si>
    <t>CHIP</t>
  </si>
  <si>
    <t>40; self-assured instructor/dealer</t>
  </si>
  <si>
    <t>Lead / very high</t>
  </si>
  <si>
    <t>Expert card handling and teaching</t>
  </si>
  <si>
    <t>Contemporary smart casual</t>
  </si>
  <si>
    <t>Every setup</t>
  </si>
  <si>
    <t>Budget rehearsal for dealing, blocking, and dialogue pace</t>
  </si>
  <si>
    <t>KENNEDY</t>
  </si>
  <si>
    <t>20; quietly intelligent, unreadable</t>
  </si>
  <si>
    <t>Supporting lead; late payoff</t>
  </si>
  <si>
    <t>Controlled play, final reveals</t>
  </si>
  <si>
    <t>Contemporary understated</t>
  </si>
  <si>
    <t>Performance and hand-reveal coverage are central to ending</t>
  </si>
  <si>
    <t>KIMBER</t>
  </si>
  <si>
    <t>24; quick-witted</t>
  </si>
  <si>
    <t>Major supporting</t>
  </si>
  <si>
    <t>Cruise motivation; active betting</t>
  </si>
  <si>
    <t>Contemporary polished</t>
  </si>
  <si>
    <t>Position to Chip’s left must remain consistent</t>
  </si>
  <si>
    <t>MILES</t>
  </si>
  <si>
    <t>22; intensely analytical</t>
  </si>
  <si>
    <t>Analysis beats; diamond-flush reveal</t>
  </si>
  <si>
    <t>Contemporary neat</t>
  </si>
  <si>
    <t>Specific losing hand and chip action require reset photos</t>
  </si>
  <si>
    <t>HOLDEN</t>
  </si>
  <si>
    <t>23; cocky</t>
  </si>
  <si>
    <t>Aggressive betting; comic reactions</t>
  </si>
  <si>
    <t>Contemporary confident</t>
  </si>
  <si>
    <t>Position to Chip’s right must remain consistent</t>
  </si>
  <si>
    <t>Production priorities</t>
  </si>
  <si>
    <t>1</t>
  </si>
  <si>
    <t>Pre-block the seating and eyelines</t>
  </si>
  <si>
    <t>Kimber, Kennedy, Miles, and Holden must remain in the scripted order around Chip</t>
  </si>
  <si>
    <t>Avoid coverage that reverses geography</t>
  </si>
  <si>
    <t>2</t>
  </si>
  <si>
    <t>Build a hand-by-hand continuity bible</t>
  </si>
  <si>
    <t>Record hole cards, community cards, puck position, chip stacks, pot size, and folds for every beat</t>
  </si>
  <si>
    <t>The prop and script departments share this responsibility</t>
  </si>
  <si>
    <t>3</t>
  </si>
  <si>
    <t>Protect performance time</t>
  </si>
  <si>
    <t>The script is dialogue-heavy; schedule table reads and do not assume one-day coverage</t>
  </si>
  <si>
    <t>Micro still uses two shoot days</t>
  </si>
  <si>
    <t>4</t>
  </si>
  <si>
    <t>Control reflections and card readability</t>
  </si>
  <si>
    <t>Glossy chips/cards, the overhead practical, and dark surroundings can create glare or unreadable values</t>
  </si>
  <si>
    <t>Test the actual hero deck, chips, and felt with the lens package</t>
  </si>
  <si>
    <t>5</t>
  </si>
  <si>
    <t>Shoot inserts systematically</t>
  </si>
  <si>
    <t>Group card, chip, hand, dealer-button, and slow-motion inserts after master coverage</t>
  </si>
  <si>
    <t>Reduces reset and continuity errors</t>
  </si>
  <si>
    <t>Paid Cast Plan &amp; Schedule</t>
  </si>
  <si>
    <t>All five speaking performers are paid; workdays include rehearsals/table work where shown | Rates are editable planning assumptions</t>
  </si>
  <si>
    <t>Role</t>
  </si>
  <si>
    <t>Function / continuity</t>
  </si>
  <si>
    <t>Micro days</t>
  </si>
  <si>
    <t>Micro rate</t>
  </si>
  <si>
    <t>Micro gross</t>
  </si>
  <si>
    <t>Ultra days</t>
  </si>
  <si>
    <t>Ultra rate</t>
  </si>
  <si>
    <t>Ultra gross</t>
  </si>
  <si>
    <t>Low days</t>
  </si>
  <si>
    <t>Low rate</t>
  </si>
  <si>
    <t>Low gross</t>
  </si>
  <si>
    <t>Prod. days</t>
  </si>
  <si>
    <t>Prod. rate</t>
  </si>
  <si>
    <t>Prod. gross</t>
  </si>
  <si>
    <t>Lead; dealer/instructor; expert shuffle and deal</t>
  </si>
  <si>
    <t>1 look</t>
  </si>
  <si>
    <t>Supporting lead; restrained performance; final winning reveals</t>
  </si>
  <si>
    <t>Major supporting; seated left of Chip</t>
  </si>
  <si>
    <t>Major supporting; analytical beats; diamond-flush reveal</t>
  </si>
  <si>
    <t>Major supporting; seated right of Chip; aggressive betting</t>
  </si>
  <si>
    <t>GROSS PRINCIPAL PAYROLL</t>
  </si>
  <si>
    <t>Schedule logic</t>
  </si>
  <si>
    <t>Half-day table read/card rehearsal + 2 shoot days</t>
  </si>
  <si>
    <t>1 paid rehearsal/table day + 2 shoot days</t>
  </si>
  <si>
    <t>1 paid rehearsal/blocking day + 3 shoot days</t>
  </si>
  <si>
    <t>1 table read + half-day cards/camera rehearsal + 4 shoot days</t>
  </si>
  <si>
    <t>All tiers</t>
  </si>
  <si>
    <t>No unpaid cast, background, minors, stunt performers, or stand-ins are assumed</t>
  </si>
  <si>
    <t>Paid Props &amp; Set-Dressing Ledger</t>
  </si>
  <si>
    <t>Every visible poker asset is purchased, fabricated, or rented—nothing is treated as free | Paid asset totals feed all four budgets</t>
  </si>
  <si>
    <t>Category</t>
  </si>
  <si>
    <t>Item</t>
  </si>
  <si>
    <t>Script / continuity purpose</t>
  </si>
  <si>
    <t>Acquisition</t>
  </si>
  <si>
    <t>Quantity / planning note</t>
  </si>
  <si>
    <t>Hero set piece</t>
  </si>
  <si>
    <t>Green-felt round poker table</t>
  </si>
  <si>
    <t>Primary playing surface; camera-safe finish and rail</t>
  </si>
  <si>
    <t>Rent / buy / custom by tier</t>
  </si>
  <si>
    <t>1 hero table</t>
  </si>
  <si>
    <t>Furniture</t>
  </si>
  <si>
    <t>Padded poker chairs</t>
  </si>
  <si>
    <t>Chip plus four mentees; consistent seating geography</t>
  </si>
  <si>
    <t>Rent / buy</t>
  </si>
  <si>
    <t>5 matching or coordinated chairs</t>
  </si>
  <si>
    <t>Hero props</t>
  </si>
  <si>
    <t>Tournament poker chip sets</t>
  </si>
  <si>
    <t>Stacks, blinds, bets, five-stack raise, and massive final pot</t>
  </si>
  <si>
    <t>Buy / premium rental</t>
  </si>
  <si>
    <t>Multiple colors/denominations plus overage</t>
  </si>
  <si>
    <t>Playing-card decks</t>
  </si>
  <si>
    <t>Pre-set hole cards, board cards, folds, and reveals</t>
  </si>
  <si>
    <t>Buy</t>
  </si>
  <si>
    <t>Continuity duplicates; camera-tested backs/faces</t>
  </si>
  <si>
    <t>Dealer button — the “puck”</t>
  </si>
  <si>
    <t>Button-position dialogue and Kimber’s question</t>
  </si>
  <si>
    <t>Hero plus spares</t>
  </si>
  <si>
    <t>Poker support</t>
  </si>
  <si>
    <t>Chip racks and trays</t>
  </si>
  <si>
    <t>Organize resets and protect chip-stack continuity</t>
  </si>
  <si>
    <t>Enough for prebuilt hands and strike</t>
  </si>
  <si>
    <t>Surface support</t>
  </si>
  <si>
    <t>Replacement felt / felt topper</t>
  </si>
  <si>
    <t>Repairs, inserts, and clean green surface</t>
  </si>
  <si>
    <t>Buy / fabricate</t>
  </si>
  <si>
    <t>Color-matched spare material</t>
  </si>
  <si>
    <t>Practical lighting</t>
  </si>
  <si>
    <t>Cone pendant lamp, bulbs, dimmer, cabling</t>
  </si>
  <si>
    <t>Warm pool of light above the table</t>
  </si>
  <si>
    <t>Hero practical plus spare bulbs</t>
  </si>
  <si>
    <t>Cut cards, card guards, markers, small accessories</t>
  </si>
  <si>
    <t>Smooth dealing and controlled resets</t>
  </si>
  <si>
    <t>Camera-safe, nonbranded where possible</t>
  </si>
  <si>
    <t>Continuity</t>
  </si>
  <si>
    <t>Labels, bags, hand charts, photo-board consumables</t>
  </si>
  <si>
    <t>Track hole cards, board, puck, stacks, and pot by setup</t>
  </si>
  <si>
    <t>Department continuity kit</t>
  </si>
  <si>
    <t>Storage</t>
  </si>
  <si>
    <t>Lockable prop cases and transport bins</t>
  </si>
  <si>
    <t>Secure hero chips/cards and prebuilt hands</t>
  </si>
  <si>
    <t>Tier-scaled</t>
  </si>
  <si>
    <t>Set dressing</t>
  </si>
  <si>
    <t>Wall décor, side tables, practical accents</t>
  </si>
  <si>
    <t>Create a believable private poker room beyond the pool of light</t>
  </si>
  <si>
    <t>Minimal to premium by tier</t>
  </si>
  <si>
    <t>Reserve</t>
  </si>
  <si>
    <t>Continuity duplicates, damage, loss, and repairs</t>
  </si>
  <si>
    <t>Replace marked cards, damaged chips/felt, or failed practicals</t>
  </si>
  <si>
    <t>Not assumed recoverable</t>
  </si>
  <si>
    <t>Procurement</t>
  </si>
  <si>
    <t>Prop-master petty cash, tax, and shipping</t>
  </si>
  <si>
    <t>Last-mile sourcing and replacements</t>
  </si>
  <si>
    <t>Allowance</t>
  </si>
  <si>
    <t>Receipted purchases</t>
  </si>
  <si>
    <t>PAID PROP / SET-DRESSING TOTAL</t>
  </si>
  <si>
    <t>Continuity warning</t>
  </si>
  <si>
    <t>The screenplay specifies numerous exact hands and board cards. Build a hand-by-hand continuity bible before photography; photograph the table after every approved setup and pre-bag each hero deck/stack configuration.</t>
  </si>
  <si>
    <t>Avoid trademarked casino branding unless cleared. Verify chip colors, card indexes, and suit symbols read correctly on the selected camera and under the warm practical.</t>
  </si>
  <si>
    <t>Check, Cheap, All In, or Fold — Micro Budget</t>
  </si>
  <si>
    <t>Two tightly planned shoot days; local cast and crew; an existing room redressed; compact camera/G&amp;E package; paid poker props; streamlined post and festival deliverables. | USD | Gross budget before incentives</t>
  </si>
  <si>
    <t>Grand Total</t>
  </si>
  <si>
    <t>Gross Cast</t>
  </si>
  <si>
    <t>Planning Note</t>
  </si>
  <si>
    <t>Labor assumptions are planning inputs, not payroll quotations. Confirm the final SAG-AFTRA agreement, state/local wage law, overtime, meal penalties, workers compensation, and any IATSE/Teamsters/DGA obligations before hiring.</t>
  </si>
  <si>
    <t>No tax credit, grant, rebate, sponsorship, product placement, donated labor, or in-kind equipment reduces this gross budget. Refundable deposits and union security deposits are cash-flow needs but are not treated as final costs unless retained.</t>
  </si>
  <si>
    <t>Account</t>
  </si>
  <si>
    <t>Line Item</t>
  </si>
  <si>
    <t>Basis</t>
  </si>
  <si>
    <t>Qty</t>
  </si>
  <si>
    <t>Rate / Linked Base</t>
  </si>
  <si>
    <t>Fringe / Load</t>
  </si>
  <si>
    <t>Line Total</t>
  </si>
  <si>
    <t>Notes</t>
  </si>
  <si>
    <t>0100 — Development &amp; Above-the-Line</t>
  </si>
  <si>
    <t>0101</t>
  </si>
  <si>
    <t>Screenplay license / writer fee</t>
  </si>
  <si>
    <t>flat</t>
  </si>
  <si>
    <t>Paid rights/fee placeholder; replace with negotiated writer/producer deal</t>
  </si>
  <si>
    <t>0102</t>
  </si>
  <si>
    <t>Rewrite / production polish</t>
  </si>
  <si>
    <t>Final continuity and production draft</t>
  </si>
  <si>
    <t>0103</t>
  </si>
  <si>
    <t>Producer fee</t>
  </si>
  <si>
    <t>Excludes production-company overhead below</t>
  </si>
  <si>
    <t>0104</t>
  </si>
  <si>
    <t>Director fee</t>
  </si>
  <si>
    <t>DGA Level 1a compensation is negotiable when applicable</t>
  </si>
  <si>
    <t>0105</t>
  </si>
  <si>
    <t>Casting</t>
  </si>
  <si>
    <t>Five speaking roles; no background casting</t>
  </si>
  <si>
    <t>0106</t>
  </si>
  <si>
    <t>Poker consultant / hand-continuity design</t>
  </si>
  <si>
    <t>Verify gameplay, prebuild hands, coach dealing and chip action</t>
  </si>
  <si>
    <t>0107</t>
  </si>
  <si>
    <t>Business affairs / chain-of-title prep</t>
  </si>
  <si>
    <t>Rights, releases, guild setup, and entity records</t>
  </si>
  <si>
    <t>DEVELOPMENT &amp; ABOVE-THE-LINE SUBTOTAL</t>
  </si>
  <si>
    <t>Account group 0100</t>
  </si>
  <si>
    <t>0200 — Cast</t>
  </si>
  <si>
    <t>0201</t>
  </si>
  <si>
    <t>Principal performers — five paid speaking roles</t>
  </si>
  <si>
    <t>linked cast gross</t>
  </si>
  <si>
    <t>Pulled from Cast &amp; Schedule</t>
  </si>
  <si>
    <t>0202</t>
  </si>
  <si>
    <t>SAG-AFTRA pension &amp; health</t>
  </si>
  <si>
    <t>% principal gross</t>
  </si>
  <si>
    <t>Applied to gross principal payroll; Micro left at 0% pending agreement choice</t>
  </si>
  <si>
    <t>0203</t>
  </si>
  <si>
    <t>Employer payroll taxes / workers comp</t>
  </si>
  <si>
    <t>Editable planning load</t>
  </si>
  <si>
    <t>0204</t>
  </si>
  <si>
    <t>UPA requires entertainment payroll processing</t>
  </si>
  <si>
    <t>0205</t>
  </si>
  <si>
    <t>Fittings / wardrobe allowance</t>
  </si>
  <si>
    <t>Five contemporary looks</t>
  </si>
  <si>
    <t>0206</t>
  </si>
  <si>
    <t>Local mileage, parking, and meal incidentals</t>
  </si>
  <si>
    <t>No airfare or lodging assumed</t>
  </si>
  <si>
    <t>CAST SUBTOTAL</t>
  </si>
  <si>
    <t>Account group 0200</t>
  </si>
  <si>
    <t>0300 — Production Management</t>
  </si>
  <si>
    <t>0301</t>
  </si>
  <si>
    <t>Line producer / UPM</t>
  </si>
  <si>
    <t>workdays</t>
  </si>
  <si>
    <t>Prep, production, wrap</t>
  </si>
  <si>
    <t>0302</t>
  </si>
  <si>
    <t>1st assistant director</t>
  </si>
  <si>
    <t>shoot days</t>
  </si>
  <si>
    <t>Set operations and timing</t>
  </si>
  <si>
    <t>0303</t>
  </si>
  <si>
    <t>2nd assistant director</t>
  </si>
  <si>
    <t>Cast flow, paperwork, and calls</t>
  </si>
  <si>
    <t>0304</t>
  </si>
  <si>
    <t>Production coordinator</t>
  </si>
  <si>
    <t>Call sheets, vendors, releases, wrap</t>
  </si>
  <si>
    <t>0305</t>
  </si>
  <si>
    <t>Script supervisor</t>
  </si>
  <si>
    <t>Dialogue, eyeline, card, and chip continuity</t>
  </si>
  <si>
    <t>0306</t>
  </si>
  <si>
    <t>Production assistants</t>
  </si>
  <si>
    <t>person-days</t>
  </si>
  <si>
    <t>Set, lockup, runs, and strike</t>
  </si>
  <si>
    <t>0307</t>
  </si>
  <si>
    <t>Set medic / first aid</t>
  </si>
  <si>
    <t>Normal set safety coverage</t>
  </si>
  <si>
    <t>0308</t>
  </si>
  <si>
    <t>Production office / phones / printing</t>
  </si>
  <si>
    <t>allowance</t>
  </si>
  <si>
    <t>Digital paperwork plus essential hard copy</t>
  </si>
  <si>
    <t>0309</t>
  </si>
  <si>
    <t>Overtime / meal-penalty reserve</t>
  </si>
  <si>
    <t>Separate from general contingency</t>
  </si>
  <si>
    <t>PRODUCTION MANAGEMENT SUBTOTAL</t>
  </si>
  <si>
    <t>Account group 0300</t>
  </si>
  <si>
    <t>0400 — Camera</t>
  </si>
  <si>
    <t>0401</t>
  </si>
  <si>
    <t>Director of photography</t>
  </si>
  <si>
    <t>DP operates at Micro/Ultra tiers</t>
  </si>
  <si>
    <t>0402</t>
  </si>
  <si>
    <t>Camera operator</t>
  </si>
  <si>
    <t>Dedicated operator at higher tiers</t>
  </si>
  <si>
    <t>0403</t>
  </si>
  <si>
    <t>1st assistant camera</t>
  </si>
  <si>
    <t>Focus, lens changes, camera build</t>
  </si>
  <si>
    <t>0404</t>
  </si>
  <si>
    <t>2nd AC / loader</t>
  </si>
  <si>
    <t>Slates, media, reports</t>
  </si>
  <si>
    <t>0405</t>
  </si>
  <si>
    <t>DIT / data wrangler</t>
  </si>
  <si>
    <t>Verified dual backups and look management</t>
  </si>
  <si>
    <t>0406</t>
  </si>
  <si>
    <t>Camera and lens package</t>
  </si>
  <si>
    <t>Camera, lenses, support, filters</t>
  </si>
  <si>
    <t>0407</t>
  </si>
  <si>
    <t>Media and production backup drives</t>
  </si>
  <si>
    <t>At least two verified copies</t>
  </si>
  <si>
    <t>0408</t>
  </si>
  <si>
    <t>Video village / wireless monitoring</t>
  </si>
  <si>
    <t>package</t>
  </si>
  <si>
    <t>Director, script, and client monitoring</t>
  </si>
  <si>
    <t>0409</t>
  </si>
  <si>
    <t>Dolly / slider / gimbal</t>
  </si>
  <si>
    <t>Slow push-ins and table movement</t>
  </si>
  <si>
    <t>0410</t>
  </si>
  <si>
    <t>Camera expendables</t>
  </si>
  <si>
    <t>Tape, wipes, batteries, adapters</t>
  </si>
  <si>
    <t>CAMERA SUBTOTAL</t>
  </si>
  <si>
    <t>Account group 0400</t>
  </si>
  <si>
    <t>0500 — Grip &amp; Electric</t>
  </si>
  <si>
    <t>0501</t>
  </si>
  <si>
    <t>Gaffer</t>
  </si>
  <si>
    <t>Warm table pool and dark surround</t>
  </si>
  <si>
    <t>0502</t>
  </si>
  <si>
    <t>Key grip</t>
  </si>
  <si>
    <t>Rigging, shaping, camera movement</t>
  </si>
  <si>
    <t>0503</t>
  </si>
  <si>
    <t>Grip / electric swings</t>
  </si>
  <si>
    <t>Tier-scaled crew</t>
  </si>
  <si>
    <t>0504</t>
  </si>
  <si>
    <t>G&amp;E package</t>
  </si>
  <si>
    <t>LEDs, stands, flags, rigging, distro</t>
  </si>
  <si>
    <t>0505</t>
  </si>
  <si>
    <t>Power and distribution</t>
  </si>
  <si>
    <t>Location-safe power plan</t>
  </si>
  <si>
    <t>0506</t>
  </si>
  <si>
    <t>Practical lamp control / dimmers</t>
  </si>
  <si>
    <t>Flicker-free bulbs and dimming</t>
  </si>
  <si>
    <t>0507</t>
  </si>
  <si>
    <t>G&amp;E expendables</t>
  </si>
  <si>
    <t>Gel, tape, blackwrap, hardware</t>
  </si>
  <si>
    <t>GRIP &amp; ELECTRIC SUBTOTAL</t>
  </si>
  <si>
    <t>Account group 0500</t>
  </si>
  <si>
    <t>0600 — Production Sound</t>
  </si>
  <si>
    <t>0601</t>
  </si>
  <si>
    <t>Production sound mixer</t>
  </si>
  <si>
    <t>Five-character dialogue</t>
  </si>
  <si>
    <t>0602</t>
  </si>
  <si>
    <t>Boom operator</t>
  </si>
  <si>
    <t>Mixer booms in Micro case</t>
  </si>
  <si>
    <t>0603</t>
  </si>
  <si>
    <t>Recorder / mixer / wireless package</t>
  </si>
  <si>
    <t>Five lavs, boom, timecode by tier</t>
  </si>
  <si>
    <t>0604</t>
  </si>
  <si>
    <t>Additional lav / timecode / IFB</t>
  </si>
  <si>
    <t>Tier-scaled coverage</t>
  </si>
  <si>
    <t>0605</t>
  </si>
  <si>
    <t>Sound expendables</t>
  </si>
  <si>
    <t>Batteries, mounts, tape, windscreens</t>
  </si>
  <si>
    <t>PRODUCTION SOUND SUBTOTAL</t>
  </si>
  <si>
    <t>Account group 0600</t>
  </si>
  <si>
    <t>0700 — Art Department &amp; Paid Props</t>
  </si>
  <si>
    <t>0701</t>
  </si>
  <si>
    <t>Production designer</t>
  </si>
  <si>
    <t>Concept, palette, location transformation</t>
  </si>
  <si>
    <t>0702</t>
  </si>
  <si>
    <t>Art director / set decorator</t>
  </si>
  <si>
    <t>Sourcing, installation, returns</t>
  </si>
  <si>
    <t>0703</t>
  </si>
  <si>
    <t>Prop master / card continuity</t>
  </si>
  <si>
    <t>Prebuild every hand and chip state</t>
  </si>
  <si>
    <t>0704</t>
  </si>
  <si>
    <t>Art / props production assistant</t>
  </si>
  <si>
    <t>Prep, resets, strike</t>
  </si>
  <si>
    <t>0705</t>
  </si>
  <si>
    <t>Private poker-room build and dressing</t>
  </si>
  <si>
    <t>Wall treatment, blackout, floor protection, install/strike</t>
  </si>
  <si>
    <t>0706</t>
  </si>
  <si>
    <t>Paid poker props and set dressing</t>
  </si>
  <si>
    <t>linked prop total</t>
  </si>
  <si>
    <t>Pulled from Props &amp; Art</t>
  </si>
  <si>
    <t>0707</t>
  </si>
  <si>
    <t>Art transport, returns, and storage</t>
  </si>
  <si>
    <t>Cargo, consumables, return fees</t>
  </si>
  <si>
    <t>ART DEPARTMENT &amp; PAID PROPS SUBTOTAL</t>
  </si>
  <si>
    <t>Account group 0700</t>
  </si>
  <si>
    <t>0800 — Wardrobe / Hair / Makeup</t>
  </si>
  <si>
    <t>0801</t>
  </si>
  <si>
    <t>Costume designer / stylist</t>
  </si>
  <si>
    <t>0802</t>
  </si>
  <si>
    <t>Wardrobe purchases / rentals</t>
  </si>
  <si>
    <t>Character-specific pieces and backups</t>
  </si>
  <si>
    <t>0803</t>
  </si>
  <si>
    <t>Alterations, laundry, and returns</t>
  </si>
  <si>
    <t>Prep and wrap</t>
  </si>
  <si>
    <t>0804</t>
  </si>
  <si>
    <t>Hair and makeup key</t>
  </si>
  <si>
    <t>Camera-ready continuity</t>
  </si>
  <si>
    <t>0805</t>
  </si>
  <si>
    <t>Hair / makeup assistant</t>
  </si>
  <si>
    <t>Higher-tier support</t>
  </si>
  <si>
    <t>0806</t>
  </si>
  <si>
    <t>Wardrobe / HMU kits and expendables</t>
  </si>
  <si>
    <t>Sanitary disposables and repair supplies</t>
  </si>
  <si>
    <t>WARDROBE / HAIR / MAKEUP SUBTOTAL</t>
  </si>
  <si>
    <t>Account group 0800</t>
  </si>
  <si>
    <t>0900 — Locations</t>
  </si>
  <si>
    <t>0901</t>
  </si>
  <si>
    <t>Private poker room / stage</t>
  </si>
  <si>
    <t>access days</t>
  </si>
  <si>
    <t>Shoot plus prep/strike access by tier</t>
  </si>
  <si>
    <t>0902</t>
  </si>
  <si>
    <t>Location manager / scout</t>
  </si>
  <si>
    <t>Scout, contract, neighbors, logistics</t>
  </si>
  <si>
    <t>0903</t>
  </si>
  <si>
    <t>Permit / film office / site representative</t>
  </si>
  <si>
    <t>Jurisdiction and venue dependent</t>
  </si>
  <si>
    <t>0904</t>
  </si>
  <si>
    <t>Cleaning, utilities, floor protection, damage reserve</t>
  </si>
  <si>
    <t>Not the refundable security deposit itself</t>
  </si>
  <si>
    <t>0905</t>
  </si>
  <si>
    <t>Parking, holding, restroom, and security</t>
  </si>
  <si>
    <t>Crew/cast base support</t>
  </si>
  <si>
    <t>LOCATIONS SUBTOTAL</t>
  </si>
  <si>
    <t>Account group 0900</t>
  </si>
  <si>
    <t>1000 — Transportation &amp; Meals</t>
  </si>
  <si>
    <t>1001</t>
  </si>
  <si>
    <t>Production van / cargo vehicle</t>
  </si>
  <si>
    <t>rental days</t>
  </si>
  <si>
    <t>Art, G&amp;E, and equipment moves</t>
  </si>
  <si>
    <t>1002</t>
  </si>
  <si>
    <t>Mileage, fuel, parking, and local runs</t>
  </si>
  <si>
    <t>No airfare, hotel, or per diem</t>
  </si>
  <si>
    <t>1003</t>
  </si>
  <si>
    <t>Catering</t>
  </si>
  <si>
    <t>meals</t>
  </si>
  <si>
    <t>Estimated headcount × shoot days</t>
  </si>
  <si>
    <t>1004</t>
  </si>
  <si>
    <t>Craft service / water</t>
  </si>
  <si>
    <t>Continuous table-side work requires controlled food handling</t>
  </si>
  <si>
    <t>1005</t>
  </si>
  <si>
    <t>Late meal / extra-headcount reserve</t>
  </si>
  <si>
    <t>Separate from payroll meal penalties</t>
  </si>
  <si>
    <t>TRANSPORTATION &amp; MEALS SUBTOTAL</t>
  </si>
  <si>
    <t>Account group 1000</t>
  </si>
  <si>
    <t>1100 — Post-Production</t>
  </si>
  <si>
    <t>1101</t>
  </si>
  <si>
    <t>Picture editor</t>
  </si>
  <si>
    <t>Dialogue rhythm, montage, and poker inserts</t>
  </si>
  <si>
    <t>1102</t>
  </si>
  <si>
    <t>Assistant editor</t>
  </si>
  <si>
    <t>Sync, organize, turnovers, versions</t>
  </si>
  <si>
    <t>1103</t>
  </si>
  <si>
    <t>Post storage / backup</t>
  </si>
  <si>
    <t>Project and master retention</t>
  </si>
  <si>
    <t>1104</t>
  </si>
  <si>
    <t>Color correction / grade</t>
  </si>
  <si>
    <t>sessions</t>
  </si>
  <si>
    <t>Protect skin tones, green felt, cards, and dark surround</t>
  </si>
  <si>
    <t>1105</t>
  </si>
  <si>
    <t>Dialogue edit / sound design</t>
  </si>
  <si>
    <t>Dialogue cleanup, cards, chips, room tone</t>
  </si>
  <si>
    <t>1106</t>
  </si>
  <si>
    <t>Final mix</t>
  </si>
  <si>
    <t>Stereo plus higher-tier 5.1 as needed</t>
  </si>
  <si>
    <t>1107</t>
  </si>
  <si>
    <t>ADR / pickup reserve</t>
  </si>
  <si>
    <t>Five-performer dialogue insurance</t>
  </si>
  <si>
    <t>1108</t>
  </si>
  <si>
    <t>Original score / composer</t>
  </si>
  <si>
    <t>Original music avoids premium master-use costs</t>
  </si>
  <si>
    <t>1109</t>
  </si>
  <si>
    <t>Music recording / library / clearance</t>
  </si>
  <si>
    <t>Replace with written quotes before licensing</t>
  </si>
  <si>
    <t>1110</t>
  </si>
  <si>
    <t>Titles, graphics, and slow-motion polish</t>
  </si>
  <si>
    <t>Opening/end titles and minor cleanup</t>
  </si>
  <si>
    <t>1111</t>
  </si>
  <si>
    <t>Online conform / mastering / QC</t>
  </si>
  <si>
    <t>Picture and sound master verification</t>
  </si>
  <si>
    <t>1112</t>
  </si>
  <si>
    <t>Captions / subtitles</t>
  </si>
  <si>
    <t>English captions; foreign language versions extra</t>
  </si>
  <si>
    <t>1113</t>
  </si>
  <si>
    <t>DCP / festival and review masters</t>
  </si>
  <si>
    <t>Festival-ready package</t>
  </si>
  <si>
    <t>POST-PRODUCTION SUBTOTAL</t>
  </si>
  <si>
    <t>Account group 1100</t>
  </si>
  <si>
    <t>1200 — Insurance / Legal / Admin / Marketing</t>
  </si>
  <si>
    <t>1201</t>
  </si>
  <si>
    <t>Production package insurance</t>
  </si>
  <si>
    <t>General liability, equipment, workers comp as quoted</t>
  </si>
  <si>
    <t>1202</t>
  </si>
  <si>
    <t>Errors &amp; omissions insurance</t>
  </si>
  <si>
    <t>Often needed for distribution; quote based on rights package</t>
  </si>
  <si>
    <t>1203</t>
  </si>
  <si>
    <t>Final legal, releases, and clearance</t>
  </si>
  <si>
    <t>Cast, location, music, trademark, title, and chain of title</t>
  </si>
  <si>
    <t>1204</t>
  </si>
  <si>
    <t>Bookkeeping / cost report / tax filing</t>
  </si>
  <si>
    <t>Final cost reporting included</t>
  </si>
  <si>
    <t>1205</t>
  </si>
  <si>
    <t>Entity, office, bank, courier, and communications</t>
  </si>
  <si>
    <t>Production administration</t>
  </si>
  <si>
    <t>1206</t>
  </si>
  <si>
    <t>Unit stills / EPK</t>
  </si>
  <si>
    <t>Festival, press, and sales materials</t>
  </si>
  <si>
    <t>1207</t>
  </si>
  <si>
    <t>Festival submissions / key art / launch reserve</t>
  </si>
  <si>
    <t>Distribution spend beyond launch is excluded</t>
  </si>
  <si>
    <t>1208</t>
  </si>
  <si>
    <t>Long-term data archive</t>
  </si>
  <si>
    <t>Master, stems, project, legal, and stills archive</t>
  </si>
  <si>
    <t>INSURANCE / LEGAL / ADMIN / MARKETING SUBTOTAL</t>
  </si>
  <si>
    <t>Account group 1200</t>
  </si>
  <si>
    <t>DIRECT PRODUCTION SUBTOTAL</t>
  </si>
  <si>
    <t>PRODUCTION-COMPANY OVERHEAD</t>
  </si>
  <si>
    <t>Applied to direct production subtotal</t>
  </si>
  <si>
    <t>SUBTOTAL BEFORE CONTINGENCY</t>
  </si>
  <si>
    <t>CONTINGENCY</t>
  </si>
  <si>
    <t>Editable risk reserve</t>
  </si>
  <si>
    <t>ESTIMATED GRAND TOTAL</t>
  </si>
  <si>
    <t>Gross production budget; incentives excluded</t>
  </si>
  <si>
    <t>Check, Cheap, All In, or Fold — Ultra-Low Budget</t>
  </si>
  <si>
    <t>Professional local crew, two shoot days plus rehearsal, controlled private-room location, stronger art/lighting/sound, continuity duplicates, complete sound/color, captions, DCP, and E&amp;O. | USD | Gross budget before incentives</t>
  </si>
  <si>
    <t>Check, Cheap, All In, or Fold — Low Budget</t>
  </si>
  <si>
    <t>Three-day coverage plan for a dialogue-heavy ensemble; experienced department heads; designed poker room; cinema package, dolly and video village; enhanced post, publicity, and delivery. | USD | Gross budget before incentives</t>
  </si>
  <si>
    <t>Check, Cheap, All In, or Fold — Production Company</t>
  </si>
  <si>
    <t>Production-company execution with overscale cast, staffed departments, stage/control days, custom poker-room finish, premium equipment, full editorial/sound/color pipeline, EPK, legal, and distribution-ready masters. | USD | Gross budget before incentives</t>
  </si>
  <si>
    <t>Sources, Audit Checks &amp; Limitations</t>
  </si>
  <si>
    <t>Official contract references are current as of 2026-08-15; final payroll and guild terms require production-specific confirmation</t>
  </si>
  <si>
    <t>MODEL STATUS</t>
  </si>
  <si>
    <t>Check</t>
  </si>
  <si>
    <t>Actual</t>
  </si>
  <si>
    <t>Expected / Limit</t>
  </si>
  <si>
    <t>Tolerance</t>
  </si>
  <si>
    <t>Status</t>
  </si>
  <si>
    <t>Micro budget is within Micro-Budget cap</t>
  </si>
  <si>
    <t>SAG-AFTRA Micro-Budget cap is $20,000 per picture</t>
  </si>
  <si>
    <t>Ultra-Low budget is within UPA cap</t>
  </si>
  <si>
    <t>UPA maximum budget is $300,000</t>
  </si>
  <si>
    <t>Low budget is within UPA cap</t>
  </si>
  <si>
    <t>Production Co budget is within MPA cap</t>
  </si>
  <si>
    <t>MPA maximum budget is $700,000</t>
  </si>
  <si>
    <t>Micro paid props are positive</t>
  </si>
  <si>
    <t>No free-prop assumption</t>
  </si>
  <si>
    <t>Ultra-Low paid props are positive</t>
  </si>
  <si>
    <t>Low paid props are positive</t>
  </si>
  <si>
    <t>Production Co paid props are positive</t>
  </si>
  <si>
    <t>Micro summary ties to budget</t>
  </si>
  <si>
    <t>Summary-to-detail tie-out</t>
  </si>
  <si>
    <t>Ultra-Low summary ties to budget</t>
  </si>
  <si>
    <t>Low summary ties to budget</t>
  </si>
  <si>
    <t>Production Co summary ties to budget</t>
  </si>
  <si>
    <t>All five speaking roles are budgeted</t>
  </si>
  <si>
    <t>Chip, Kennedy, Kimber, Miles, Holden</t>
  </si>
  <si>
    <t>All prop ledger rows carry paid values</t>
  </si>
  <si>
    <t>14 asset rows × 4 budget tiers</t>
  </si>
  <si>
    <t>Tax incentives are excluded</t>
  </si>
  <si>
    <t>Gross-budget convention</t>
  </si>
  <si>
    <t>Runtime input is positive</t>
  </si>
  <si>
    <t>Supports budget-per-minute outputs</t>
  </si>
  <si>
    <t>Sources</t>
  </si>
  <si>
    <t>Value / Use</t>
  </si>
  <si>
    <t>Units / Period</t>
  </si>
  <si>
    <t>Source Type</t>
  </si>
  <si>
    <t>Source Name</t>
  </si>
  <si>
    <t>URL / Reference</t>
  </si>
  <si>
    <t>Accessed</t>
  </si>
  <si>
    <t>Screenplay</t>
  </si>
  <si>
    <t>Production breakdown</t>
  </si>
  <si>
    <t>Current attachment</t>
  </si>
  <si>
    <t>Primary</t>
  </si>
  <si>
    <t>Pasted text(20260816-042352).txt</t>
  </si>
  <si>
    <t>Local attachment supplied by user</t>
  </si>
  <si>
    <t>2026-08-15</t>
  </si>
  <si>
    <t>One location; five speaking roles; contemporary poker-room short</t>
  </si>
  <si>
    <t>Micro-Budget cap</t>
  </si>
  <si>
    <t>$20,000 maximum</t>
  </si>
  <si>
    <t>Per picture / episode</t>
  </si>
  <si>
    <t>SAG-AFTRA Micro-Budget Project Agreement</t>
  </si>
  <si>
    <t>https://www.sagaftra.org/production-center/contract/967/getting-started</t>
  </si>
  <si>
    <t>Most compensation terms negotiated; eligibility depends on exhibition and other restrictions</t>
  </si>
  <si>
    <t>UPA cap</t>
  </si>
  <si>
    <t>$300,000 maximum</t>
  </si>
  <si>
    <t>Per film</t>
  </si>
  <si>
    <t>SAG-AFTRA Ultra Low Budget Project</t>
  </si>
  <si>
    <t>https://www.sagaftra.org/production-center/contract/819/getting-started</t>
  </si>
  <si>
    <t>Shoot entirely in the United States</t>
  </si>
  <si>
    <t>UPA performer rate</t>
  </si>
  <si>
    <t>$257/day</t>
  </si>
  <si>
    <t>2026-07-01 to 2027-06-30</t>
  </si>
  <si>
    <t>2026 UPA Rate Sheet</t>
  </si>
  <si>
    <t>https://www.sagaftra.org/sites/default/files/2025-10/Current%20Ultra%20Low%20Budget%20Project%20Agreement%20%28UPA%29%20Rate%20Sheet.pdf</t>
  </si>
  <si>
    <t>20% of Basic Agreement day rate; P&amp;H 22% effective 2026-09-06</t>
  </si>
  <si>
    <t>MPA cap</t>
  </si>
  <si>
    <t>$700,000 maximum</t>
  </si>
  <si>
    <t>SAG-AFTRA Moderate Low Budget Project</t>
  </si>
  <si>
    <t>https://www.sagaftra.org/production-center/contract/815/getting-started</t>
  </si>
  <si>
    <t>Casting incentives can alter qualifying ceiling; not assumed</t>
  </si>
  <si>
    <t>MPA performer rate</t>
  </si>
  <si>
    <t>$449/day</t>
  </si>
  <si>
    <t>2026 MPA Rate Sheet</t>
  </si>
  <si>
    <t>https://www.sagaftra.org/sites/default/files/2025-10/Current%20Moderate%20Low%20Budget%20Project%20Agreement%20%28MPA%29%20Rate%20Sheet.pdf</t>
  </si>
  <si>
    <t>35% of Basic Agreement day rate; P&amp;H 22% effective 2026-09-06</t>
  </si>
  <si>
    <t>SPA reference</t>
  </si>
  <si>
    <t>$50,000 cap / 40 min max</t>
  </si>
  <si>
    <t>Current</t>
  </si>
  <si>
    <t>SAG-AFTRA Short Project Agreement</t>
  </si>
  <si>
    <t>https://www.sagaftra.org/production-center/contract/886/getting-started</t>
  </si>
  <si>
    <t>Not the selected Ultra-Low case because that scenario may exceed the SPA cap</t>
  </si>
  <si>
    <t>SPA deferred floor</t>
  </si>
  <si>
    <t>$257/day principal</t>
  </si>
  <si>
    <t>Subsequent-use trigger</t>
  </si>
  <si>
    <t>2026 SPA Rate Sheet</t>
  </si>
  <si>
    <t>https://www.sagaftra.org/sites/default/files/2026-06/Current%20Short%20Project%20Agreement%20%28SPA%29%20Rate%20Sheet.pdf</t>
  </si>
  <si>
    <t>Initial compensation is negotiated; sheet explains deferred minimum upon subsequent use</t>
  </si>
  <si>
    <t>DGA low-budget context</t>
  </si>
  <si>
    <t>Level 1a compensation negotiable</t>
  </si>
  <si>
    <t>Budgets through $500,000</t>
  </si>
  <si>
    <t>DGA Low Budget Sideletter / FAQ</t>
  </si>
  <si>
    <t>https://www.dga.org/The-Guild/Committees/Special/Independent/FAQ</t>
  </si>
  <si>
    <t>Confirm staffing, P&amp;H, and project/release eligibility directly with DGA</t>
  </si>
  <si>
    <t>Crew, rentals, props, location, post</t>
  </si>
  <si>
    <t>Planning estimates</t>
  </si>
  <si>
    <t>2026 USD</t>
  </si>
  <si>
    <t>Assumption</t>
  </si>
  <si>
    <t>Producer budgeting assumptions</t>
  </si>
  <si>
    <t>Obtain local written bids</t>
  </si>
  <si>
    <t>Rates vary materially by city, union status, vendor, schedule, availability, and tax</t>
  </si>
  <si>
    <t>Limitations and exclusions</t>
  </si>
  <si>
    <t>This workbook is a financing and production-planning estimate, not a union determination, payroll quote, legal opinion, insurance binder, vendor bid, or guarantee of final cost.</t>
  </si>
  <si>
    <t>No travel, lodging, per diem, premium music masters, celebrity cast, hazardous stunts, minors, animals, weapons, vehicles, visual-effects sequences, or background performers are assumed because the screenplay does not require them.</t>
  </si>
  <si>
    <t>Distribution expenses beyond a modest festival/key-art reserve, residuals triggered by release, sales-agent commissions, investor fees, financing interest, and recoupment waterfalls are excluded.</t>
  </si>
  <si>
    <t>Refundable location/equipment deposits and SAG-AFTRA security deposits may create temporary cash-flow needs even when they are not final production expenses.</t>
  </si>
  <si>
    <t>Before greenlight, obtain a location-specific schedule and bids from payroll, insurance, legal, camera, G&amp;E, sound, art/props, wardrobe/HMU, post, and the applicable guilds.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</si>
</sst>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[Red]\(#,##0\);\-"/>
    <numFmt numFmtId="165" formatCode="\$#,##0;[Red]\(\$#,##0\);\-"/>
    <numFmt numFmtId="166" formatCode="0.0%;[Red]\(0.0%\);\-"/>
    <numFmt numFmtId="167" formatCode="#,##0.0;[Red]\(#,##0.0\);\-"/>
  </numFmts>
  <fonts count="9">
    <font>
      <sz val="11"/>
      <name val="Carlito"/>
    </font>
    <font>
      <b/>
      <sz val="18"/>
      <color rgb="FFFFFFFF"/>
      <name val="Aptos Display"/>
    </font>
    <font>
      <i/>
      <sz val="11"/>
      <color rgb="FF666666"/>
      <name val="Carlito"/>
    </font>
    <font>
      <b/>
      <sz val="11"/>
      <color rgb="FFFFFFFF"/>
      <name val="Carlito"/>
    </font>
    <font>
      <sz val="11"/>
      <color rgb="FF0000FF"/>
      <name val="Carlito"/>
    </font>
    <font>
      <sz val="11"/>
      <color rgb="FF008000"/>
      <name val="Carlito"/>
    </font>
    <font>
      <b/>
      <sz val="11"/>
      <name val="Carlito"/>
    </font>
    <font>
      <b/>
      <sz val="12"/>
      <color rgb="FFFFFFFF"/>
      <name val="Carlito"/>
    </font>
    <font>
      <b/>
      <sz val="14"/>
      <color rgb="FF548235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0F6B78"/>
      </patternFill>
    </fill>
    <fill>
      <patternFill patternType="solid">
        <fgColor rgb="FFF3F4F6"/>
      </patternFill>
    </fill>
    <fill>
      <patternFill patternType="solid">
        <fgColor rgb="FFFFF2CC"/>
      </patternFill>
    </fill>
    <fill>
      <patternFill patternType="solid">
        <fgColor rgb="FF1F4E78"/>
      </patternFill>
    </fill>
    <fill>
      <patternFill patternType="solid">
        <fgColor rgb="FFEDF5FB"/>
      </patternFill>
    </fill>
    <fill>
      <patternFill patternType="solid">
        <fgColor rgb="FFE7E6E6"/>
      </patternFill>
    </fill>
    <fill>
      <patternFill patternType="solid">
        <fgColor rgb="FFE2F0D9"/>
      </patternFill>
    </fill>
  </fills>
  <borders count="26">
    <border>
      <left/>
      <right/>
      <top/>
      <bottom/>
      <diagonal/>
    </border>
    <border>
      <left style="thin">
        <color rgb="FFB4C6E7"/>
      </left>
      <right/>
      <top style="thin">
        <color rgb="FFB4C6E7"/>
      </top>
      <bottom style="thin">
        <color rgb="FFB4C6E7"/>
      </bottom>
      <diagonal/>
    </border>
    <border>
      <left/>
      <right/>
      <top style="thin">
        <color rgb="FFB4C6E7"/>
      </top>
      <bottom style="thin">
        <color rgb="FFB4C6E7"/>
      </bottom>
      <diagonal/>
    </border>
    <border>
      <left/>
      <right style="thin">
        <color rgb="FFB4C6E7"/>
      </right>
      <top style="thin">
        <color rgb="FFB4C6E7"/>
      </top>
      <bottom style="thin">
        <color rgb="FFB4C6E7"/>
      </bottom>
      <diagonal/>
    </border>
    <border>
      <left style="thin">
        <color rgb="FFB7C9DD"/>
      </left>
      <right/>
      <top style="thin">
        <color rgb="FFB7C9DD"/>
      </top>
      <bottom style="thin">
        <color rgb="FFB4C6E7"/>
      </bottom>
      <diagonal/>
    </border>
    <border>
      <left/>
      <right/>
      <top style="thin">
        <color rgb="FFB7C9DD"/>
      </top>
      <bottom style="thin">
        <color rgb="FFB4C6E7"/>
      </bottom>
      <diagonal/>
    </border>
    <border>
      <left/>
      <right style="thin">
        <color rgb="FFB7C9DD"/>
      </right>
      <top style="thin">
        <color rgb="FFB7C9DD"/>
      </top>
      <bottom style="thin">
        <color rgb="FFB4C6E7"/>
      </bottom>
      <diagonal/>
    </border>
    <border>
      <left style="thin">
        <color rgb="FFB7C9DD"/>
      </left>
      <right/>
      <top/>
      <bottom/>
      <diagonal/>
    </border>
    <border>
      <left/>
      <right style="thin">
        <color rgb="FFB7C9DD"/>
      </right>
      <top/>
      <bottom/>
      <diagonal/>
    </border>
    <border>
      <left style="thin">
        <color rgb="FFB7C9DD"/>
      </left>
      <right/>
      <top/>
      <bottom style="thin">
        <color rgb="FFB7C9DD"/>
      </bottom>
      <diagonal/>
    </border>
    <border>
      <left/>
      <right/>
      <top/>
      <bottom style="thin">
        <color rgb="FFB7C9DD"/>
      </bottom>
      <diagonal/>
    </border>
    <border>
      <left/>
      <right style="thin">
        <color rgb="FFB7C9DD"/>
      </right>
      <top/>
      <bottom style="thin">
        <color rgb="FFB7C9DD"/>
      </bottom>
      <diagonal/>
    </border>
    <border>
      <left style="thin">
        <color rgb="FFB7C9DD"/>
      </left>
      <right/>
      <top style="thin">
        <color rgb="FFB4C6E7"/>
      </top>
      <bottom style="thin">
        <color rgb="FFB4C6E7"/>
      </bottom>
      <diagonal/>
    </border>
    <border>
      <left/>
      <right style="thin">
        <color rgb="FFB7C9DD"/>
      </right>
      <top style="thin">
        <color rgb="FFB4C6E7"/>
      </top>
      <bottom style="thin">
        <color rgb="FFB4C6E7"/>
      </bottom>
      <diagonal/>
    </border>
    <border>
      <left/>
      <right/>
      <top style="medium">
        <color rgb="FF17365D"/>
      </top>
      <bottom style="double">
        <color rgb="FF17365D"/>
      </bottom>
      <diagonal/>
    </border>
    <border>
      <left style="thin">
        <color rgb="FFB7C9DD"/>
      </left>
      <right/>
      <top style="medium">
        <color rgb="FF17365D"/>
      </top>
      <bottom style="double">
        <color rgb="FF17365D"/>
      </bottom>
      <diagonal/>
    </border>
    <border>
      <left/>
      <right style="thin">
        <color rgb="FFB7C9DD"/>
      </right>
      <top style="medium">
        <color rgb="FF17365D"/>
      </top>
      <bottom style="double">
        <color rgb="FF17365D"/>
      </bottom>
      <diagonal/>
    </border>
    <border>
      <left/>
      <right/>
      <top style="thin">
        <color rgb="FF1F4E78"/>
      </top>
      <bottom style="double">
        <color rgb="FF1F4E78"/>
      </bottom>
      <diagonal/>
    </border>
    <border>
      <left/>
      <right/>
      <top style="medium">
        <color rgb="FF17365D"/>
      </top>
      <bottom/>
      <diagonal/>
    </border>
    <border>
      <left style="thin">
        <color rgb="FFB7C9DD"/>
      </left>
      <right/>
      <top style="thin">
        <color rgb="FF1F4E78"/>
      </top>
      <bottom style="double">
        <color rgb="FF1F4E78"/>
      </bottom>
      <diagonal/>
    </border>
    <border>
      <left/>
      <right style="thin">
        <color rgb="FFB7C9DD"/>
      </right>
      <top style="thin">
        <color rgb="FF1F4E78"/>
      </top>
      <bottom style="double">
        <color rgb="FF1F4E78"/>
      </bottom>
      <diagonal/>
    </border>
    <border>
      <left style="thin">
        <color rgb="FFB7C9DD"/>
      </left>
      <right/>
      <top style="medium">
        <color rgb="FF17365D"/>
      </top>
      <bottom/>
      <diagonal/>
    </border>
    <border>
      <left/>
      <right style="thin">
        <color rgb="FFB7C9DD"/>
      </right>
      <top style="medium">
        <color rgb="FF17365D"/>
      </top>
      <bottom/>
      <diagonal/>
    </border>
    <border>
      <left style="thin">
        <color rgb="FFB7C9DD"/>
      </left>
      <right/>
      <top style="thick">
        <color rgb="FFD6A84B"/>
      </top>
      <bottom style="thin">
        <color rgb="FFB7C9DD"/>
      </bottom>
      <diagonal/>
    </border>
    <border>
      <left/>
      <right/>
      <top style="thick">
        <color rgb="FFD6A84B"/>
      </top>
      <bottom style="thin">
        <color rgb="FFB7C9DD"/>
      </bottom>
      <diagonal/>
    </border>
    <border>
      <left/>
      <right style="thin">
        <color rgb="FFB7C9DD"/>
      </right>
      <top style="thick">
        <color rgb="FFD6A84B"/>
      </top>
      <bottom style="thin">
        <color rgb="FFB7C9DD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/>
    </xf>
    <xf numFmtId="165" fontId="5" fillId="0" borderId="10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165" fontId="5" fillId="0" borderId="8" xfId="0" applyNumberFormat="1" applyFont="1" applyBorder="1" applyAlignment="1">
      <alignment vertical="center"/>
    </xf>
    <xf numFmtId="165" fontId="5" fillId="0" borderId="11" xfId="0" applyNumberFormat="1" applyFont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0" xfId="0" applyFill="1" applyAlignment="1">
      <alignment vertical="center"/>
    </xf>
    <xf numFmtId="164" fontId="4" fillId="6" borderId="0" xfId="0" applyNumberFormat="1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165" fontId="4" fillId="6" borderId="0" xfId="0" applyNumberFormat="1" applyFont="1" applyFill="1" applyAlignment="1">
      <alignment vertical="center" wrapText="1"/>
    </xf>
    <xf numFmtId="166" fontId="4" fillId="6" borderId="0" xfId="0" applyNumberFormat="1" applyFont="1" applyFill="1" applyAlignment="1">
      <alignment vertical="center" wrapText="1"/>
    </xf>
    <xf numFmtId="0" fontId="0" fillId="0" borderId="8" xfId="0" applyBorder="1" applyAlignment="1">
      <alignment vertical="center"/>
    </xf>
    <xf numFmtId="0" fontId="4" fillId="6" borderId="7" xfId="0" applyFont="1" applyFill="1" applyBorder="1" applyAlignment="1">
      <alignment vertical="center"/>
    </xf>
    <xf numFmtId="0" fontId="4" fillId="6" borderId="0" xfId="0" applyFont="1" applyFill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67" fontId="4" fillId="6" borderId="0" xfId="0" applyNumberFormat="1" applyFont="1" applyFill="1" applyAlignment="1">
      <alignment vertical="center"/>
    </xf>
    <xf numFmtId="165" fontId="4" fillId="6" borderId="0" xfId="0" applyNumberFormat="1" applyFont="1" applyFill="1" applyAlignment="1">
      <alignment vertical="center"/>
    </xf>
    <xf numFmtId="165" fontId="0" fillId="0" borderId="0" xfId="0" applyNumberFormat="1" applyAlignment="1">
      <alignment vertical="center"/>
    </xf>
    <xf numFmtId="165" fontId="0" fillId="0" borderId="8" xfId="0" applyNumberFormat="1" applyBorder="1" applyAlignment="1">
      <alignment vertical="center"/>
    </xf>
    <xf numFmtId="0" fontId="6" fillId="3" borderId="15" xfId="0" applyFont="1" applyFill="1" applyBorder="1" applyAlignment="1">
      <alignment vertical="center"/>
    </xf>
    <xf numFmtId="0" fontId="6" fillId="3" borderId="14" xfId="0" applyFont="1" applyFill="1" applyBorder="1" applyAlignment="1">
      <alignment vertical="center"/>
    </xf>
    <xf numFmtId="165" fontId="6" fillId="3" borderId="14" xfId="0" applyNumberFormat="1" applyFont="1" applyFill="1" applyBorder="1" applyAlignment="1">
      <alignment vertical="center"/>
    </xf>
    <xf numFmtId="165" fontId="6" fillId="3" borderId="16" xfId="0" applyNumberFormat="1" applyFont="1" applyFill="1" applyBorder="1" applyAlignment="1">
      <alignment vertical="center"/>
    </xf>
    <xf numFmtId="165" fontId="4" fillId="6" borderId="8" xfId="0" applyNumberFormat="1" applyFont="1" applyFill="1" applyBorder="1" applyAlignment="1">
      <alignment vertical="center"/>
    </xf>
    <xf numFmtId="165" fontId="5" fillId="0" borderId="0" xfId="0" applyNumberFormat="1" applyFont="1" applyAlignment="1">
      <alignment vertical="center" wrapText="1"/>
    </xf>
    <xf numFmtId="164" fontId="0" fillId="0" borderId="0" xfId="0" applyNumberFormat="1" applyAlignment="1">
      <alignment vertical="center" wrapText="1"/>
    </xf>
    <xf numFmtId="167" fontId="4" fillId="6" borderId="0" xfId="0" applyNumberFormat="1" applyFont="1" applyFill="1" applyAlignment="1">
      <alignment vertical="center" wrapText="1"/>
    </xf>
    <xf numFmtId="166" fontId="0" fillId="0" borderId="0" xfId="0" applyNumberFormat="1" applyAlignment="1">
      <alignment vertical="center" wrapText="1"/>
    </xf>
    <xf numFmtId="165" fontId="0" fillId="0" borderId="0" xfId="0" applyNumberFormat="1" applyAlignment="1">
      <alignment vertical="center" wrapText="1"/>
    </xf>
    <xf numFmtId="165" fontId="6" fillId="3" borderId="17" xfId="0" applyNumberFormat="1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167" fontId="0" fillId="0" borderId="0" xfId="0" applyNumberFormat="1" applyAlignment="1">
      <alignment vertical="center" wrapText="1"/>
    </xf>
    <xf numFmtId="166" fontId="5" fillId="0" borderId="0" xfId="0" applyNumberFormat="1" applyFont="1" applyAlignment="1">
      <alignment vertical="center" wrapText="1"/>
    </xf>
    <xf numFmtId="165" fontId="6" fillId="9" borderId="18" xfId="0" applyNumberFormat="1" applyFont="1" applyFill="1" applyBorder="1" applyAlignment="1">
      <alignment vertical="center"/>
    </xf>
    <xf numFmtId="0" fontId="6" fillId="9" borderId="22" xfId="0" applyFont="1" applyFill="1" applyBorder="1" applyAlignment="1">
      <alignment vertical="center"/>
    </xf>
    <xf numFmtId="166" fontId="5" fillId="0" borderId="0" xfId="0" applyNumberFormat="1" applyFont="1" applyAlignment="1">
      <alignment vertical="center"/>
    </xf>
    <xf numFmtId="165" fontId="6" fillId="5" borderId="0" xfId="0" applyNumberFormat="1" applyFont="1" applyFill="1" applyAlignment="1">
      <alignment vertical="center"/>
    </xf>
    <xf numFmtId="0" fontId="6" fillId="5" borderId="8" xfId="0" applyFont="1" applyFill="1" applyBorder="1" applyAlignment="1">
      <alignment vertical="center"/>
    </xf>
    <xf numFmtId="165" fontId="7" fillId="2" borderId="24" xfId="0" applyNumberFormat="1" applyFont="1" applyFill="1" applyBorder="1" applyAlignment="1">
      <alignment vertical="center"/>
    </xf>
    <xf numFmtId="0" fontId="7" fillId="2" borderId="25" xfId="0" applyFont="1" applyFill="1" applyBorder="1" applyAlignment="1">
      <alignment vertical="center"/>
    </xf>
    <xf numFmtId="164" fontId="0" fillId="0" borderId="10" xfId="0" applyNumberFormat="1" applyBorder="1" applyAlignment="1">
      <alignment vertical="center" wrapText="1"/>
    </xf>
    <xf numFmtId="165" fontId="0" fillId="0" borderId="10" xfId="0" applyNumberFormat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7" borderId="0" xfId="0" applyFont="1" applyFill="1" applyAlignment="1">
      <alignment vertical="center"/>
    </xf>
    <xf numFmtId="0" fontId="0" fillId="8" borderId="0" xfId="0" applyFill="1" applyAlignment="1">
      <alignment vertical="center" wrapText="1"/>
    </xf>
    <xf numFmtId="0" fontId="3" fillId="7" borderId="7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" fillId="8" borderId="0" xfId="0" applyFont="1" applyFill="1" applyAlignment="1">
      <alignment vertical="center" wrapText="1"/>
    </xf>
    <xf numFmtId="0" fontId="6" fillId="3" borderId="19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6" fillId="9" borderId="21" xfId="0" applyFont="1" applyFill="1" applyBorder="1" applyAlignment="1">
      <alignment vertical="center"/>
    </xf>
    <xf numFmtId="0" fontId="6" fillId="9" borderId="18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6" fillId="5" borderId="7" xfId="0" applyFont="1" applyFill="1" applyBorder="1" applyAlignment="1">
      <alignment vertical="center"/>
    </xf>
    <xf numFmtId="0" fontId="6" fillId="5" borderId="0" xfId="0" applyFont="1" applyFill="1" applyAlignment="1">
      <alignment vertical="center"/>
    </xf>
    <xf numFmtId="0" fontId="7" fillId="2" borderId="23" xfId="0" applyFont="1" applyFill="1" applyBorder="1" applyAlignment="1">
      <alignment vertical="center"/>
    </xf>
    <xf numFmtId="0" fontId="7" fillId="2" borderId="24" xfId="0" applyFont="1" applyFill="1" applyBorder="1" applyAlignment="1">
      <alignment vertical="center"/>
    </xf>
    <xf numFmtId="0" fontId="8" fillId="10" borderId="0" xfId="0" applyFont="1" applyFill="1" applyAlignment="1">
      <alignment horizontal="center" vertical="center"/>
    </xf>
  </cellXfs>
  <cellStyles count="1">
    <cellStyle name="Normal" xfId="0" builtinId="0"/>
  </cellStyles>
  <dxfs count="2"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 sz="900"/>
              <a:t>Four Production Scales — Total Budget ($)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Estimated Total</c:v>
          </c:tx>
          <c:invertIfNegative val="1"/>
          <c:cat>
            <c:strRef>
              <c:f>Summary!$A$5:$A$8</c:f>
              <c:strCache>
                <c:ptCount val="4"/>
                <c:pt idx="0">
                  <c:v>Micro Budget</c:v>
                </c:pt>
                <c:pt idx="1">
                  <c:v>Ultra-Low Budget</c:v>
                </c:pt>
                <c:pt idx="2">
                  <c:v>Low Budget</c:v>
                </c:pt>
                <c:pt idx="3">
                  <c:v>Production Company</c:v>
                </c:pt>
              </c:strCache>
            </c:strRef>
          </c:cat>
          <c:val>
            <c:numRef>
              <c:f>Summary!$B$5:$B$8</c:f>
              <c:numCache>
                <c:formatCode>\$#,##0;[Red]\(\$#,##0\);\-</c:formatCode>
                <c:ptCount val="4"/>
                <c:pt idx="0">
                  <c:v>17908.99625</c:v>
                </c:pt>
                <c:pt idx="1">
                  <c:v>82222.350000000006</c:v>
                </c:pt>
                <c:pt idx="2">
                  <c:v>246442.78519999998</c:v>
                </c:pt>
                <c:pt idx="3">
                  <c:v>592679.84580000001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35-444B-A310-9DDBC3F21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1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$#,##0;[Red]\(\$#,##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workbookViewId="0">
      <selection sqref="A1:O1"/>
    </sheetView>
  </sheetViews>
  <sheetFormatPr defaultRowHeight="14"/>
  <cols>
    <col min="1" max="1" width="31" customWidth="1"/>
    <col min="2" max="5" width="18" customWidth="1"/>
    <col min="6" max="6" width="19.5" customWidth="1"/>
    <col min="7" max="7" width="18" customWidth="1"/>
    <col min="8" max="8" width="42" customWidth="1"/>
    <col min="9" max="9" width="56" customWidth="1"/>
    <col min="10" max="15" width="12" customWidth="1"/>
  </cols>
  <sheetData>
    <row r="1" spans="1:15" ht="21.65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ht="15" customHeigh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ht="1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" customHeight="1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6" t="s">
        <v>10</v>
      </c>
      <c r="J4" s="9"/>
      <c r="K4" s="9"/>
      <c r="L4" s="9"/>
      <c r="M4" s="9"/>
      <c r="N4" s="9"/>
      <c r="O4" s="9"/>
    </row>
    <row r="5" spans="1:15" ht="39.5" customHeight="1">
      <c r="A5" s="10" t="s">
        <v>11</v>
      </c>
      <c r="B5" s="11">
        <f>'Micro Budget'!H140</f>
        <v>17908.99625</v>
      </c>
      <c r="C5" s="12">
        <f>Assumptions!D$5</f>
        <v>2</v>
      </c>
      <c r="D5" s="12">
        <f>Assumptions!D$6</f>
        <v>1</v>
      </c>
      <c r="E5" s="12">
        <f>Assumptions!D$7</f>
        <v>2</v>
      </c>
      <c r="F5" s="11">
        <f>B5/Assumptions!D$8</f>
        <v>1193.9330833333333</v>
      </c>
      <c r="G5" s="11">
        <f>'Props &amp; Art'!F19</f>
        <v>1050</v>
      </c>
      <c r="H5" s="13" t="s">
        <v>12</v>
      </c>
      <c r="I5" s="14" t="s">
        <v>13</v>
      </c>
      <c r="J5" s="9"/>
      <c r="K5" s="9"/>
      <c r="L5" s="9"/>
      <c r="M5" s="9"/>
      <c r="N5" s="9"/>
      <c r="O5" s="9"/>
    </row>
    <row r="6" spans="1:15" ht="39.5" customHeight="1">
      <c r="A6" s="10" t="s">
        <v>14</v>
      </c>
      <c r="B6" s="11">
        <f>'Ultra-Low Budget'!H140</f>
        <v>82222.350000000006</v>
      </c>
      <c r="C6" s="12">
        <f>Assumptions!E$5</f>
        <v>2</v>
      </c>
      <c r="D6" s="12">
        <f>Assumptions!E$6</f>
        <v>2</v>
      </c>
      <c r="E6" s="12">
        <f>Assumptions!E$7</f>
        <v>4</v>
      </c>
      <c r="F6" s="11">
        <f>B6/Assumptions!E$8</f>
        <v>5481.4900000000007</v>
      </c>
      <c r="G6" s="11">
        <f>'Props &amp; Art'!G19</f>
        <v>3090</v>
      </c>
      <c r="H6" s="13" t="s">
        <v>15</v>
      </c>
      <c r="I6" s="14" t="s">
        <v>16</v>
      </c>
      <c r="J6" s="9"/>
      <c r="K6" s="9"/>
      <c r="L6" s="9"/>
      <c r="M6" s="9"/>
      <c r="N6" s="9"/>
      <c r="O6" s="9"/>
    </row>
    <row r="7" spans="1:15" ht="39.5" customHeight="1">
      <c r="A7" s="10" t="s">
        <v>17</v>
      </c>
      <c r="B7" s="11">
        <f>'Low Budget'!H140</f>
        <v>246442.78519999998</v>
      </c>
      <c r="C7" s="12">
        <f>Assumptions!F$5</f>
        <v>3</v>
      </c>
      <c r="D7" s="12">
        <f>Assumptions!F$6</f>
        <v>3</v>
      </c>
      <c r="E7" s="12">
        <f>Assumptions!F$7</f>
        <v>6</v>
      </c>
      <c r="F7" s="11">
        <f>B7/Assumptions!F$8</f>
        <v>16429.519013333331</v>
      </c>
      <c r="G7" s="11">
        <f>'Props &amp; Art'!H19</f>
        <v>6910</v>
      </c>
      <c r="H7" s="13" t="s">
        <v>18</v>
      </c>
      <c r="I7" s="14" t="s">
        <v>19</v>
      </c>
      <c r="J7" s="9"/>
      <c r="K7" s="9"/>
      <c r="L7" s="9"/>
      <c r="M7" s="9"/>
      <c r="N7" s="9"/>
      <c r="O7" s="9"/>
    </row>
    <row r="8" spans="1:15" ht="39.5" customHeight="1">
      <c r="A8" s="15" t="s">
        <v>20</v>
      </c>
      <c r="B8" s="16">
        <f>'Production Co'!H140</f>
        <v>592679.84580000001</v>
      </c>
      <c r="C8" s="17">
        <f>Assumptions!G$5</f>
        <v>4</v>
      </c>
      <c r="D8" s="17">
        <f>Assumptions!G$6</f>
        <v>5</v>
      </c>
      <c r="E8" s="17">
        <f>Assumptions!G$7</f>
        <v>8</v>
      </c>
      <c r="F8" s="16">
        <f>B8/Assumptions!G$8</f>
        <v>39511.989719999998</v>
      </c>
      <c r="G8" s="16">
        <f>'Props &amp; Art'!I19</f>
        <v>14450</v>
      </c>
      <c r="H8" s="18" t="s">
        <v>21</v>
      </c>
      <c r="I8" s="19" t="s">
        <v>22</v>
      </c>
      <c r="J8" s="9"/>
      <c r="K8" s="9"/>
      <c r="L8" s="9"/>
      <c r="M8" s="9"/>
      <c r="N8" s="9"/>
      <c r="O8" s="9"/>
    </row>
    <row r="9" spans="1:15" ht="1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1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5" customHeight="1">
      <c r="A11" s="66" t="s">
        <v>23</v>
      </c>
      <c r="B11" s="66"/>
      <c r="C11" s="66"/>
      <c r="D11" s="66"/>
      <c r="E11" s="66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8">
      <c r="A12" s="4" t="s">
        <v>24</v>
      </c>
      <c r="B12" s="5" t="s">
        <v>11</v>
      </c>
      <c r="C12" s="5" t="s">
        <v>14</v>
      </c>
      <c r="D12" s="5" t="s">
        <v>17</v>
      </c>
      <c r="E12" s="6" t="s">
        <v>20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15" customHeight="1">
      <c r="A13" s="10" t="s">
        <v>25</v>
      </c>
      <c r="B13" s="11">
        <f>'Micro Budget'!H20</f>
        <v>1300</v>
      </c>
      <c r="C13" s="11">
        <f>'Ultra-Low Budget'!H20</f>
        <v>7900</v>
      </c>
      <c r="D13" s="11">
        <f>'Low Budget'!H20</f>
        <v>23500</v>
      </c>
      <c r="E13" s="20">
        <f>'Production Co'!H20</f>
        <v>60000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15" customHeight="1">
      <c r="A14" s="10" t="s">
        <v>26</v>
      </c>
      <c r="B14" s="11">
        <f>'Micro Budget'!H29</f>
        <v>3559.375</v>
      </c>
      <c r="C14" s="11">
        <f>'Ultra-Low Budget'!H29</f>
        <v>6815</v>
      </c>
      <c r="D14" s="11">
        <f>'Low Budget'!H29</f>
        <v>13032</v>
      </c>
      <c r="E14" s="20">
        <f>'Production Co'!H29</f>
        <v>35268.75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15" customHeight="1">
      <c r="A15" s="10" t="s">
        <v>27</v>
      </c>
      <c r="B15" s="11">
        <f>'Micro Budget'!H41</f>
        <v>1880.0000000000002</v>
      </c>
      <c r="C15" s="11">
        <f>'Ultra-Low Budget'!H41</f>
        <v>9007.5</v>
      </c>
      <c r="D15" s="11">
        <f>'Low Budget'!H41</f>
        <v>22849</v>
      </c>
      <c r="E15" s="20">
        <f>'Production Co'!H41</f>
        <v>49276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15" customHeight="1">
      <c r="A16" s="10" t="s">
        <v>28</v>
      </c>
      <c r="B16" s="11">
        <f>'Micro Budget'!H54</f>
        <v>1346</v>
      </c>
      <c r="C16" s="11">
        <f>'Ultra-Low Budget'!H54</f>
        <v>6560</v>
      </c>
      <c r="D16" s="11">
        <f>'Low Budget'!H54</f>
        <v>17845.5</v>
      </c>
      <c r="E16" s="20">
        <f>'Production Co'!H54</f>
        <v>39120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15" customHeight="1">
      <c r="A17" s="10" t="s">
        <v>29</v>
      </c>
      <c r="B17" s="11">
        <f>'Micro Budget'!H64</f>
        <v>1570</v>
      </c>
      <c r="C17" s="11">
        <f>'Ultra-Low Budget'!H64</f>
        <v>5535</v>
      </c>
      <c r="D17" s="11">
        <f>'Low Budget'!H64</f>
        <v>15996</v>
      </c>
      <c r="E17" s="20">
        <f>'Production Co'!H64</f>
        <v>33652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15" customHeight="1">
      <c r="A18" s="10" t="s">
        <v>30</v>
      </c>
      <c r="B18" s="11">
        <f>'Micro Budget'!H72</f>
        <v>673</v>
      </c>
      <c r="C18" s="11">
        <f>'Ultra-Low Budget'!H72</f>
        <v>2915</v>
      </c>
      <c r="D18" s="11">
        <f>'Low Budget'!H72</f>
        <v>7162.5</v>
      </c>
      <c r="E18" s="20">
        <f>'Production Co'!H72</f>
        <v>14532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15" customHeight="1">
      <c r="A19" s="10" t="s">
        <v>31</v>
      </c>
      <c r="B19" s="11">
        <f>'Micro Budget'!H82</f>
        <v>1692</v>
      </c>
      <c r="C19" s="11">
        <f>'Ultra-Low Budget'!H82</f>
        <v>10245</v>
      </c>
      <c r="D19" s="11">
        <f>'Low Budget'!H82</f>
        <v>30331.5</v>
      </c>
      <c r="E19" s="20">
        <f>'Production Co'!H82</f>
        <v>70138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15" customHeight="1">
      <c r="A20" s="10" t="s">
        <v>32</v>
      </c>
      <c r="B20" s="11">
        <f>'Micro Budget'!H91</f>
        <v>767</v>
      </c>
      <c r="C20" s="11">
        <f>'Ultra-Low Budget'!H91</f>
        <v>3032.5</v>
      </c>
      <c r="D20" s="11">
        <f>'Low Budget'!H91</f>
        <v>9704.5</v>
      </c>
      <c r="E20" s="20">
        <f>'Production Co'!H91</f>
        <v>20544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15" customHeight="1">
      <c r="A21" s="10" t="s">
        <v>33</v>
      </c>
      <c r="B21" s="11">
        <f>'Micro Budget'!H99</f>
        <v>600</v>
      </c>
      <c r="C21" s="11">
        <f>'Ultra-Low Budget'!H99</f>
        <v>5112.5</v>
      </c>
      <c r="D21" s="11">
        <f>'Low Budget'!H99</f>
        <v>14913</v>
      </c>
      <c r="E21" s="20">
        <f>'Production Co'!H99</f>
        <v>42680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15" customHeight="1">
      <c r="A22" s="10" t="s">
        <v>34</v>
      </c>
      <c r="B22" s="11">
        <f>'Micro Budget'!H107</f>
        <v>970</v>
      </c>
      <c r="C22" s="11">
        <f>'Ultra-Low Budget'!H107</f>
        <v>3072</v>
      </c>
      <c r="D22" s="11">
        <f>'Low Budget'!H107</f>
        <v>8950</v>
      </c>
      <c r="E22" s="20">
        <f>'Production Co'!H107</f>
        <v>21420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15" customHeight="1">
      <c r="A23" s="10" t="s">
        <v>35</v>
      </c>
      <c r="B23" s="11">
        <f>'Micro Budget'!H123</f>
        <v>2230</v>
      </c>
      <c r="C23" s="11">
        <f>'Ultra-Low Budget'!H123</f>
        <v>12962.5</v>
      </c>
      <c r="D23" s="11">
        <f>'Low Budget'!H123</f>
        <v>44028</v>
      </c>
      <c r="E23" s="20">
        <f>'Production Co'!H123</f>
        <v>93884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15" customHeight="1">
      <c r="A24" s="15" t="s">
        <v>36</v>
      </c>
      <c r="B24" s="16">
        <f>'Micro Budget'!H134</f>
        <v>800</v>
      </c>
      <c r="C24" s="16">
        <f>'Ultra-Low Budget'!H134</f>
        <v>5150</v>
      </c>
      <c r="D24" s="16">
        <f>'Low Budget'!H134</f>
        <v>15300</v>
      </c>
      <c r="E24" s="21">
        <f>'Production Co'!H134</f>
        <v>37200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1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1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1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1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15" customHeight="1">
      <c r="A29" s="66" t="s">
        <v>37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</row>
    <row r="30" spans="1:15" ht="15" customHeight="1">
      <c r="A30" s="67" t="s">
        <v>38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</row>
    <row r="31" spans="1:15" ht="15" customHeight="1">
      <c r="A31" s="67" t="s">
        <v>39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</row>
    <row r="32" spans="1:15" ht="15" customHeight="1">
      <c r="A32" s="67" t="s">
        <v>40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</row>
    <row r="33" spans="1:15" ht="15" customHeight="1">
      <c r="A33" s="67" t="s">
        <v>41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</row>
  </sheetData>
  <mergeCells count="8">
    <mergeCell ref="A31:O31"/>
    <mergeCell ref="A32:O32"/>
    <mergeCell ref="A33:O33"/>
    <mergeCell ref="A1:O1"/>
    <mergeCell ref="A2:O2"/>
    <mergeCell ref="A11:E11"/>
    <mergeCell ref="A29:O29"/>
    <mergeCell ref="A30:O3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5"/>
  <sheetViews>
    <sheetView showGridLines="0" workbookViewId="0">
      <selection sqref="A1:H1"/>
    </sheetView>
  </sheetViews>
  <sheetFormatPr defaultRowHeight="14"/>
  <cols>
    <col min="1" max="1" width="35" customWidth="1"/>
    <col min="2" max="4" width="18" customWidth="1"/>
    <col min="5" max="5" width="13" customWidth="1"/>
    <col min="6" max="6" width="54" customWidth="1"/>
    <col min="7" max="7" width="15" customWidth="1"/>
    <col min="8" max="8" width="48" customWidth="1"/>
  </cols>
  <sheetData>
    <row r="1" spans="1:8" ht="21.65" customHeight="1">
      <c r="A1" s="64" t="s">
        <v>696</v>
      </c>
      <c r="B1" s="64"/>
      <c r="C1" s="64"/>
      <c r="D1" s="64"/>
      <c r="E1" s="64"/>
      <c r="F1" s="64"/>
      <c r="G1" s="64"/>
      <c r="H1" s="64"/>
    </row>
    <row r="2" spans="1:8" ht="15" customHeight="1">
      <c r="A2" s="65" t="s">
        <v>697</v>
      </c>
      <c r="B2" s="65"/>
      <c r="C2" s="65"/>
      <c r="D2" s="65"/>
      <c r="E2" s="65"/>
      <c r="F2" s="65"/>
      <c r="G2" s="65"/>
      <c r="H2" s="65"/>
    </row>
    <row r="3" spans="1:8" ht="15" customHeight="1">
      <c r="A3" s="9"/>
      <c r="B3" s="9"/>
      <c r="C3" s="9"/>
      <c r="D3" s="9"/>
      <c r="E3" s="9"/>
      <c r="F3" s="9"/>
      <c r="G3" s="9"/>
      <c r="H3" s="9"/>
    </row>
    <row r="4" spans="1:8" ht="15" customHeight="1">
      <c r="A4" s="66" t="s">
        <v>698</v>
      </c>
      <c r="B4" s="66"/>
      <c r="C4" s="66"/>
      <c r="D4" s="66"/>
      <c r="E4" s="66"/>
      <c r="F4" s="66"/>
      <c r="G4" s="66"/>
      <c r="H4" s="66"/>
    </row>
    <row r="5" spans="1:8" ht="16.75" customHeight="1">
      <c r="A5" s="87" t="str">
        <f>IF(COUNTIF(E8:E23,"FAIL")=0,"PASS","FAIL")</f>
        <v>PASS</v>
      </c>
      <c r="B5" s="87"/>
      <c r="C5" s="87"/>
      <c r="D5" s="87"/>
      <c r="E5" s="87"/>
      <c r="F5" s="87"/>
      <c r="G5" s="87"/>
      <c r="H5" s="87"/>
    </row>
    <row r="6" spans="1:8" ht="15" customHeight="1">
      <c r="A6" s="9"/>
      <c r="B6" s="9"/>
      <c r="C6" s="9"/>
      <c r="D6" s="9"/>
      <c r="E6" s="9"/>
      <c r="F6" s="9"/>
      <c r="G6" s="9"/>
      <c r="H6" s="9"/>
    </row>
    <row r="7" spans="1:8" ht="15" customHeight="1">
      <c r="A7" s="4" t="s">
        <v>699</v>
      </c>
      <c r="B7" s="5" t="s">
        <v>700</v>
      </c>
      <c r="C7" s="5" t="s">
        <v>701</v>
      </c>
      <c r="D7" s="5" t="s">
        <v>702</v>
      </c>
      <c r="E7" s="5" t="s">
        <v>703</v>
      </c>
      <c r="F7" s="6" t="s">
        <v>370</v>
      </c>
      <c r="G7" s="9"/>
      <c r="H7" s="9"/>
    </row>
    <row r="8" spans="1:8" ht="15" customHeight="1">
      <c r="A8" s="35" t="s">
        <v>704</v>
      </c>
      <c r="B8" s="50">
        <f>'Micro Budget'!B5</f>
        <v>17908.99625</v>
      </c>
      <c r="C8" s="50">
        <v>20000</v>
      </c>
      <c r="D8" s="50">
        <v>0</v>
      </c>
      <c r="E8" s="13" t="str">
        <f>IF(B8&lt;=C8,"OK","FAIL")</f>
        <v>OK</v>
      </c>
      <c r="F8" s="14" t="s">
        <v>705</v>
      </c>
      <c r="G8" s="9"/>
      <c r="H8" s="9"/>
    </row>
    <row r="9" spans="1:8" ht="15" customHeight="1">
      <c r="A9" s="35" t="s">
        <v>706</v>
      </c>
      <c r="B9" s="50">
        <f>'Ultra-Low Budget'!B5</f>
        <v>82222.350000000006</v>
      </c>
      <c r="C9" s="50">
        <v>300000</v>
      </c>
      <c r="D9" s="50">
        <v>0</v>
      </c>
      <c r="E9" s="13" t="str">
        <f>IF(B9&lt;=C9,"OK","FAIL")</f>
        <v>OK</v>
      </c>
      <c r="F9" s="14" t="s">
        <v>707</v>
      </c>
      <c r="G9" s="9"/>
      <c r="H9" s="9"/>
    </row>
    <row r="10" spans="1:8" ht="15" customHeight="1">
      <c r="A10" s="35" t="s">
        <v>708</v>
      </c>
      <c r="B10" s="50">
        <f>'Low Budget'!B5</f>
        <v>246442.78519999998</v>
      </c>
      <c r="C10" s="50">
        <v>300000</v>
      </c>
      <c r="D10" s="50">
        <v>0</v>
      </c>
      <c r="E10" s="13" t="str">
        <f>IF(B10&lt;=C10,"OK","FAIL")</f>
        <v>OK</v>
      </c>
      <c r="F10" s="14" t="s">
        <v>707</v>
      </c>
      <c r="G10" s="9"/>
      <c r="H10" s="9"/>
    </row>
    <row r="11" spans="1:8" ht="15" customHeight="1">
      <c r="A11" s="35" t="s">
        <v>709</v>
      </c>
      <c r="B11" s="50">
        <f>'Production Co'!B5</f>
        <v>592679.84580000001</v>
      </c>
      <c r="C11" s="50">
        <v>700000</v>
      </c>
      <c r="D11" s="50">
        <v>0</v>
      </c>
      <c r="E11" s="13" t="str">
        <f>IF(B11&lt;=C11,"OK","FAIL")</f>
        <v>OK</v>
      </c>
      <c r="F11" s="14" t="s">
        <v>710</v>
      </c>
      <c r="G11" s="9"/>
      <c r="H11" s="9"/>
    </row>
    <row r="12" spans="1:8" ht="15" customHeight="1">
      <c r="A12" s="35" t="s">
        <v>711</v>
      </c>
      <c r="B12" s="50">
        <f>'Props &amp; Art'!F19</f>
        <v>1050</v>
      </c>
      <c r="C12" s="50">
        <v>0</v>
      </c>
      <c r="D12" s="50">
        <v>0</v>
      </c>
      <c r="E12" s="13" t="str">
        <f>IF(B12&gt;0,"OK","FAIL")</f>
        <v>OK</v>
      </c>
      <c r="F12" s="14" t="s">
        <v>712</v>
      </c>
      <c r="G12" s="9"/>
      <c r="H12" s="9"/>
    </row>
    <row r="13" spans="1:8" ht="15" customHeight="1">
      <c r="A13" s="35" t="s">
        <v>713</v>
      </c>
      <c r="B13" s="50">
        <f>'Props &amp; Art'!G19</f>
        <v>3090</v>
      </c>
      <c r="C13" s="50">
        <v>0</v>
      </c>
      <c r="D13" s="50">
        <v>0</v>
      </c>
      <c r="E13" s="13" t="str">
        <f>IF(B13&gt;0,"OK","FAIL")</f>
        <v>OK</v>
      </c>
      <c r="F13" s="14" t="s">
        <v>712</v>
      </c>
      <c r="G13" s="9"/>
      <c r="H13" s="9"/>
    </row>
    <row r="14" spans="1:8" ht="15" customHeight="1">
      <c r="A14" s="35" t="s">
        <v>714</v>
      </c>
      <c r="B14" s="50">
        <f>'Props &amp; Art'!H19</f>
        <v>6910</v>
      </c>
      <c r="C14" s="50">
        <v>0</v>
      </c>
      <c r="D14" s="50">
        <v>0</v>
      </c>
      <c r="E14" s="13" t="str">
        <f>IF(B14&gt;0,"OK","FAIL")</f>
        <v>OK</v>
      </c>
      <c r="F14" s="14" t="s">
        <v>712</v>
      </c>
      <c r="G14" s="9"/>
      <c r="H14" s="9"/>
    </row>
    <row r="15" spans="1:8" ht="15" customHeight="1">
      <c r="A15" s="35" t="s">
        <v>715</v>
      </c>
      <c r="B15" s="50">
        <f>'Props &amp; Art'!I19</f>
        <v>14450</v>
      </c>
      <c r="C15" s="50">
        <v>0</v>
      </c>
      <c r="D15" s="50">
        <v>0</v>
      </c>
      <c r="E15" s="13" t="str">
        <f>IF(B15&gt;0,"OK","FAIL")</f>
        <v>OK</v>
      </c>
      <c r="F15" s="14" t="s">
        <v>712</v>
      </c>
      <c r="G15" s="9"/>
      <c r="H15" s="9"/>
    </row>
    <row r="16" spans="1:8" ht="15" customHeight="1">
      <c r="A16" s="35" t="s">
        <v>716</v>
      </c>
      <c r="B16" s="50">
        <f>Summary!B5-'Micro Budget'!B5</f>
        <v>0</v>
      </c>
      <c r="C16" s="50">
        <v>0</v>
      </c>
      <c r="D16" s="50">
        <v>0.01</v>
      </c>
      <c r="E16" s="13" t="str">
        <f>IF(ABS(B16)&lt;=D16,"OK","FAIL")</f>
        <v>OK</v>
      </c>
      <c r="F16" s="14" t="s">
        <v>717</v>
      </c>
      <c r="G16" s="9"/>
      <c r="H16" s="9"/>
    </row>
    <row r="17" spans="1:8" ht="15" customHeight="1">
      <c r="A17" s="35" t="s">
        <v>718</v>
      </c>
      <c r="B17" s="50">
        <f>Summary!B6-'Ultra-Low Budget'!B5</f>
        <v>0</v>
      </c>
      <c r="C17" s="50">
        <v>0</v>
      </c>
      <c r="D17" s="50">
        <v>0.01</v>
      </c>
      <c r="E17" s="13" t="str">
        <f>IF(ABS(B17)&lt;=D17,"OK","FAIL")</f>
        <v>OK</v>
      </c>
      <c r="F17" s="14" t="s">
        <v>717</v>
      </c>
      <c r="G17" s="9"/>
      <c r="H17" s="9"/>
    </row>
    <row r="18" spans="1:8" ht="15" customHeight="1">
      <c r="A18" s="35" t="s">
        <v>719</v>
      </c>
      <c r="B18" s="50">
        <f>Summary!B7-'Low Budget'!B5</f>
        <v>0</v>
      </c>
      <c r="C18" s="50">
        <v>0</v>
      </c>
      <c r="D18" s="50">
        <v>0.01</v>
      </c>
      <c r="E18" s="13" t="str">
        <f>IF(ABS(B18)&lt;=D18,"OK","FAIL")</f>
        <v>OK</v>
      </c>
      <c r="F18" s="14" t="s">
        <v>717</v>
      </c>
      <c r="G18" s="9"/>
      <c r="H18" s="9"/>
    </row>
    <row r="19" spans="1:8" ht="15" customHeight="1">
      <c r="A19" s="35" t="s">
        <v>720</v>
      </c>
      <c r="B19" s="50">
        <f>Summary!B8-'Production Co'!B5</f>
        <v>0</v>
      </c>
      <c r="C19" s="50">
        <v>0</v>
      </c>
      <c r="D19" s="50">
        <v>0.01</v>
      </c>
      <c r="E19" s="13" t="str">
        <f>IF(ABS(B19)&lt;=D19,"OK","FAIL")</f>
        <v>OK</v>
      </c>
      <c r="F19" s="14" t="s">
        <v>717</v>
      </c>
      <c r="G19" s="9"/>
      <c r="H19" s="9"/>
    </row>
    <row r="20" spans="1:8" ht="15" customHeight="1">
      <c r="A20" s="35" t="s">
        <v>721</v>
      </c>
      <c r="B20" s="47">
        <f>COUNTA('Cast &amp; Schedule'!A5:A9)</f>
        <v>5</v>
      </c>
      <c r="C20" s="47">
        <v>5</v>
      </c>
      <c r="D20" s="47">
        <v>0</v>
      </c>
      <c r="E20" s="13" t="str">
        <f>IF(B20=C20,"OK","FAIL")</f>
        <v>OK</v>
      </c>
      <c r="F20" s="14" t="s">
        <v>722</v>
      </c>
      <c r="G20" s="9"/>
      <c r="H20" s="9"/>
    </row>
    <row r="21" spans="1:8" ht="15" customHeight="1">
      <c r="A21" s="35" t="s">
        <v>723</v>
      </c>
      <c r="B21" s="47">
        <f>COUNTIF('Props &amp; Art'!F5:I18,"&gt;0")</f>
        <v>56</v>
      </c>
      <c r="C21" s="47">
        <v>56</v>
      </c>
      <c r="D21" s="47">
        <v>0</v>
      </c>
      <c r="E21" s="13" t="str">
        <f>IF(B21=C21,"OK","FAIL")</f>
        <v>OK</v>
      </c>
      <c r="F21" s="14" t="s">
        <v>724</v>
      </c>
      <c r="G21" s="9"/>
      <c r="H21" s="9"/>
    </row>
    <row r="22" spans="1:8" ht="15" customHeight="1">
      <c r="A22" s="35" t="s">
        <v>725</v>
      </c>
      <c r="B22" s="47">
        <f>COUNTIF(Assumptions!D19:G19,"No")</f>
        <v>4</v>
      </c>
      <c r="C22" s="47">
        <v>4</v>
      </c>
      <c r="D22" s="47">
        <v>0</v>
      </c>
      <c r="E22" s="13" t="str">
        <f>IF(B22=C22,"OK","FAIL")</f>
        <v>OK</v>
      </c>
      <c r="F22" s="14" t="s">
        <v>726</v>
      </c>
      <c r="G22" s="9"/>
      <c r="H22" s="9"/>
    </row>
    <row r="23" spans="1:8" ht="15" customHeight="1">
      <c r="A23" s="36" t="s">
        <v>727</v>
      </c>
      <c r="B23" s="62">
        <f>MIN(Assumptions!D8:G8)</f>
        <v>15</v>
      </c>
      <c r="C23" s="62">
        <v>0</v>
      </c>
      <c r="D23" s="62">
        <v>0</v>
      </c>
      <c r="E23" s="18" t="str">
        <f>IF(B23&gt;0,"OK","FAIL")</f>
        <v>OK</v>
      </c>
      <c r="F23" s="19" t="s">
        <v>728</v>
      </c>
      <c r="G23" s="9"/>
      <c r="H23" s="9"/>
    </row>
    <row r="24" spans="1:8" ht="15" customHeight="1">
      <c r="A24" s="9"/>
      <c r="B24" s="9"/>
      <c r="C24" s="9"/>
      <c r="D24" s="9"/>
      <c r="E24" s="9"/>
      <c r="F24" s="9"/>
      <c r="G24" s="9"/>
      <c r="H24" s="9"/>
    </row>
    <row r="25" spans="1:8" ht="15" customHeight="1">
      <c r="A25" s="9"/>
      <c r="B25" s="9"/>
      <c r="C25" s="9"/>
      <c r="D25" s="9"/>
      <c r="E25" s="9"/>
      <c r="F25" s="9"/>
      <c r="G25" s="9"/>
      <c r="H25" s="9"/>
    </row>
    <row r="26" spans="1:8" ht="15" customHeight="1">
      <c r="A26" s="66" t="s">
        <v>729</v>
      </c>
      <c r="B26" s="66"/>
      <c r="C26" s="66"/>
      <c r="D26" s="66"/>
      <c r="E26" s="66"/>
      <c r="F26" s="66"/>
      <c r="G26" s="66"/>
      <c r="H26" s="66"/>
    </row>
    <row r="27" spans="1:8" ht="15" customHeight="1">
      <c r="A27" s="4" t="s">
        <v>289</v>
      </c>
      <c r="B27" s="5" t="s">
        <v>730</v>
      </c>
      <c r="C27" s="5" t="s">
        <v>731</v>
      </c>
      <c r="D27" s="5" t="s">
        <v>732</v>
      </c>
      <c r="E27" s="5" t="s">
        <v>733</v>
      </c>
      <c r="F27" s="5" t="s">
        <v>734</v>
      </c>
      <c r="G27" s="5" t="s">
        <v>735</v>
      </c>
      <c r="H27" s="6" t="s">
        <v>370</v>
      </c>
    </row>
    <row r="28" spans="1:8" ht="39.5" customHeight="1">
      <c r="A28" s="35" t="s">
        <v>736</v>
      </c>
      <c r="B28" s="50" t="s">
        <v>737</v>
      </c>
      <c r="C28" s="13" t="s">
        <v>738</v>
      </c>
      <c r="D28" s="13" t="s">
        <v>739</v>
      </c>
      <c r="E28" s="13" t="s">
        <v>740</v>
      </c>
      <c r="F28" s="13" t="s">
        <v>741</v>
      </c>
      <c r="G28" s="13" t="s">
        <v>742</v>
      </c>
      <c r="H28" s="14" t="s">
        <v>743</v>
      </c>
    </row>
    <row r="29" spans="1:8" ht="52.75" customHeight="1">
      <c r="A29" s="35" t="s">
        <v>744</v>
      </c>
      <c r="B29" s="50" t="s">
        <v>745</v>
      </c>
      <c r="C29" s="13" t="s">
        <v>746</v>
      </c>
      <c r="D29" s="13" t="s">
        <v>739</v>
      </c>
      <c r="E29" s="13" t="s">
        <v>747</v>
      </c>
      <c r="F29" s="13" t="s">
        <v>748</v>
      </c>
      <c r="G29" s="13" t="s">
        <v>742</v>
      </c>
      <c r="H29" s="14" t="s">
        <v>749</v>
      </c>
    </row>
    <row r="30" spans="1:8" ht="39.5" customHeight="1">
      <c r="A30" s="35" t="s">
        <v>750</v>
      </c>
      <c r="B30" s="50" t="s">
        <v>751</v>
      </c>
      <c r="C30" s="13" t="s">
        <v>752</v>
      </c>
      <c r="D30" s="13" t="s">
        <v>739</v>
      </c>
      <c r="E30" s="13" t="s">
        <v>753</v>
      </c>
      <c r="F30" s="13" t="s">
        <v>754</v>
      </c>
      <c r="G30" s="13" t="s">
        <v>742</v>
      </c>
      <c r="H30" s="14" t="s">
        <v>755</v>
      </c>
    </row>
    <row r="31" spans="1:8" ht="39.5" customHeight="1">
      <c r="A31" s="35" t="s">
        <v>756</v>
      </c>
      <c r="B31" s="50" t="s">
        <v>757</v>
      </c>
      <c r="C31" s="13" t="s">
        <v>758</v>
      </c>
      <c r="D31" s="13" t="s">
        <v>739</v>
      </c>
      <c r="E31" s="13" t="s">
        <v>759</v>
      </c>
      <c r="F31" s="13" t="s">
        <v>760</v>
      </c>
      <c r="G31" s="13" t="s">
        <v>742</v>
      </c>
      <c r="H31" s="14" t="s">
        <v>761</v>
      </c>
    </row>
    <row r="32" spans="1:8" ht="39.5" customHeight="1">
      <c r="A32" s="35" t="s">
        <v>762</v>
      </c>
      <c r="B32" s="50" t="s">
        <v>763</v>
      </c>
      <c r="C32" s="13" t="s">
        <v>752</v>
      </c>
      <c r="D32" s="13" t="s">
        <v>739</v>
      </c>
      <c r="E32" s="13" t="s">
        <v>764</v>
      </c>
      <c r="F32" s="13" t="s">
        <v>765</v>
      </c>
      <c r="G32" s="13" t="s">
        <v>742</v>
      </c>
      <c r="H32" s="14" t="s">
        <v>766</v>
      </c>
    </row>
    <row r="33" spans="1:8" ht="39.5" customHeight="1">
      <c r="A33" s="35" t="s">
        <v>767</v>
      </c>
      <c r="B33" s="50" t="s">
        <v>768</v>
      </c>
      <c r="C33" s="13" t="s">
        <v>758</v>
      </c>
      <c r="D33" s="13" t="s">
        <v>739</v>
      </c>
      <c r="E33" s="13" t="s">
        <v>769</v>
      </c>
      <c r="F33" s="13" t="s">
        <v>770</v>
      </c>
      <c r="G33" s="13" t="s">
        <v>742</v>
      </c>
      <c r="H33" s="14" t="s">
        <v>771</v>
      </c>
    </row>
    <row r="34" spans="1:8" ht="39.5" customHeight="1">
      <c r="A34" s="35" t="s">
        <v>772</v>
      </c>
      <c r="B34" s="50" t="s">
        <v>773</v>
      </c>
      <c r="C34" s="13" t="s">
        <v>774</v>
      </c>
      <c r="D34" s="13" t="s">
        <v>739</v>
      </c>
      <c r="E34" s="13" t="s">
        <v>775</v>
      </c>
      <c r="F34" s="13" t="s">
        <v>776</v>
      </c>
      <c r="G34" s="13" t="s">
        <v>742</v>
      </c>
      <c r="H34" s="14" t="s">
        <v>777</v>
      </c>
    </row>
    <row r="35" spans="1:8" ht="26.4" customHeight="1">
      <c r="A35" s="35" t="s">
        <v>778</v>
      </c>
      <c r="B35" s="50" t="s">
        <v>779</v>
      </c>
      <c r="C35" s="13" t="s">
        <v>780</v>
      </c>
      <c r="D35" s="13" t="s">
        <v>739</v>
      </c>
      <c r="E35" s="13" t="s">
        <v>781</v>
      </c>
      <c r="F35" s="13" t="s">
        <v>782</v>
      </c>
      <c r="G35" s="13" t="s">
        <v>742</v>
      </c>
      <c r="H35" s="14" t="s">
        <v>783</v>
      </c>
    </row>
    <row r="36" spans="1:8" ht="39.5" customHeight="1">
      <c r="A36" s="35" t="s">
        <v>784</v>
      </c>
      <c r="B36" s="50" t="s">
        <v>785</v>
      </c>
      <c r="C36" s="13" t="s">
        <v>786</v>
      </c>
      <c r="D36" s="13" t="s">
        <v>739</v>
      </c>
      <c r="E36" s="13" t="s">
        <v>787</v>
      </c>
      <c r="F36" s="13" t="s">
        <v>788</v>
      </c>
      <c r="G36" s="13" t="s">
        <v>742</v>
      </c>
      <c r="H36" s="14" t="s">
        <v>789</v>
      </c>
    </row>
    <row r="37" spans="1:8" ht="39.5" customHeight="1">
      <c r="A37" s="36" t="s">
        <v>790</v>
      </c>
      <c r="B37" s="63" t="s">
        <v>791</v>
      </c>
      <c r="C37" s="18" t="s">
        <v>792</v>
      </c>
      <c r="D37" s="18" t="s">
        <v>793</v>
      </c>
      <c r="E37" s="18" t="s">
        <v>794</v>
      </c>
      <c r="F37" s="18" t="s">
        <v>795</v>
      </c>
      <c r="G37" s="18" t="s">
        <v>742</v>
      </c>
      <c r="H37" s="19" t="s">
        <v>796</v>
      </c>
    </row>
    <row r="38" spans="1:8" ht="15" customHeight="1">
      <c r="A38" s="9"/>
      <c r="B38" s="9"/>
      <c r="C38" s="9"/>
      <c r="D38" s="9"/>
      <c r="E38" s="9"/>
      <c r="F38" s="9"/>
      <c r="G38" s="9"/>
      <c r="H38" s="9"/>
    </row>
    <row r="39" spans="1:8" ht="15" customHeight="1">
      <c r="A39" s="9"/>
      <c r="B39" s="9"/>
      <c r="C39" s="9"/>
      <c r="D39" s="9"/>
      <c r="E39" s="9"/>
      <c r="F39" s="9"/>
      <c r="G39" s="9"/>
      <c r="H39" s="9"/>
    </row>
    <row r="40" spans="1:8" ht="15" customHeight="1">
      <c r="A40" s="66" t="s">
        <v>797</v>
      </c>
      <c r="B40" s="66"/>
      <c r="C40" s="66"/>
      <c r="D40" s="66"/>
      <c r="E40" s="66"/>
      <c r="F40" s="66"/>
      <c r="G40" s="66"/>
      <c r="H40" s="66"/>
    </row>
    <row r="41" spans="1:8" ht="15" customHeight="1">
      <c r="A41" s="67" t="s">
        <v>798</v>
      </c>
      <c r="B41" s="67"/>
      <c r="C41" s="67"/>
      <c r="D41" s="67"/>
      <c r="E41" s="67"/>
      <c r="F41" s="67"/>
      <c r="G41" s="67"/>
      <c r="H41" s="67"/>
    </row>
    <row r="42" spans="1:8" ht="15" customHeight="1">
      <c r="A42" s="67" t="s">
        <v>799</v>
      </c>
      <c r="B42" s="67"/>
      <c r="C42" s="67"/>
      <c r="D42" s="67"/>
      <c r="E42" s="67"/>
      <c r="F42" s="67"/>
      <c r="G42" s="67"/>
      <c r="H42" s="67"/>
    </row>
    <row r="43" spans="1:8" ht="15" customHeight="1">
      <c r="A43" s="67" t="s">
        <v>800</v>
      </c>
      <c r="B43" s="67"/>
      <c r="C43" s="67"/>
      <c r="D43" s="67"/>
      <c r="E43" s="67"/>
      <c r="F43" s="67"/>
      <c r="G43" s="67"/>
      <c r="H43" s="67"/>
    </row>
    <row r="44" spans="1:8" ht="15" customHeight="1">
      <c r="A44" s="67" t="s">
        <v>801</v>
      </c>
      <c r="B44" s="67"/>
      <c r="C44" s="67"/>
      <c r="D44" s="67"/>
      <c r="E44" s="67"/>
      <c r="F44" s="67"/>
      <c r="G44" s="67"/>
      <c r="H44" s="67"/>
    </row>
    <row r="45" spans="1:8" ht="15" customHeight="1">
      <c r="A45" s="67" t="s">
        <v>802</v>
      </c>
      <c r="B45" s="67"/>
      <c r="C45" s="67"/>
      <c r="D45" s="67"/>
      <c r="E45" s="67"/>
      <c r="F45" s="67"/>
      <c r="G45" s="67"/>
      <c r="H45" s="67"/>
    </row>
  </sheetData>
  <mergeCells count="11">
    <mergeCell ref="A45:H45"/>
    <mergeCell ref="A40:H40"/>
    <mergeCell ref="A41:H41"/>
    <mergeCell ref="A42:H42"/>
    <mergeCell ref="A43:H43"/>
    <mergeCell ref="A44:H44"/>
    <mergeCell ref="A1:H1"/>
    <mergeCell ref="A2:H2"/>
    <mergeCell ref="A4:H4"/>
    <mergeCell ref="A5:H5"/>
    <mergeCell ref="A26:H26"/>
  </mergeCells>
  <conditionalFormatting sqref="E8:E23">
    <cfRule type="containsText" dxfId="1" priority="1" operator="containsText" text="OK"/>
    <cfRule type="containsText" dxfId="0" priority="2" operator="containsText" text="FAIL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showGridLines="0" workbookViewId="0">
      <selection sqref="A1:H1"/>
    </sheetView>
  </sheetViews>
  <sheetFormatPr defaultRowHeight="14"/>
  <cols>
    <col min="1" max="1" width="15" customWidth="1"/>
    <col min="2" max="2" width="32" customWidth="1"/>
    <col min="3" max="3" width="20" customWidth="1"/>
    <col min="4" max="7" width="28" customWidth="1"/>
    <col min="8" max="8" width="54" customWidth="1"/>
  </cols>
  <sheetData>
    <row r="1" spans="1:8" ht="21.65" customHeight="1">
      <c r="A1" s="64" t="s">
        <v>42</v>
      </c>
      <c r="B1" s="64"/>
      <c r="C1" s="64"/>
      <c r="D1" s="64"/>
      <c r="E1" s="64"/>
      <c r="F1" s="64"/>
      <c r="G1" s="64"/>
      <c r="H1" s="64"/>
    </row>
    <row r="2" spans="1:8" ht="15" customHeight="1">
      <c r="A2" s="65" t="s">
        <v>43</v>
      </c>
      <c r="B2" s="65"/>
      <c r="C2" s="65"/>
      <c r="D2" s="65"/>
      <c r="E2" s="65"/>
      <c r="F2" s="65"/>
      <c r="G2" s="65"/>
      <c r="H2" s="65"/>
    </row>
    <row r="3" spans="1:8" ht="15" customHeight="1">
      <c r="A3" s="9"/>
      <c r="B3" s="9"/>
      <c r="C3" s="9"/>
      <c r="D3" s="9"/>
      <c r="E3" s="9"/>
      <c r="F3" s="9"/>
      <c r="G3" s="9"/>
      <c r="H3" s="9"/>
    </row>
    <row r="4" spans="1:8" ht="15" customHeight="1">
      <c r="A4" s="4" t="s">
        <v>44</v>
      </c>
      <c r="B4" s="5" t="s">
        <v>45</v>
      </c>
      <c r="C4" s="5" t="s">
        <v>46</v>
      </c>
      <c r="D4" s="5" t="s">
        <v>11</v>
      </c>
      <c r="E4" s="5" t="s">
        <v>14</v>
      </c>
      <c r="F4" s="5" t="s">
        <v>17</v>
      </c>
      <c r="G4" s="5" t="s">
        <v>20</v>
      </c>
      <c r="H4" s="6" t="s">
        <v>47</v>
      </c>
    </row>
    <row r="5" spans="1:8" ht="15" customHeight="1">
      <c r="A5" s="22" t="s">
        <v>48</v>
      </c>
      <c r="B5" s="23" t="s">
        <v>49</v>
      </c>
      <c r="C5" s="23" t="s">
        <v>50</v>
      </c>
      <c r="D5" s="24">
        <v>2</v>
      </c>
      <c r="E5" s="24">
        <v>2</v>
      </c>
      <c r="F5" s="24">
        <v>3</v>
      </c>
      <c r="G5" s="24">
        <v>4</v>
      </c>
      <c r="H5" s="14" t="s">
        <v>51</v>
      </c>
    </row>
    <row r="6" spans="1:8" ht="15" customHeight="1">
      <c r="A6" s="22" t="s">
        <v>48</v>
      </c>
      <c r="B6" s="23" t="s">
        <v>52</v>
      </c>
      <c r="C6" s="23" t="s">
        <v>53</v>
      </c>
      <c r="D6" s="24">
        <v>1</v>
      </c>
      <c r="E6" s="24">
        <v>2</v>
      </c>
      <c r="F6" s="24">
        <v>3</v>
      </c>
      <c r="G6" s="24">
        <v>5</v>
      </c>
      <c r="H6" s="14" t="s">
        <v>54</v>
      </c>
    </row>
    <row r="7" spans="1:8" ht="15" customHeight="1">
      <c r="A7" s="22" t="s">
        <v>48</v>
      </c>
      <c r="B7" s="23" t="s">
        <v>55</v>
      </c>
      <c r="C7" s="23" t="s">
        <v>53</v>
      </c>
      <c r="D7" s="24">
        <v>2</v>
      </c>
      <c r="E7" s="24">
        <v>4</v>
      </c>
      <c r="F7" s="24">
        <v>6</v>
      </c>
      <c r="G7" s="24">
        <v>8</v>
      </c>
      <c r="H7" s="14" t="s">
        <v>56</v>
      </c>
    </row>
    <row r="8" spans="1:8" ht="26.4" customHeight="1">
      <c r="A8" s="22" t="s">
        <v>57</v>
      </c>
      <c r="B8" s="23" t="s">
        <v>58</v>
      </c>
      <c r="C8" s="23" t="s">
        <v>59</v>
      </c>
      <c r="D8" s="24">
        <v>15</v>
      </c>
      <c r="E8" s="24">
        <v>15</v>
      </c>
      <c r="F8" s="24">
        <v>15</v>
      </c>
      <c r="G8" s="24">
        <v>15</v>
      </c>
      <c r="H8" s="14" t="s">
        <v>60</v>
      </c>
    </row>
    <row r="9" spans="1:8" ht="39.5" customHeight="1">
      <c r="A9" s="22" t="s">
        <v>61</v>
      </c>
      <c r="B9" s="23" t="s">
        <v>62</v>
      </c>
      <c r="C9" s="23" t="s">
        <v>63</v>
      </c>
      <c r="D9" s="25" t="s">
        <v>12</v>
      </c>
      <c r="E9" s="25" t="s">
        <v>15</v>
      </c>
      <c r="F9" s="25" t="s">
        <v>18</v>
      </c>
      <c r="G9" s="25" t="s">
        <v>21</v>
      </c>
      <c r="H9" s="14" t="s">
        <v>64</v>
      </c>
    </row>
    <row r="10" spans="1:8" ht="26.4" customHeight="1">
      <c r="A10" s="22" t="s">
        <v>61</v>
      </c>
      <c r="B10" s="23" t="s">
        <v>65</v>
      </c>
      <c r="C10" s="23" t="s">
        <v>66</v>
      </c>
      <c r="D10" s="26">
        <v>225</v>
      </c>
      <c r="E10" s="26">
        <v>257</v>
      </c>
      <c r="F10" s="26">
        <v>257</v>
      </c>
      <c r="G10" s="26">
        <v>449</v>
      </c>
      <c r="H10" s="14" t="s">
        <v>67</v>
      </c>
    </row>
    <row r="11" spans="1:8" ht="26.4" customHeight="1">
      <c r="A11" s="22" t="s">
        <v>61</v>
      </c>
      <c r="B11" s="23" t="s">
        <v>68</v>
      </c>
      <c r="C11" s="23" t="s">
        <v>69</v>
      </c>
      <c r="D11" s="27">
        <v>0</v>
      </c>
      <c r="E11" s="27">
        <v>0.22</v>
      </c>
      <c r="F11" s="27">
        <v>0.22</v>
      </c>
      <c r="G11" s="27">
        <v>0.22</v>
      </c>
      <c r="H11" s="14" t="s">
        <v>70</v>
      </c>
    </row>
    <row r="12" spans="1:8" ht="15" customHeight="1">
      <c r="A12" s="22" t="s">
        <v>61</v>
      </c>
      <c r="B12" s="23" t="s">
        <v>71</v>
      </c>
      <c r="C12" s="23" t="s">
        <v>69</v>
      </c>
      <c r="D12" s="27">
        <v>0.12</v>
      </c>
      <c r="E12" s="27">
        <v>0.12</v>
      </c>
      <c r="F12" s="27">
        <v>0.12</v>
      </c>
      <c r="G12" s="27">
        <v>0.12</v>
      </c>
      <c r="H12" s="14" t="s">
        <v>72</v>
      </c>
    </row>
    <row r="13" spans="1:8" ht="15" customHeight="1">
      <c r="A13" s="22" t="s">
        <v>61</v>
      </c>
      <c r="B13" s="23" t="s">
        <v>73</v>
      </c>
      <c r="C13" s="23" t="s">
        <v>74</v>
      </c>
      <c r="D13" s="27">
        <v>0.12</v>
      </c>
      <c r="E13" s="27">
        <v>0.15</v>
      </c>
      <c r="F13" s="27">
        <v>0.19</v>
      </c>
      <c r="G13" s="27">
        <v>0.24</v>
      </c>
      <c r="H13" s="14" t="s">
        <v>75</v>
      </c>
    </row>
    <row r="14" spans="1:8" ht="15" customHeight="1">
      <c r="A14" s="22" t="s">
        <v>61</v>
      </c>
      <c r="B14" s="23" t="s">
        <v>76</v>
      </c>
      <c r="C14" s="23" t="s">
        <v>69</v>
      </c>
      <c r="D14" s="27">
        <v>0.03</v>
      </c>
      <c r="E14" s="27">
        <v>0.03</v>
      </c>
      <c r="F14" s="27">
        <v>0.03</v>
      </c>
      <c r="G14" s="27">
        <v>3.5000000000000003E-2</v>
      </c>
      <c r="H14" s="14" t="s">
        <v>77</v>
      </c>
    </row>
    <row r="15" spans="1:8" ht="26.4" customHeight="1">
      <c r="A15" s="22" t="s">
        <v>78</v>
      </c>
      <c r="B15" s="23" t="s">
        <v>79</v>
      </c>
      <c r="C15" s="23" t="s">
        <v>80</v>
      </c>
      <c r="D15" s="27">
        <v>0.03</v>
      </c>
      <c r="E15" s="27">
        <v>0.05</v>
      </c>
      <c r="F15" s="27">
        <v>7.0000000000000007E-2</v>
      </c>
      <c r="G15" s="27">
        <v>0.08</v>
      </c>
      <c r="H15" s="14" t="s">
        <v>81</v>
      </c>
    </row>
    <row r="16" spans="1:8" ht="15" customHeight="1">
      <c r="A16" s="22" t="s">
        <v>82</v>
      </c>
      <c r="B16" s="23" t="s">
        <v>83</v>
      </c>
      <c r="C16" s="23" t="s">
        <v>84</v>
      </c>
      <c r="D16" s="27">
        <v>0</v>
      </c>
      <c r="E16" s="27">
        <v>0</v>
      </c>
      <c r="F16" s="27">
        <v>0.03</v>
      </c>
      <c r="G16" s="27">
        <v>0.06</v>
      </c>
      <c r="H16" s="14" t="s">
        <v>85</v>
      </c>
    </row>
    <row r="17" spans="1:8" ht="15" customHeight="1">
      <c r="A17" s="22" t="s">
        <v>86</v>
      </c>
      <c r="B17" s="23" t="s">
        <v>87</v>
      </c>
      <c r="C17" s="23" t="s">
        <v>63</v>
      </c>
      <c r="D17" s="25" t="s">
        <v>88</v>
      </c>
      <c r="E17" s="25" t="s">
        <v>88</v>
      </c>
      <c r="F17" s="25" t="s">
        <v>89</v>
      </c>
      <c r="G17" s="25" t="s">
        <v>90</v>
      </c>
      <c r="H17" s="14" t="s">
        <v>91</v>
      </c>
    </row>
    <row r="18" spans="1:8" ht="26.4" customHeight="1">
      <c r="A18" s="22" t="s">
        <v>92</v>
      </c>
      <c r="B18" s="23" t="s">
        <v>93</v>
      </c>
      <c r="C18" s="23" t="s">
        <v>63</v>
      </c>
      <c r="D18" s="25" t="s">
        <v>94</v>
      </c>
      <c r="E18" s="25" t="s">
        <v>95</v>
      </c>
      <c r="F18" s="25" t="s">
        <v>96</v>
      </c>
      <c r="G18" s="25" t="s">
        <v>97</v>
      </c>
      <c r="H18" s="14" t="s">
        <v>98</v>
      </c>
    </row>
    <row r="19" spans="1:8" ht="15" customHeight="1">
      <c r="A19" s="22" t="s">
        <v>99</v>
      </c>
      <c r="B19" s="23" t="s">
        <v>100</v>
      </c>
      <c r="C19" s="23" t="s">
        <v>101</v>
      </c>
      <c r="D19" s="25" t="s">
        <v>102</v>
      </c>
      <c r="E19" s="25" t="s">
        <v>102</v>
      </c>
      <c r="F19" s="25" t="s">
        <v>102</v>
      </c>
      <c r="G19" s="25" t="s">
        <v>102</v>
      </c>
      <c r="H19" s="14" t="s">
        <v>103</v>
      </c>
    </row>
    <row r="20" spans="1:8" ht="15" customHeight="1">
      <c r="A20" s="22" t="s">
        <v>104</v>
      </c>
      <c r="B20" s="23" t="s">
        <v>105</v>
      </c>
      <c r="C20" s="23" t="s">
        <v>106</v>
      </c>
      <c r="D20" s="25" t="s">
        <v>107</v>
      </c>
      <c r="E20" s="25" t="s">
        <v>107</v>
      </c>
      <c r="F20" s="25" t="s">
        <v>107</v>
      </c>
      <c r="G20" s="25" t="s">
        <v>107</v>
      </c>
      <c r="H20" s="14" t="s">
        <v>108</v>
      </c>
    </row>
    <row r="21" spans="1:8" ht="15" customHeight="1">
      <c r="A21" s="10"/>
      <c r="B21" s="9"/>
      <c r="C21" s="9"/>
      <c r="D21" s="9"/>
      <c r="E21" s="9"/>
      <c r="F21" s="9"/>
      <c r="G21" s="9"/>
      <c r="H21" s="28"/>
    </row>
    <row r="22" spans="1:8" ht="15" customHeight="1">
      <c r="A22" s="10"/>
      <c r="B22" s="9"/>
      <c r="C22" s="9"/>
      <c r="D22" s="9"/>
      <c r="E22" s="9"/>
      <c r="F22" s="9"/>
      <c r="G22" s="9"/>
      <c r="H22" s="28"/>
    </row>
    <row r="23" spans="1:8" ht="15" customHeight="1">
      <c r="A23" s="68" t="s">
        <v>109</v>
      </c>
      <c r="B23" s="66"/>
      <c r="C23" s="66"/>
      <c r="D23" s="66"/>
      <c r="E23" s="66"/>
      <c r="F23" s="66"/>
      <c r="G23" s="66"/>
      <c r="H23" s="69"/>
    </row>
    <row r="24" spans="1:8" ht="15" customHeight="1">
      <c r="A24" s="29" t="s">
        <v>110</v>
      </c>
      <c r="B24" s="30" t="s">
        <v>111</v>
      </c>
      <c r="C24" s="9"/>
      <c r="D24" s="9"/>
      <c r="E24" s="9"/>
      <c r="F24" s="9"/>
      <c r="G24" s="9"/>
      <c r="H24" s="28" t="s">
        <v>112</v>
      </c>
    </row>
    <row r="25" spans="1:8" ht="15" customHeight="1">
      <c r="A25" s="31" t="s">
        <v>113</v>
      </c>
      <c r="B25" s="32" t="s">
        <v>114</v>
      </c>
      <c r="C25" s="9"/>
      <c r="D25" s="9"/>
      <c r="E25" s="9"/>
      <c r="F25" s="9"/>
      <c r="G25" s="9"/>
      <c r="H25" s="28" t="s">
        <v>115</v>
      </c>
    </row>
    <row r="26" spans="1:8" ht="15" customHeight="1">
      <c r="A26" s="15" t="s">
        <v>116</v>
      </c>
      <c r="B26" s="33" t="s">
        <v>117</v>
      </c>
      <c r="C26" s="33"/>
      <c r="D26" s="33"/>
      <c r="E26" s="33"/>
      <c r="F26" s="33"/>
      <c r="G26" s="33"/>
      <c r="H26" s="34" t="s">
        <v>118</v>
      </c>
    </row>
  </sheetData>
  <mergeCells count="3">
    <mergeCell ref="A1:H1"/>
    <mergeCell ref="A2:H2"/>
    <mergeCell ref="A23:H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showGridLines="0" workbookViewId="0">
      <selection sqref="A1:H1"/>
    </sheetView>
  </sheetViews>
  <sheetFormatPr defaultRowHeight="14"/>
  <cols>
    <col min="1" max="1" width="18" customWidth="1"/>
    <col min="2" max="2" width="36" customWidth="1"/>
    <col min="3" max="3" width="28" customWidth="1"/>
    <col min="4" max="7" width="18" customWidth="1"/>
    <col min="8" max="8" width="46" customWidth="1"/>
  </cols>
  <sheetData>
    <row r="1" spans="1:8" ht="21.65" customHeight="1">
      <c r="A1" s="64" t="s">
        <v>119</v>
      </c>
      <c r="B1" s="64"/>
      <c r="C1" s="64"/>
      <c r="D1" s="64"/>
      <c r="E1" s="64"/>
      <c r="F1" s="64"/>
      <c r="G1" s="64"/>
      <c r="H1" s="64"/>
    </row>
    <row r="2" spans="1:8" ht="15" customHeight="1">
      <c r="A2" s="65" t="s">
        <v>120</v>
      </c>
      <c r="B2" s="65"/>
      <c r="C2" s="65"/>
      <c r="D2" s="65"/>
      <c r="E2" s="65"/>
      <c r="F2" s="65"/>
      <c r="G2" s="65"/>
      <c r="H2" s="65"/>
    </row>
    <row r="3" spans="1:8" ht="15" customHeight="1">
      <c r="A3" s="9"/>
      <c r="B3" s="9"/>
      <c r="C3" s="9"/>
      <c r="D3" s="9"/>
      <c r="E3" s="9"/>
      <c r="F3" s="9"/>
      <c r="G3" s="9"/>
      <c r="H3" s="9"/>
    </row>
    <row r="4" spans="1:8" ht="15" customHeight="1">
      <c r="A4" s="66" t="s">
        <v>121</v>
      </c>
      <c r="B4" s="66"/>
      <c r="C4" s="66"/>
      <c r="D4" s="66"/>
      <c r="E4" s="66"/>
      <c r="F4" s="66"/>
      <c r="G4" s="66"/>
      <c r="H4" s="66"/>
    </row>
    <row r="5" spans="1:8" ht="15" customHeight="1">
      <c r="A5" s="4" t="s">
        <v>45</v>
      </c>
      <c r="B5" s="5" t="s">
        <v>122</v>
      </c>
      <c r="C5" s="5" t="s">
        <v>123</v>
      </c>
      <c r="D5" s="5" t="s">
        <v>124</v>
      </c>
      <c r="E5" s="5" t="s">
        <v>125</v>
      </c>
      <c r="F5" s="5" t="s">
        <v>126</v>
      </c>
      <c r="G5" s="5" t="s">
        <v>127</v>
      </c>
      <c r="H5" s="6" t="s">
        <v>128</v>
      </c>
    </row>
    <row r="6" spans="1:8" ht="15" customHeight="1">
      <c r="A6" s="35" t="s">
        <v>129</v>
      </c>
      <c r="B6" s="13" t="s">
        <v>130</v>
      </c>
      <c r="C6" s="13" t="s">
        <v>131</v>
      </c>
      <c r="D6" s="13" t="s">
        <v>132</v>
      </c>
      <c r="E6" s="13" t="s">
        <v>132</v>
      </c>
      <c r="F6" s="13" t="s">
        <v>132</v>
      </c>
      <c r="G6" s="13" t="s">
        <v>132</v>
      </c>
      <c r="H6" s="14" t="s">
        <v>133</v>
      </c>
    </row>
    <row r="7" spans="1:8" ht="26.4" customHeight="1">
      <c r="A7" s="35" t="s">
        <v>33</v>
      </c>
      <c r="B7" s="13" t="s">
        <v>134</v>
      </c>
      <c r="C7" s="13" t="s">
        <v>135</v>
      </c>
      <c r="D7" s="13" t="s">
        <v>136</v>
      </c>
      <c r="E7" s="13" t="s">
        <v>137</v>
      </c>
      <c r="F7" s="13" t="s">
        <v>138</v>
      </c>
      <c r="G7" s="13" t="s">
        <v>139</v>
      </c>
      <c r="H7" s="14" t="s">
        <v>140</v>
      </c>
    </row>
    <row r="8" spans="1:8" ht="15" customHeight="1">
      <c r="A8" s="35" t="s">
        <v>141</v>
      </c>
      <c r="B8" s="13" t="s">
        <v>142</v>
      </c>
      <c r="C8" s="13" t="s">
        <v>143</v>
      </c>
      <c r="D8" s="13" t="s">
        <v>144</v>
      </c>
      <c r="E8" s="13" t="s">
        <v>144</v>
      </c>
      <c r="F8" s="13" t="s">
        <v>144</v>
      </c>
      <c r="G8" s="13" t="s">
        <v>145</v>
      </c>
      <c r="H8" s="14" t="s">
        <v>146</v>
      </c>
    </row>
    <row r="9" spans="1:8" ht="26.4" customHeight="1">
      <c r="A9" s="35" t="s">
        <v>147</v>
      </c>
      <c r="B9" s="13" t="s">
        <v>148</v>
      </c>
      <c r="C9" s="13" t="s">
        <v>149</v>
      </c>
      <c r="D9" s="13" t="s">
        <v>150</v>
      </c>
      <c r="E9" s="13" t="s">
        <v>150</v>
      </c>
      <c r="F9" s="13" t="s">
        <v>151</v>
      </c>
      <c r="G9" s="13" t="s">
        <v>152</v>
      </c>
      <c r="H9" s="14" t="s">
        <v>153</v>
      </c>
    </row>
    <row r="10" spans="1:8" ht="26.4" customHeight="1">
      <c r="A10" s="35" t="s">
        <v>154</v>
      </c>
      <c r="B10" s="13" t="s">
        <v>155</v>
      </c>
      <c r="C10" s="13" t="s">
        <v>156</v>
      </c>
      <c r="D10" s="13" t="s">
        <v>157</v>
      </c>
      <c r="E10" s="13" t="s">
        <v>158</v>
      </c>
      <c r="F10" s="13" t="s">
        <v>159</v>
      </c>
      <c r="G10" s="13" t="s">
        <v>160</v>
      </c>
      <c r="H10" s="14" t="s">
        <v>161</v>
      </c>
    </row>
    <row r="11" spans="1:8" ht="26.4" customHeight="1">
      <c r="A11" s="35" t="s">
        <v>162</v>
      </c>
      <c r="B11" s="13" t="s">
        <v>163</v>
      </c>
      <c r="C11" s="13" t="s">
        <v>164</v>
      </c>
      <c r="D11" s="13" t="s">
        <v>165</v>
      </c>
      <c r="E11" s="13" t="s">
        <v>166</v>
      </c>
      <c r="F11" s="13" t="s">
        <v>167</v>
      </c>
      <c r="G11" s="13" t="s">
        <v>168</v>
      </c>
      <c r="H11" s="14" t="s">
        <v>169</v>
      </c>
    </row>
    <row r="12" spans="1:8" ht="26.4" customHeight="1">
      <c r="A12" s="35" t="s">
        <v>170</v>
      </c>
      <c r="B12" s="13" t="s">
        <v>171</v>
      </c>
      <c r="C12" s="13" t="s">
        <v>172</v>
      </c>
      <c r="D12" s="13" t="s">
        <v>173</v>
      </c>
      <c r="E12" s="13" t="s">
        <v>173</v>
      </c>
      <c r="F12" s="13" t="s">
        <v>174</v>
      </c>
      <c r="G12" s="13" t="s">
        <v>175</v>
      </c>
      <c r="H12" s="14" t="s">
        <v>176</v>
      </c>
    </row>
    <row r="13" spans="1:8" ht="26.4" customHeight="1">
      <c r="A13" s="35" t="s">
        <v>177</v>
      </c>
      <c r="B13" s="13" t="s">
        <v>178</v>
      </c>
      <c r="C13" s="13" t="s">
        <v>179</v>
      </c>
      <c r="D13" s="13" t="s">
        <v>180</v>
      </c>
      <c r="E13" s="13" t="s">
        <v>180</v>
      </c>
      <c r="F13" s="13" t="s">
        <v>180</v>
      </c>
      <c r="G13" s="13" t="s">
        <v>180</v>
      </c>
      <c r="H13" s="14" t="s">
        <v>181</v>
      </c>
    </row>
    <row r="14" spans="1:8" ht="26.4" customHeight="1">
      <c r="A14" s="35" t="s">
        <v>182</v>
      </c>
      <c r="B14" s="13" t="s">
        <v>183</v>
      </c>
      <c r="C14" s="13" t="s">
        <v>184</v>
      </c>
      <c r="D14" s="13" t="s">
        <v>185</v>
      </c>
      <c r="E14" s="13" t="s">
        <v>186</v>
      </c>
      <c r="F14" s="13" t="s">
        <v>187</v>
      </c>
      <c r="G14" s="13" t="s">
        <v>188</v>
      </c>
      <c r="H14" s="14" t="s">
        <v>189</v>
      </c>
    </row>
    <row r="15" spans="1:8" ht="26.4" customHeight="1">
      <c r="A15" s="35" t="s">
        <v>190</v>
      </c>
      <c r="B15" s="13" t="s">
        <v>191</v>
      </c>
      <c r="C15" s="13" t="s">
        <v>192</v>
      </c>
      <c r="D15" s="13" t="s">
        <v>193</v>
      </c>
      <c r="E15" s="13" t="s">
        <v>194</v>
      </c>
      <c r="F15" s="13" t="s">
        <v>195</v>
      </c>
      <c r="G15" s="13" t="s">
        <v>196</v>
      </c>
      <c r="H15" s="14" t="s">
        <v>197</v>
      </c>
    </row>
    <row r="16" spans="1:8" ht="15" customHeight="1">
      <c r="A16" s="10"/>
      <c r="B16" s="9"/>
      <c r="C16" s="9"/>
      <c r="D16" s="9"/>
      <c r="E16" s="9"/>
      <c r="F16" s="9"/>
      <c r="G16" s="9"/>
      <c r="H16" s="28"/>
    </row>
    <row r="17" spans="1:8" ht="15" customHeight="1">
      <c r="A17" s="10"/>
      <c r="B17" s="9"/>
      <c r="C17" s="9"/>
      <c r="D17" s="9"/>
      <c r="E17" s="9"/>
      <c r="F17" s="9"/>
      <c r="G17" s="9"/>
      <c r="H17" s="28"/>
    </row>
    <row r="18" spans="1:8" ht="15" customHeight="1">
      <c r="A18" s="68" t="s">
        <v>198</v>
      </c>
      <c r="B18" s="66"/>
      <c r="C18" s="66"/>
      <c r="D18" s="66"/>
      <c r="E18" s="66"/>
      <c r="F18" s="66"/>
      <c r="G18" s="66"/>
      <c r="H18" s="69"/>
    </row>
    <row r="19" spans="1:8" ht="15" customHeight="1">
      <c r="A19" s="7" t="s">
        <v>199</v>
      </c>
      <c r="B19" s="2" t="s">
        <v>200</v>
      </c>
      <c r="C19" s="2" t="s">
        <v>201</v>
      </c>
      <c r="D19" s="2" t="s">
        <v>202</v>
      </c>
      <c r="E19" s="2" t="s">
        <v>203</v>
      </c>
      <c r="F19" s="2" t="s">
        <v>204</v>
      </c>
      <c r="G19" s="2" t="s">
        <v>78</v>
      </c>
      <c r="H19" s="8" t="s">
        <v>205</v>
      </c>
    </row>
    <row r="20" spans="1:8" ht="26.4" customHeight="1">
      <c r="A20" s="35" t="s">
        <v>206</v>
      </c>
      <c r="B20" s="13" t="s">
        <v>207</v>
      </c>
      <c r="C20" s="13" t="s">
        <v>208</v>
      </c>
      <c r="D20" s="13" t="s">
        <v>209</v>
      </c>
      <c r="E20" s="13" t="s">
        <v>210</v>
      </c>
      <c r="F20" s="13" t="s">
        <v>211</v>
      </c>
      <c r="G20" s="13" t="s">
        <v>126</v>
      </c>
      <c r="H20" s="14" t="s">
        <v>212</v>
      </c>
    </row>
    <row r="21" spans="1:8" ht="26.4" customHeight="1">
      <c r="A21" s="35" t="s">
        <v>213</v>
      </c>
      <c r="B21" s="13" t="s">
        <v>214</v>
      </c>
      <c r="C21" s="13" t="s">
        <v>215</v>
      </c>
      <c r="D21" s="13" t="s">
        <v>216</v>
      </c>
      <c r="E21" s="13" t="s">
        <v>217</v>
      </c>
      <c r="F21" s="13" t="s">
        <v>211</v>
      </c>
      <c r="G21" s="13" t="s">
        <v>126</v>
      </c>
      <c r="H21" s="14" t="s">
        <v>218</v>
      </c>
    </row>
    <row r="22" spans="1:8" ht="26.4" customHeight="1">
      <c r="A22" s="35" t="s">
        <v>219</v>
      </c>
      <c r="B22" s="13" t="s">
        <v>220</v>
      </c>
      <c r="C22" s="13" t="s">
        <v>221</v>
      </c>
      <c r="D22" s="13" t="s">
        <v>222</v>
      </c>
      <c r="E22" s="13" t="s">
        <v>223</v>
      </c>
      <c r="F22" s="13" t="s">
        <v>211</v>
      </c>
      <c r="G22" s="13" t="s">
        <v>126</v>
      </c>
      <c r="H22" s="14" t="s">
        <v>224</v>
      </c>
    </row>
    <row r="23" spans="1:8" ht="26.4" customHeight="1">
      <c r="A23" s="35" t="s">
        <v>225</v>
      </c>
      <c r="B23" s="13" t="s">
        <v>226</v>
      </c>
      <c r="C23" s="13" t="s">
        <v>221</v>
      </c>
      <c r="D23" s="13" t="s">
        <v>227</v>
      </c>
      <c r="E23" s="13" t="s">
        <v>228</v>
      </c>
      <c r="F23" s="13" t="s">
        <v>211</v>
      </c>
      <c r="G23" s="13" t="s">
        <v>126</v>
      </c>
      <c r="H23" s="14" t="s">
        <v>229</v>
      </c>
    </row>
    <row r="24" spans="1:8" ht="26.4" customHeight="1">
      <c r="A24" s="35" t="s">
        <v>230</v>
      </c>
      <c r="B24" s="13" t="s">
        <v>231</v>
      </c>
      <c r="C24" s="13" t="s">
        <v>221</v>
      </c>
      <c r="D24" s="13" t="s">
        <v>232</v>
      </c>
      <c r="E24" s="13" t="s">
        <v>233</v>
      </c>
      <c r="F24" s="13" t="s">
        <v>211</v>
      </c>
      <c r="G24" s="13" t="s">
        <v>126</v>
      </c>
      <c r="H24" s="14" t="s">
        <v>234</v>
      </c>
    </row>
    <row r="25" spans="1:8" ht="15" customHeight="1">
      <c r="A25" s="10"/>
      <c r="B25" s="9"/>
      <c r="C25" s="9"/>
      <c r="D25" s="9"/>
      <c r="E25" s="9"/>
      <c r="F25" s="9"/>
      <c r="G25" s="9"/>
      <c r="H25" s="28"/>
    </row>
    <row r="26" spans="1:8" ht="15" customHeight="1">
      <c r="A26" s="10"/>
      <c r="B26" s="9"/>
      <c r="C26" s="9"/>
      <c r="D26" s="9"/>
      <c r="E26" s="9"/>
      <c r="F26" s="9"/>
      <c r="G26" s="9"/>
      <c r="H26" s="28"/>
    </row>
    <row r="27" spans="1:8" ht="15" customHeight="1">
      <c r="A27" s="68" t="s">
        <v>235</v>
      </c>
      <c r="B27" s="66"/>
      <c r="C27" s="66"/>
      <c r="D27" s="66"/>
      <c r="E27" s="66"/>
      <c r="F27" s="66"/>
      <c r="G27" s="66"/>
      <c r="H27" s="69"/>
    </row>
    <row r="28" spans="1:8" ht="39.5" customHeight="1">
      <c r="A28" s="35" t="s">
        <v>236</v>
      </c>
      <c r="B28" s="13" t="s">
        <v>237</v>
      </c>
      <c r="C28" s="13" t="s">
        <v>238</v>
      </c>
      <c r="D28" s="13"/>
      <c r="E28" s="13"/>
      <c r="F28" s="13"/>
      <c r="G28" s="13"/>
      <c r="H28" s="14" t="s">
        <v>239</v>
      </c>
    </row>
    <row r="29" spans="1:8" ht="39.5" customHeight="1">
      <c r="A29" s="35" t="s">
        <v>240</v>
      </c>
      <c r="B29" s="13" t="s">
        <v>241</v>
      </c>
      <c r="C29" s="13" t="s">
        <v>242</v>
      </c>
      <c r="D29" s="13"/>
      <c r="E29" s="13"/>
      <c r="F29" s="13"/>
      <c r="G29" s="13"/>
      <c r="H29" s="14" t="s">
        <v>243</v>
      </c>
    </row>
    <row r="30" spans="1:8" ht="39.5" customHeight="1">
      <c r="A30" s="35" t="s">
        <v>244</v>
      </c>
      <c r="B30" s="13" t="s">
        <v>245</v>
      </c>
      <c r="C30" s="13" t="s">
        <v>246</v>
      </c>
      <c r="D30" s="13"/>
      <c r="E30" s="13"/>
      <c r="F30" s="13"/>
      <c r="G30" s="13"/>
      <c r="H30" s="14" t="s">
        <v>247</v>
      </c>
    </row>
    <row r="31" spans="1:8" ht="39.5" customHeight="1">
      <c r="A31" s="35" t="s">
        <v>248</v>
      </c>
      <c r="B31" s="13" t="s">
        <v>249</v>
      </c>
      <c r="C31" s="13" t="s">
        <v>250</v>
      </c>
      <c r="D31" s="13"/>
      <c r="E31" s="13"/>
      <c r="F31" s="13"/>
      <c r="G31" s="13"/>
      <c r="H31" s="14" t="s">
        <v>251</v>
      </c>
    </row>
    <row r="32" spans="1:8" ht="39.5" customHeight="1">
      <c r="A32" s="36" t="s">
        <v>252</v>
      </c>
      <c r="B32" s="18" t="s">
        <v>253</v>
      </c>
      <c r="C32" s="18" t="s">
        <v>254</v>
      </c>
      <c r="D32" s="18"/>
      <c r="E32" s="18"/>
      <c r="F32" s="18"/>
      <c r="G32" s="18"/>
      <c r="H32" s="19" t="s">
        <v>255</v>
      </c>
    </row>
  </sheetData>
  <mergeCells count="5">
    <mergeCell ref="A1:H1"/>
    <mergeCell ref="A2:H2"/>
    <mergeCell ref="A4:H4"/>
    <mergeCell ref="A18:H18"/>
    <mergeCell ref="A27:H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8"/>
  <sheetViews>
    <sheetView showGridLines="0" workbookViewId="0">
      <selection sqref="A1:O1"/>
    </sheetView>
  </sheetViews>
  <sheetFormatPr defaultRowHeight="14"/>
  <cols>
    <col min="1" max="1" width="15" customWidth="1"/>
    <col min="2" max="2" width="50" customWidth="1"/>
    <col min="3" max="3" width="9.08203125" bestFit="1" customWidth="1"/>
    <col min="4" max="4" width="9.83203125" bestFit="1" customWidth="1"/>
    <col min="5" max="5" width="9.08203125" bestFit="1" customWidth="1"/>
    <col min="6" max="6" width="10.6640625" bestFit="1" customWidth="1"/>
    <col min="7" max="7" width="9.25" bestFit="1" customWidth="1"/>
    <col min="8" max="8" width="8.5" bestFit="1" customWidth="1"/>
    <col min="9" max="9" width="10.08203125" bestFit="1" customWidth="1"/>
    <col min="10" max="10" width="9" bestFit="1" customWidth="1"/>
    <col min="11" max="11" width="8.25" bestFit="1" customWidth="1"/>
    <col min="12" max="13" width="9.83203125" bestFit="1" customWidth="1"/>
    <col min="14" max="14" width="9.08203125" bestFit="1" customWidth="1"/>
    <col min="15" max="15" width="13" customWidth="1"/>
  </cols>
  <sheetData>
    <row r="1" spans="1:15" ht="21.65" customHeight="1">
      <c r="A1" s="64" t="s">
        <v>256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ht="15" customHeight="1">
      <c r="A2" s="65" t="s">
        <v>257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ht="1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" customHeight="1">
      <c r="A4" s="4" t="s">
        <v>258</v>
      </c>
      <c r="B4" s="5" t="s">
        <v>259</v>
      </c>
      <c r="C4" s="5" t="s">
        <v>203</v>
      </c>
      <c r="D4" s="5" t="s">
        <v>260</v>
      </c>
      <c r="E4" s="5" t="s">
        <v>261</v>
      </c>
      <c r="F4" s="5" t="s">
        <v>262</v>
      </c>
      <c r="G4" s="5" t="s">
        <v>263</v>
      </c>
      <c r="H4" s="5" t="s">
        <v>264</v>
      </c>
      <c r="I4" s="5" t="s">
        <v>265</v>
      </c>
      <c r="J4" s="5" t="s">
        <v>266</v>
      </c>
      <c r="K4" s="5" t="s">
        <v>267</v>
      </c>
      <c r="L4" s="5" t="s">
        <v>268</v>
      </c>
      <c r="M4" s="5" t="s">
        <v>269</v>
      </c>
      <c r="N4" s="5" t="s">
        <v>270</v>
      </c>
      <c r="O4" s="6" t="s">
        <v>271</v>
      </c>
    </row>
    <row r="5" spans="1:15" ht="15" customHeight="1">
      <c r="A5" s="35" t="s">
        <v>206</v>
      </c>
      <c r="B5" s="13" t="s">
        <v>272</v>
      </c>
      <c r="C5" s="13" t="s">
        <v>273</v>
      </c>
      <c r="D5" s="37">
        <v>2.5</v>
      </c>
      <c r="E5" s="38">
        <v>225</v>
      </c>
      <c r="F5" s="39">
        <f>D5*E5</f>
        <v>562.5</v>
      </c>
      <c r="G5" s="37">
        <v>3</v>
      </c>
      <c r="H5" s="38">
        <v>300</v>
      </c>
      <c r="I5" s="39">
        <f>G5*H5</f>
        <v>900</v>
      </c>
      <c r="J5" s="37">
        <v>4</v>
      </c>
      <c r="K5" s="38">
        <v>500</v>
      </c>
      <c r="L5" s="39">
        <f>J5*K5</f>
        <v>2000</v>
      </c>
      <c r="M5" s="37">
        <v>5.5</v>
      </c>
      <c r="N5" s="38">
        <v>1000</v>
      </c>
      <c r="O5" s="40">
        <f>M5*N5</f>
        <v>5500</v>
      </c>
    </row>
    <row r="6" spans="1:15" ht="15" customHeight="1">
      <c r="A6" s="35" t="s">
        <v>213</v>
      </c>
      <c r="B6" s="13" t="s">
        <v>274</v>
      </c>
      <c r="C6" s="13" t="s">
        <v>273</v>
      </c>
      <c r="D6" s="37">
        <v>2.5</v>
      </c>
      <c r="E6" s="38">
        <v>225</v>
      </c>
      <c r="F6" s="39">
        <f>D6*E6</f>
        <v>562.5</v>
      </c>
      <c r="G6" s="37">
        <v>3</v>
      </c>
      <c r="H6" s="38">
        <v>300</v>
      </c>
      <c r="I6" s="39">
        <f>G6*H6</f>
        <v>900</v>
      </c>
      <c r="J6" s="37">
        <v>4</v>
      </c>
      <c r="K6" s="38">
        <v>450</v>
      </c>
      <c r="L6" s="39">
        <f>J6*K6</f>
        <v>1800</v>
      </c>
      <c r="M6" s="37">
        <v>5.5</v>
      </c>
      <c r="N6" s="38">
        <v>900</v>
      </c>
      <c r="O6" s="40">
        <f>M6*N6</f>
        <v>4950</v>
      </c>
    </row>
    <row r="7" spans="1:15" ht="15" customHeight="1">
      <c r="A7" s="35" t="s">
        <v>219</v>
      </c>
      <c r="B7" s="13" t="s">
        <v>275</v>
      </c>
      <c r="C7" s="13" t="s">
        <v>273</v>
      </c>
      <c r="D7" s="37">
        <v>2.5</v>
      </c>
      <c r="E7" s="38">
        <v>225</v>
      </c>
      <c r="F7" s="39">
        <f>D7*E7</f>
        <v>562.5</v>
      </c>
      <c r="G7" s="37">
        <v>3</v>
      </c>
      <c r="H7" s="38">
        <v>300</v>
      </c>
      <c r="I7" s="39">
        <f>G7*H7</f>
        <v>900</v>
      </c>
      <c r="J7" s="37">
        <v>4</v>
      </c>
      <c r="K7" s="38">
        <v>400</v>
      </c>
      <c r="L7" s="39">
        <f>J7*K7</f>
        <v>1600</v>
      </c>
      <c r="M7" s="37">
        <v>5.5</v>
      </c>
      <c r="N7" s="38">
        <v>800</v>
      </c>
      <c r="O7" s="40">
        <f>M7*N7</f>
        <v>4400</v>
      </c>
    </row>
    <row r="8" spans="1:15" ht="15" customHeight="1">
      <c r="A8" s="35" t="s">
        <v>225</v>
      </c>
      <c r="B8" s="13" t="s">
        <v>276</v>
      </c>
      <c r="C8" s="13" t="s">
        <v>273</v>
      </c>
      <c r="D8" s="37">
        <v>2.5</v>
      </c>
      <c r="E8" s="38">
        <v>225</v>
      </c>
      <c r="F8" s="39">
        <f>D8*E8</f>
        <v>562.5</v>
      </c>
      <c r="G8" s="37">
        <v>3</v>
      </c>
      <c r="H8" s="38">
        <v>300</v>
      </c>
      <c r="I8" s="39">
        <f>G8*H8</f>
        <v>900</v>
      </c>
      <c r="J8" s="37">
        <v>4</v>
      </c>
      <c r="K8" s="38">
        <v>400</v>
      </c>
      <c r="L8" s="39">
        <f>J8*K8</f>
        <v>1600</v>
      </c>
      <c r="M8" s="37">
        <v>5.5</v>
      </c>
      <c r="N8" s="38">
        <v>800</v>
      </c>
      <c r="O8" s="40">
        <f>M8*N8</f>
        <v>4400</v>
      </c>
    </row>
    <row r="9" spans="1:15" ht="15" customHeight="1">
      <c r="A9" s="35" t="s">
        <v>230</v>
      </c>
      <c r="B9" s="13" t="s">
        <v>277</v>
      </c>
      <c r="C9" s="13" t="s">
        <v>273</v>
      </c>
      <c r="D9" s="37">
        <v>2.5</v>
      </c>
      <c r="E9" s="38">
        <v>225</v>
      </c>
      <c r="F9" s="39">
        <f>D9*E9</f>
        <v>562.5</v>
      </c>
      <c r="G9" s="37">
        <v>3</v>
      </c>
      <c r="H9" s="38">
        <v>300</v>
      </c>
      <c r="I9" s="39">
        <f>G9*H9</f>
        <v>900</v>
      </c>
      <c r="J9" s="37">
        <v>4</v>
      </c>
      <c r="K9" s="38">
        <v>400</v>
      </c>
      <c r="L9" s="39">
        <f>J9*K9</f>
        <v>1600</v>
      </c>
      <c r="M9" s="37">
        <v>5.5</v>
      </c>
      <c r="N9" s="38">
        <v>800</v>
      </c>
      <c r="O9" s="40">
        <f>M9*N9</f>
        <v>4400</v>
      </c>
    </row>
    <row r="10" spans="1:15" ht="15" customHeight="1">
      <c r="A10" s="41" t="s">
        <v>278</v>
      </c>
      <c r="B10" s="42"/>
      <c r="C10" s="42"/>
      <c r="D10" s="43"/>
      <c r="E10" s="43"/>
      <c r="F10" s="43">
        <f>SUM(F5:F9)</f>
        <v>2812.5</v>
      </c>
      <c r="G10" s="43"/>
      <c r="H10" s="43"/>
      <c r="I10" s="43">
        <f>SUM(I5:I9)</f>
        <v>4500</v>
      </c>
      <c r="J10" s="43"/>
      <c r="K10" s="43"/>
      <c r="L10" s="43">
        <f>SUM(L5:L9)</f>
        <v>8600</v>
      </c>
      <c r="M10" s="43"/>
      <c r="N10" s="43"/>
      <c r="O10" s="44">
        <f>SUM(O5:O9)</f>
        <v>23650</v>
      </c>
    </row>
    <row r="11" spans="1:15" ht="15" customHeight="1">
      <c r="A11" s="10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28"/>
    </row>
    <row r="12" spans="1:15" ht="15" customHeight="1">
      <c r="A12" s="10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28"/>
    </row>
    <row r="13" spans="1:15" ht="15" customHeight="1">
      <c r="A13" s="68" t="s">
        <v>279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9"/>
    </row>
    <row r="14" spans="1:15" ht="15" customHeight="1">
      <c r="A14" s="35" t="s">
        <v>124</v>
      </c>
      <c r="B14" s="13" t="s">
        <v>280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4"/>
    </row>
    <row r="15" spans="1:15" ht="15" customHeight="1">
      <c r="A15" s="35" t="s">
        <v>125</v>
      </c>
      <c r="B15" s="13" t="s">
        <v>281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4"/>
    </row>
    <row r="16" spans="1:15" ht="15" customHeight="1">
      <c r="A16" s="35" t="s">
        <v>126</v>
      </c>
      <c r="B16" s="13" t="s">
        <v>282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4"/>
    </row>
    <row r="17" spans="1:15" ht="28">
      <c r="A17" s="35" t="s">
        <v>127</v>
      </c>
      <c r="B17" s="13" t="s">
        <v>283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4"/>
    </row>
    <row r="18" spans="1:15" ht="26.4" customHeight="1">
      <c r="A18" s="36" t="s">
        <v>284</v>
      </c>
      <c r="B18" s="18" t="s">
        <v>285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/>
    </row>
  </sheetData>
  <mergeCells count="3">
    <mergeCell ref="A1:O1"/>
    <mergeCell ref="A2:O2"/>
    <mergeCell ref="A13:O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4"/>
  <sheetViews>
    <sheetView showGridLines="0" workbookViewId="0">
      <selection sqref="A1:I1"/>
    </sheetView>
  </sheetViews>
  <sheetFormatPr defaultRowHeight="14"/>
  <cols>
    <col min="1" max="1" width="18" customWidth="1"/>
    <col min="2" max="2" width="31" customWidth="1"/>
    <col min="3" max="3" width="43" customWidth="1"/>
    <col min="4" max="4" width="22" customWidth="1"/>
    <col min="5" max="5" width="33" customWidth="1"/>
    <col min="6" max="9" width="16" customWidth="1"/>
  </cols>
  <sheetData>
    <row r="1" spans="1:9" ht="21.65" customHeight="1">
      <c r="A1" s="64" t="s">
        <v>286</v>
      </c>
      <c r="B1" s="64"/>
      <c r="C1" s="64"/>
      <c r="D1" s="64"/>
      <c r="E1" s="64"/>
      <c r="F1" s="64"/>
      <c r="G1" s="64"/>
      <c r="H1" s="64"/>
      <c r="I1" s="64"/>
    </row>
    <row r="2" spans="1:9" ht="15" customHeight="1">
      <c r="A2" s="65" t="s">
        <v>287</v>
      </c>
      <c r="B2" s="65"/>
      <c r="C2" s="65"/>
      <c r="D2" s="65"/>
      <c r="E2" s="65"/>
      <c r="F2" s="65"/>
      <c r="G2" s="65"/>
      <c r="H2" s="65"/>
      <c r="I2" s="65"/>
    </row>
    <row r="3" spans="1:9" ht="15" customHeight="1">
      <c r="A3" s="9"/>
      <c r="B3" s="9"/>
      <c r="C3" s="9"/>
      <c r="D3" s="9"/>
      <c r="E3" s="9"/>
      <c r="F3" s="9"/>
      <c r="G3" s="9"/>
      <c r="H3" s="9"/>
      <c r="I3" s="9"/>
    </row>
    <row r="4" spans="1:9" ht="26.4" customHeight="1">
      <c r="A4" s="4" t="s">
        <v>288</v>
      </c>
      <c r="B4" s="5" t="s">
        <v>289</v>
      </c>
      <c r="C4" s="5" t="s">
        <v>290</v>
      </c>
      <c r="D4" s="5" t="s">
        <v>291</v>
      </c>
      <c r="E4" s="5" t="s">
        <v>292</v>
      </c>
      <c r="F4" s="5" t="s">
        <v>11</v>
      </c>
      <c r="G4" s="5" t="s">
        <v>14</v>
      </c>
      <c r="H4" s="5" t="s">
        <v>17</v>
      </c>
      <c r="I4" s="6" t="s">
        <v>20</v>
      </c>
    </row>
    <row r="5" spans="1:9" ht="15" customHeight="1">
      <c r="A5" s="35" t="s">
        <v>293</v>
      </c>
      <c r="B5" s="13" t="s">
        <v>294</v>
      </c>
      <c r="C5" s="13" t="s">
        <v>295</v>
      </c>
      <c r="D5" s="13" t="s">
        <v>296</v>
      </c>
      <c r="E5" s="13" t="s">
        <v>297</v>
      </c>
      <c r="F5" s="38">
        <v>250</v>
      </c>
      <c r="G5" s="38">
        <v>750</v>
      </c>
      <c r="H5" s="38">
        <v>1500</v>
      </c>
      <c r="I5" s="45">
        <v>3000</v>
      </c>
    </row>
    <row r="6" spans="1:9" ht="28">
      <c r="A6" s="35" t="s">
        <v>298</v>
      </c>
      <c r="B6" s="13" t="s">
        <v>299</v>
      </c>
      <c r="C6" s="13" t="s">
        <v>300</v>
      </c>
      <c r="D6" s="13" t="s">
        <v>301</v>
      </c>
      <c r="E6" s="13" t="s">
        <v>302</v>
      </c>
      <c r="F6" s="38">
        <v>100</v>
      </c>
      <c r="G6" s="38">
        <v>300</v>
      </c>
      <c r="H6" s="38">
        <v>750</v>
      </c>
      <c r="I6" s="45">
        <v>1500</v>
      </c>
    </row>
    <row r="7" spans="1:9" ht="28">
      <c r="A7" s="35" t="s">
        <v>303</v>
      </c>
      <c r="B7" s="13" t="s">
        <v>304</v>
      </c>
      <c r="C7" s="13" t="s">
        <v>305</v>
      </c>
      <c r="D7" s="13" t="s">
        <v>306</v>
      </c>
      <c r="E7" s="13" t="s">
        <v>307</v>
      </c>
      <c r="F7" s="38">
        <v>175</v>
      </c>
      <c r="G7" s="38">
        <v>450</v>
      </c>
      <c r="H7" s="38">
        <v>900</v>
      </c>
      <c r="I7" s="45">
        <v>1800</v>
      </c>
    </row>
    <row r="8" spans="1:9" ht="26.4" customHeight="1">
      <c r="A8" s="35" t="s">
        <v>303</v>
      </c>
      <c r="B8" s="13" t="s">
        <v>308</v>
      </c>
      <c r="C8" s="13" t="s">
        <v>309</v>
      </c>
      <c r="D8" s="13" t="s">
        <v>310</v>
      </c>
      <c r="E8" s="13" t="s">
        <v>311</v>
      </c>
      <c r="F8" s="38">
        <v>45</v>
      </c>
      <c r="G8" s="38">
        <v>100</v>
      </c>
      <c r="H8" s="38">
        <v>180</v>
      </c>
      <c r="I8" s="45">
        <v>300</v>
      </c>
    </row>
    <row r="9" spans="1:9" ht="15" customHeight="1">
      <c r="A9" s="35" t="s">
        <v>303</v>
      </c>
      <c r="B9" s="13" t="s">
        <v>312</v>
      </c>
      <c r="C9" s="13" t="s">
        <v>313</v>
      </c>
      <c r="D9" s="13" t="s">
        <v>310</v>
      </c>
      <c r="E9" s="13" t="s">
        <v>314</v>
      </c>
      <c r="F9" s="38">
        <v>15</v>
      </c>
      <c r="G9" s="38">
        <v>40</v>
      </c>
      <c r="H9" s="38">
        <v>80</v>
      </c>
      <c r="I9" s="45">
        <v>150</v>
      </c>
    </row>
    <row r="10" spans="1:9" ht="15" customHeight="1">
      <c r="A10" s="35" t="s">
        <v>315</v>
      </c>
      <c r="B10" s="13" t="s">
        <v>316</v>
      </c>
      <c r="C10" s="13" t="s">
        <v>317</v>
      </c>
      <c r="D10" s="13" t="s">
        <v>310</v>
      </c>
      <c r="E10" s="13" t="s">
        <v>318</v>
      </c>
      <c r="F10" s="38">
        <v>35</v>
      </c>
      <c r="G10" s="38">
        <v>75</v>
      </c>
      <c r="H10" s="38">
        <v>150</v>
      </c>
      <c r="I10" s="45">
        <v>300</v>
      </c>
    </row>
    <row r="11" spans="1:9" ht="15" customHeight="1">
      <c r="A11" s="35" t="s">
        <v>319</v>
      </c>
      <c r="B11" s="13" t="s">
        <v>320</v>
      </c>
      <c r="C11" s="13" t="s">
        <v>321</v>
      </c>
      <c r="D11" s="13" t="s">
        <v>322</v>
      </c>
      <c r="E11" s="13" t="s">
        <v>323</v>
      </c>
      <c r="F11" s="38">
        <v>60</v>
      </c>
      <c r="G11" s="38">
        <v>150</v>
      </c>
      <c r="H11" s="38">
        <v>350</v>
      </c>
      <c r="I11" s="45">
        <v>700</v>
      </c>
    </row>
    <row r="12" spans="1:9" ht="26.4" customHeight="1">
      <c r="A12" s="35" t="s">
        <v>324</v>
      </c>
      <c r="B12" s="13" t="s">
        <v>325</v>
      </c>
      <c r="C12" s="13" t="s">
        <v>326</v>
      </c>
      <c r="D12" s="13" t="s">
        <v>301</v>
      </c>
      <c r="E12" s="13" t="s">
        <v>327</v>
      </c>
      <c r="F12" s="38">
        <v>75</v>
      </c>
      <c r="G12" s="38">
        <v>250</v>
      </c>
      <c r="H12" s="38">
        <v>600</v>
      </c>
      <c r="I12" s="45">
        <v>1200</v>
      </c>
    </row>
    <row r="13" spans="1:9" ht="26.4" customHeight="1">
      <c r="A13" s="35" t="s">
        <v>315</v>
      </c>
      <c r="B13" s="13" t="s">
        <v>328</v>
      </c>
      <c r="C13" s="13" t="s">
        <v>329</v>
      </c>
      <c r="D13" s="13" t="s">
        <v>310</v>
      </c>
      <c r="E13" s="13" t="s">
        <v>330</v>
      </c>
      <c r="F13" s="38">
        <v>25</v>
      </c>
      <c r="G13" s="38">
        <v>50</v>
      </c>
      <c r="H13" s="38">
        <v>100</v>
      </c>
      <c r="I13" s="45">
        <v>200</v>
      </c>
    </row>
    <row r="14" spans="1:9" ht="26.4" customHeight="1">
      <c r="A14" s="35" t="s">
        <v>331</v>
      </c>
      <c r="B14" s="13" t="s">
        <v>332</v>
      </c>
      <c r="C14" s="13" t="s">
        <v>333</v>
      </c>
      <c r="D14" s="13" t="s">
        <v>310</v>
      </c>
      <c r="E14" s="13" t="s">
        <v>334</v>
      </c>
      <c r="F14" s="38">
        <v>35</v>
      </c>
      <c r="G14" s="38">
        <v>100</v>
      </c>
      <c r="H14" s="38">
        <v>250</v>
      </c>
      <c r="I14" s="45">
        <v>500</v>
      </c>
    </row>
    <row r="15" spans="1:9" ht="28">
      <c r="A15" s="35" t="s">
        <v>335</v>
      </c>
      <c r="B15" s="13" t="s">
        <v>336</v>
      </c>
      <c r="C15" s="13" t="s">
        <v>337</v>
      </c>
      <c r="D15" s="13" t="s">
        <v>301</v>
      </c>
      <c r="E15" s="13" t="s">
        <v>338</v>
      </c>
      <c r="F15" s="38">
        <v>25</v>
      </c>
      <c r="G15" s="38">
        <v>75</v>
      </c>
      <c r="H15" s="38">
        <v>200</v>
      </c>
      <c r="I15" s="45">
        <v>500</v>
      </c>
    </row>
    <row r="16" spans="1:9" ht="26.4" customHeight="1">
      <c r="A16" s="35" t="s">
        <v>339</v>
      </c>
      <c r="B16" s="13" t="s">
        <v>340</v>
      </c>
      <c r="C16" s="13" t="s">
        <v>341</v>
      </c>
      <c r="D16" s="13" t="s">
        <v>301</v>
      </c>
      <c r="E16" s="13" t="s">
        <v>342</v>
      </c>
      <c r="F16" s="38">
        <v>100</v>
      </c>
      <c r="G16" s="38">
        <v>400</v>
      </c>
      <c r="H16" s="38">
        <v>1000</v>
      </c>
      <c r="I16" s="45">
        <v>2500</v>
      </c>
    </row>
    <row r="17" spans="1:9" ht="26.4" customHeight="1">
      <c r="A17" s="35" t="s">
        <v>343</v>
      </c>
      <c r="B17" s="13" t="s">
        <v>344</v>
      </c>
      <c r="C17" s="13" t="s">
        <v>345</v>
      </c>
      <c r="D17" s="13" t="s">
        <v>343</v>
      </c>
      <c r="E17" s="13" t="s">
        <v>346</v>
      </c>
      <c r="F17" s="38">
        <v>60</v>
      </c>
      <c r="G17" s="38">
        <v>200</v>
      </c>
      <c r="H17" s="38">
        <v>500</v>
      </c>
      <c r="I17" s="45">
        <v>1000</v>
      </c>
    </row>
    <row r="18" spans="1:9" ht="28">
      <c r="A18" s="35" t="s">
        <v>347</v>
      </c>
      <c r="B18" s="13" t="s">
        <v>348</v>
      </c>
      <c r="C18" s="13" t="s">
        <v>349</v>
      </c>
      <c r="D18" s="13" t="s">
        <v>350</v>
      </c>
      <c r="E18" s="13" t="s">
        <v>351</v>
      </c>
      <c r="F18" s="38">
        <v>50</v>
      </c>
      <c r="G18" s="38">
        <v>150</v>
      </c>
      <c r="H18" s="38">
        <v>350</v>
      </c>
      <c r="I18" s="45">
        <v>800</v>
      </c>
    </row>
    <row r="19" spans="1:9" ht="15" customHeight="1">
      <c r="A19" s="41" t="s">
        <v>352</v>
      </c>
      <c r="B19" s="42"/>
      <c r="C19" s="42"/>
      <c r="D19" s="42"/>
      <c r="E19" s="42"/>
      <c r="F19" s="43">
        <f>SUM(F5:F18)</f>
        <v>1050</v>
      </c>
      <c r="G19" s="43">
        <f>SUM(G5:G18)</f>
        <v>3090</v>
      </c>
      <c r="H19" s="43">
        <f>SUM(H5:H18)</f>
        <v>6910</v>
      </c>
      <c r="I19" s="44">
        <f>SUM(I5:I18)</f>
        <v>14450</v>
      </c>
    </row>
    <row r="20" spans="1:9" ht="15" customHeight="1">
      <c r="A20" s="10"/>
      <c r="B20" s="9"/>
      <c r="C20" s="9"/>
      <c r="D20" s="9"/>
      <c r="E20" s="9"/>
      <c r="F20" s="9"/>
      <c r="G20" s="9"/>
      <c r="H20" s="9"/>
      <c r="I20" s="28"/>
    </row>
    <row r="21" spans="1:9" ht="15" customHeight="1">
      <c r="A21" s="10"/>
      <c r="B21" s="9"/>
      <c r="C21" s="9"/>
      <c r="D21" s="9"/>
      <c r="E21" s="9"/>
      <c r="F21" s="9"/>
      <c r="G21" s="9"/>
      <c r="H21" s="9"/>
      <c r="I21" s="28"/>
    </row>
    <row r="22" spans="1:9" ht="15" customHeight="1">
      <c r="A22" s="68" t="s">
        <v>353</v>
      </c>
      <c r="B22" s="66"/>
      <c r="C22" s="66"/>
      <c r="D22" s="66"/>
      <c r="E22" s="66"/>
      <c r="F22" s="66"/>
      <c r="G22" s="66"/>
      <c r="H22" s="66"/>
      <c r="I22" s="69"/>
    </row>
    <row r="23" spans="1:9" ht="15" customHeight="1">
      <c r="A23" s="70" t="s">
        <v>354</v>
      </c>
      <c r="B23" s="71"/>
      <c r="C23" s="71"/>
      <c r="D23" s="71"/>
      <c r="E23" s="71"/>
      <c r="F23" s="71"/>
      <c r="G23" s="71"/>
      <c r="H23" s="71"/>
      <c r="I23" s="72"/>
    </row>
    <row r="24" spans="1:9" ht="15" customHeight="1">
      <c r="A24" s="73" t="s">
        <v>355</v>
      </c>
      <c r="B24" s="74"/>
      <c r="C24" s="74"/>
      <c r="D24" s="74"/>
      <c r="E24" s="74"/>
      <c r="F24" s="74"/>
      <c r="G24" s="74"/>
      <c r="H24" s="74"/>
      <c r="I24" s="75"/>
    </row>
  </sheetData>
  <mergeCells count="5">
    <mergeCell ref="A1:I1"/>
    <mergeCell ref="A2:I2"/>
    <mergeCell ref="A22:I22"/>
    <mergeCell ref="A23:I23"/>
    <mergeCell ref="A24:I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40"/>
  <sheetViews>
    <sheetView showGridLines="0" workbookViewId="0">
      <selection sqref="A1:I1"/>
    </sheetView>
  </sheetViews>
  <sheetFormatPr defaultRowHeight="14"/>
  <cols>
    <col min="1" max="1" width="11" customWidth="1"/>
    <col min="2" max="2" width="30" customWidth="1"/>
    <col min="3" max="3" width="40" customWidth="1"/>
    <col min="4" max="4" width="20" customWidth="1"/>
    <col min="5" max="5" width="11" customWidth="1"/>
    <col min="6" max="6" width="18" customWidth="1"/>
    <col min="7" max="7" width="14" customWidth="1"/>
    <col min="8" max="8" width="18" customWidth="1"/>
    <col min="9" max="9" width="50" customWidth="1"/>
  </cols>
  <sheetData>
    <row r="1" spans="1:9" ht="21.65" customHeight="1">
      <c r="A1" s="64" t="s">
        <v>356</v>
      </c>
      <c r="B1" s="64"/>
      <c r="C1" s="64"/>
      <c r="D1" s="64"/>
      <c r="E1" s="64"/>
      <c r="F1" s="64"/>
      <c r="G1" s="64"/>
      <c r="H1" s="64"/>
      <c r="I1" s="64"/>
    </row>
    <row r="2" spans="1:9" ht="15" customHeight="1">
      <c r="A2" s="65" t="s">
        <v>357</v>
      </c>
      <c r="B2" s="65"/>
      <c r="C2" s="65"/>
      <c r="D2" s="65"/>
      <c r="E2" s="65"/>
      <c r="F2" s="65"/>
      <c r="G2" s="65"/>
      <c r="H2" s="65"/>
      <c r="I2" s="65"/>
    </row>
    <row r="3" spans="1:9" ht="15" customHeight="1">
      <c r="A3" s="9"/>
      <c r="B3" s="9"/>
      <c r="C3" s="9"/>
      <c r="D3" s="9"/>
      <c r="E3" s="9"/>
      <c r="F3" s="9"/>
      <c r="G3" s="9"/>
      <c r="H3" s="9"/>
      <c r="I3" s="9"/>
    </row>
    <row r="4" spans="1:9" ht="15" customHeight="1">
      <c r="A4" s="1" t="s">
        <v>2</v>
      </c>
      <c r="B4" s="2" t="s">
        <v>358</v>
      </c>
      <c r="C4" s="2" t="s">
        <v>4</v>
      </c>
      <c r="D4" s="2" t="s">
        <v>5</v>
      </c>
      <c r="E4" s="2" t="s">
        <v>6</v>
      </c>
      <c r="F4" s="2" t="s">
        <v>8</v>
      </c>
      <c r="G4" s="2" t="s">
        <v>359</v>
      </c>
      <c r="H4" s="2" t="s">
        <v>9</v>
      </c>
      <c r="I4" s="3" t="s">
        <v>360</v>
      </c>
    </row>
    <row r="5" spans="1:9" ht="52.75" customHeight="1">
      <c r="A5" s="13" t="s">
        <v>11</v>
      </c>
      <c r="B5" s="46">
        <f>H140</f>
        <v>17908.99625</v>
      </c>
      <c r="C5" s="47">
        <v>2</v>
      </c>
      <c r="D5" s="47">
        <v>1</v>
      </c>
      <c r="E5" s="47">
        <v>2</v>
      </c>
      <c r="F5" s="46">
        <f>'Props &amp; Art'!F19</f>
        <v>1050</v>
      </c>
      <c r="G5" s="46">
        <f>'Cast &amp; Schedule'!F10</f>
        <v>2812.5</v>
      </c>
      <c r="H5" s="13" t="s">
        <v>12</v>
      </c>
      <c r="I5" s="13" t="s">
        <v>13</v>
      </c>
    </row>
    <row r="6" spans="1:9" ht="15" customHeight="1">
      <c r="A6" s="9"/>
      <c r="B6" s="9"/>
      <c r="C6" s="9"/>
      <c r="D6" s="9"/>
      <c r="E6" s="9"/>
      <c r="F6" s="9"/>
      <c r="G6" s="9"/>
      <c r="H6" s="9"/>
      <c r="I6" s="9"/>
    </row>
    <row r="7" spans="1:9" ht="15" customHeight="1">
      <c r="A7" s="76" t="s">
        <v>361</v>
      </c>
      <c r="B7" s="76"/>
      <c r="C7" s="76"/>
      <c r="D7" s="76"/>
      <c r="E7" s="76"/>
      <c r="F7" s="76"/>
      <c r="G7" s="76"/>
      <c r="H7" s="76"/>
      <c r="I7" s="76"/>
    </row>
    <row r="8" spans="1:9" ht="15" customHeight="1">
      <c r="A8" s="76" t="s">
        <v>362</v>
      </c>
      <c r="B8" s="76"/>
      <c r="C8" s="76"/>
      <c r="D8" s="76"/>
      <c r="E8" s="76"/>
      <c r="F8" s="76"/>
      <c r="G8" s="76"/>
      <c r="H8" s="76"/>
      <c r="I8" s="76"/>
    </row>
    <row r="9" spans="1:9" ht="15" customHeight="1">
      <c r="A9" s="9"/>
      <c r="B9" s="9"/>
      <c r="C9" s="9"/>
      <c r="D9" s="9"/>
      <c r="E9" s="9"/>
      <c r="F9" s="9"/>
      <c r="G9" s="9"/>
      <c r="H9" s="9"/>
      <c r="I9" s="9"/>
    </row>
    <row r="10" spans="1:9" ht="15" customHeight="1">
      <c r="A10" s="9"/>
      <c r="B10" s="9"/>
      <c r="C10" s="9"/>
      <c r="D10" s="9"/>
      <c r="E10" s="9"/>
      <c r="F10" s="9"/>
      <c r="G10" s="9"/>
      <c r="H10" s="9"/>
      <c r="I10" s="9"/>
    </row>
    <row r="11" spans="1:9" ht="15" customHeight="1">
      <c r="A11" s="4" t="s">
        <v>363</v>
      </c>
      <c r="B11" s="5" t="s">
        <v>288</v>
      </c>
      <c r="C11" s="5" t="s">
        <v>364</v>
      </c>
      <c r="D11" s="5" t="s">
        <v>365</v>
      </c>
      <c r="E11" s="5" t="s">
        <v>366</v>
      </c>
      <c r="F11" s="5" t="s">
        <v>367</v>
      </c>
      <c r="G11" s="5" t="s">
        <v>368</v>
      </c>
      <c r="H11" s="5" t="s">
        <v>369</v>
      </c>
      <c r="I11" s="6" t="s">
        <v>370</v>
      </c>
    </row>
    <row r="12" spans="1:9" ht="15" customHeight="1">
      <c r="A12" s="68" t="s">
        <v>371</v>
      </c>
      <c r="B12" s="66"/>
      <c r="C12" s="66"/>
      <c r="D12" s="66"/>
      <c r="E12" s="66"/>
      <c r="F12" s="66"/>
      <c r="G12" s="66"/>
      <c r="H12" s="66"/>
      <c r="I12" s="69"/>
    </row>
    <row r="13" spans="1:9" ht="26.4" customHeight="1">
      <c r="A13" s="10" t="s">
        <v>372</v>
      </c>
      <c r="B13" s="9" t="s">
        <v>25</v>
      </c>
      <c r="C13" s="13" t="s">
        <v>373</v>
      </c>
      <c r="D13" s="13" t="s">
        <v>374</v>
      </c>
      <c r="E13" s="48">
        <v>1</v>
      </c>
      <c r="F13" s="26">
        <v>200</v>
      </c>
      <c r="G13" s="49">
        <v>0</v>
      </c>
      <c r="H13" s="50">
        <f t="shared" ref="H13:H19" si="0">E13*F13*(1+G13)</f>
        <v>200</v>
      </c>
      <c r="I13" s="14" t="s">
        <v>375</v>
      </c>
    </row>
    <row r="14" spans="1:9" ht="15" customHeight="1">
      <c r="A14" s="10" t="s">
        <v>376</v>
      </c>
      <c r="B14" s="9" t="s">
        <v>25</v>
      </c>
      <c r="C14" s="13" t="s">
        <v>377</v>
      </c>
      <c r="D14" s="13" t="s">
        <v>374</v>
      </c>
      <c r="E14" s="48">
        <v>0</v>
      </c>
      <c r="F14" s="26">
        <v>0</v>
      </c>
      <c r="G14" s="49">
        <v>0</v>
      </c>
      <c r="H14" s="50">
        <f t="shared" si="0"/>
        <v>0</v>
      </c>
      <c r="I14" s="14" t="s">
        <v>378</v>
      </c>
    </row>
    <row r="15" spans="1:9" ht="15" customHeight="1">
      <c r="A15" s="10" t="s">
        <v>379</v>
      </c>
      <c r="B15" s="9" t="s">
        <v>25</v>
      </c>
      <c r="C15" s="13" t="s">
        <v>380</v>
      </c>
      <c r="D15" s="13" t="s">
        <v>374</v>
      </c>
      <c r="E15" s="48">
        <v>1</v>
      </c>
      <c r="F15" s="26">
        <v>300</v>
      </c>
      <c r="G15" s="49">
        <v>0</v>
      </c>
      <c r="H15" s="50">
        <f t="shared" si="0"/>
        <v>300</v>
      </c>
      <c r="I15" s="14" t="s">
        <v>381</v>
      </c>
    </row>
    <row r="16" spans="1:9" ht="15" customHeight="1">
      <c r="A16" s="10" t="s">
        <v>382</v>
      </c>
      <c r="B16" s="9" t="s">
        <v>25</v>
      </c>
      <c r="C16" s="13" t="s">
        <v>383</v>
      </c>
      <c r="D16" s="13" t="s">
        <v>374</v>
      </c>
      <c r="E16" s="48">
        <v>1</v>
      </c>
      <c r="F16" s="26">
        <v>500</v>
      </c>
      <c r="G16" s="49">
        <v>0</v>
      </c>
      <c r="H16" s="50">
        <f t="shared" si="0"/>
        <v>500</v>
      </c>
      <c r="I16" s="14" t="s">
        <v>384</v>
      </c>
    </row>
    <row r="17" spans="1:9" ht="15" customHeight="1">
      <c r="A17" s="10" t="s">
        <v>385</v>
      </c>
      <c r="B17" s="9" t="s">
        <v>25</v>
      </c>
      <c r="C17" s="13" t="s">
        <v>386</v>
      </c>
      <c r="D17" s="13" t="s">
        <v>374</v>
      </c>
      <c r="E17" s="48">
        <v>1</v>
      </c>
      <c r="F17" s="26">
        <v>100</v>
      </c>
      <c r="G17" s="49">
        <v>0</v>
      </c>
      <c r="H17" s="50">
        <f t="shared" si="0"/>
        <v>100</v>
      </c>
      <c r="I17" s="14" t="s">
        <v>387</v>
      </c>
    </row>
    <row r="18" spans="1:9" ht="28">
      <c r="A18" s="10" t="s">
        <v>388</v>
      </c>
      <c r="B18" s="9" t="s">
        <v>25</v>
      </c>
      <c r="C18" s="13" t="s">
        <v>389</v>
      </c>
      <c r="D18" s="13" t="s">
        <v>374</v>
      </c>
      <c r="E18" s="48">
        <v>1</v>
      </c>
      <c r="F18" s="26">
        <v>100</v>
      </c>
      <c r="G18" s="49">
        <v>0</v>
      </c>
      <c r="H18" s="50">
        <f t="shared" si="0"/>
        <v>100</v>
      </c>
      <c r="I18" s="14" t="s">
        <v>390</v>
      </c>
    </row>
    <row r="19" spans="1:9" ht="15" customHeight="1">
      <c r="A19" s="10" t="s">
        <v>391</v>
      </c>
      <c r="B19" s="9" t="s">
        <v>25</v>
      </c>
      <c r="C19" s="13" t="s">
        <v>392</v>
      </c>
      <c r="D19" s="13" t="s">
        <v>374</v>
      </c>
      <c r="E19" s="48">
        <v>1</v>
      </c>
      <c r="F19" s="26">
        <v>100</v>
      </c>
      <c r="G19" s="49">
        <v>0</v>
      </c>
      <c r="H19" s="50">
        <f t="shared" si="0"/>
        <v>100</v>
      </c>
      <c r="I19" s="14" t="s">
        <v>393</v>
      </c>
    </row>
    <row r="20" spans="1:9" ht="15" customHeight="1">
      <c r="A20" s="77" t="s">
        <v>394</v>
      </c>
      <c r="B20" s="78"/>
      <c r="C20" s="78"/>
      <c r="D20" s="78"/>
      <c r="E20" s="78"/>
      <c r="F20" s="78"/>
      <c r="G20" s="78"/>
      <c r="H20" s="51">
        <f>SUM(H13:H19)</f>
        <v>1300</v>
      </c>
      <c r="I20" s="52" t="s">
        <v>395</v>
      </c>
    </row>
    <row r="21" spans="1:9" ht="15" customHeight="1">
      <c r="A21" s="10"/>
      <c r="B21" s="9"/>
      <c r="C21" s="9"/>
      <c r="D21" s="9"/>
      <c r="E21" s="9"/>
      <c r="F21" s="9"/>
      <c r="G21" s="9"/>
      <c r="H21" s="9"/>
      <c r="I21" s="28"/>
    </row>
    <row r="22" spans="1:9" ht="15" customHeight="1">
      <c r="A22" s="68" t="s">
        <v>396</v>
      </c>
      <c r="B22" s="66"/>
      <c r="C22" s="66"/>
      <c r="D22" s="66"/>
      <c r="E22" s="66"/>
      <c r="F22" s="66"/>
      <c r="G22" s="66"/>
      <c r="H22" s="66"/>
      <c r="I22" s="69"/>
    </row>
    <row r="23" spans="1:9" ht="15" customHeight="1">
      <c r="A23" s="10" t="s">
        <v>397</v>
      </c>
      <c r="B23" s="9" t="s">
        <v>26</v>
      </c>
      <c r="C23" s="13" t="s">
        <v>398</v>
      </c>
      <c r="D23" s="13" t="s">
        <v>399</v>
      </c>
      <c r="E23" s="53">
        <v>1</v>
      </c>
      <c r="F23" s="46">
        <f>'Cast &amp; Schedule'!F10</f>
        <v>2812.5</v>
      </c>
      <c r="G23" s="49">
        <v>0</v>
      </c>
      <c r="H23" s="50">
        <f>E23*F23</f>
        <v>2812.5</v>
      </c>
      <c r="I23" s="14" t="s">
        <v>400</v>
      </c>
    </row>
    <row r="24" spans="1:9" ht="26.4" customHeight="1">
      <c r="A24" s="10" t="s">
        <v>401</v>
      </c>
      <c r="B24" s="9" t="s">
        <v>26</v>
      </c>
      <c r="C24" s="13" t="s">
        <v>402</v>
      </c>
      <c r="D24" s="13" t="s">
        <v>403</v>
      </c>
      <c r="E24" s="53">
        <v>1</v>
      </c>
      <c r="F24" s="46">
        <f>'Cast &amp; Schedule'!F10</f>
        <v>2812.5</v>
      </c>
      <c r="G24" s="54">
        <f>Assumptions!D$11</f>
        <v>0</v>
      </c>
      <c r="H24" s="50">
        <f>E24*F24*G24</f>
        <v>0</v>
      </c>
      <c r="I24" s="14" t="s">
        <v>404</v>
      </c>
    </row>
    <row r="25" spans="1:9" ht="15" customHeight="1">
      <c r="A25" s="10" t="s">
        <v>405</v>
      </c>
      <c r="B25" s="9" t="s">
        <v>26</v>
      </c>
      <c r="C25" s="13" t="s">
        <v>406</v>
      </c>
      <c r="D25" s="13" t="s">
        <v>403</v>
      </c>
      <c r="E25" s="53">
        <v>1</v>
      </c>
      <c r="F25" s="46">
        <f>'Cast &amp; Schedule'!F10</f>
        <v>2812.5</v>
      </c>
      <c r="G25" s="54">
        <f>Assumptions!D$12</f>
        <v>0.12</v>
      </c>
      <c r="H25" s="50">
        <f>E25*F25*G25</f>
        <v>337.5</v>
      </c>
      <c r="I25" s="14" t="s">
        <v>407</v>
      </c>
    </row>
    <row r="26" spans="1:9" ht="15" customHeight="1">
      <c r="A26" s="10" t="s">
        <v>408</v>
      </c>
      <c r="B26" s="9" t="s">
        <v>26</v>
      </c>
      <c r="C26" s="13" t="s">
        <v>76</v>
      </c>
      <c r="D26" s="13" t="s">
        <v>403</v>
      </c>
      <c r="E26" s="53">
        <v>1</v>
      </c>
      <c r="F26" s="46">
        <f>'Cast &amp; Schedule'!F10</f>
        <v>2812.5</v>
      </c>
      <c r="G26" s="54">
        <f>Assumptions!D$14</f>
        <v>0.03</v>
      </c>
      <c r="H26" s="50">
        <f>E26*F26*G26</f>
        <v>84.375</v>
      </c>
      <c r="I26" s="14" t="s">
        <v>409</v>
      </c>
    </row>
    <row r="27" spans="1:9" ht="15" customHeight="1">
      <c r="A27" s="10" t="s">
        <v>410</v>
      </c>
      <c r="B27" s="9" t="s">
        <v>26</v>
      </c>
      <c r="C27" s="13" t="s">
        <v>411</v>
      </c>
      <c r="D27" s="13" t="s">
        <v>374</v>
      </c>
      <c r="E27" s="48">
        <v>1</v>
      </c>
      <c r="F27" s="26">
        <v>125</v>
      </c>
      <c r="G27" s="49">
        <v>0</v>
      </c>
      <c r="H27" s="50">
        <f>E27*F27*(1+G27)</f>
        <v>125</v>
      </c>
      <c r="I27" s="14" t="s">
        <v>412</v>
      </c>
    </row>
    <row r="28" spans="1:9" ht="15" customHeight="1">
      <c r="A28" s="10" t="s">
        <v>413</v>
      </c>
      <c r="B28" s="9" t="s">
        <v>26</v>
      </c>
      <c r="C28" s="13" t="s">
        <v>414</v>
      </c>
      <c r="D28" s="13" t="s">
        <v>374</v>
      </c>
      <c r="E28" s="48">
        <v>1</v>
      </c>
      <c r="F28" s="26">
        <v>200</v>
      </c>
      <c r="G28" s="49">
        <v>0</v>
      </c>
      <c r="H28" s="50">
        <f>E28*F28*(1+G28)</f>
        <v>200</v>
      </c>
      <c r="I28" s="14" t="s">
        <v>415</v>
      </c>
    </row>
    <row r="29" spans="1:9" ht="15" customHeight="1">
      <c r="A29" s="77" t="s">
        <v>416</v>
      </c>
      <c r="B29" s="78"/>
      <c r="C29" s="78"/>
      <c r="D29" s="78"/>
      <c r="E29" s="78"/>
      <c r="F29" s="78"/>
      <c r="G29" s="78"/>
      <c r="H29" s="51">
        <f>SUM(H23:H28)</f>
        <v>3559.375</v>
      </c>
      <c r="I29" s="52" t="s">
        <v>417</v>
      </c>
    </row>
    <row r="30" spans="1:9" ht="15" customHeight="1">
      <c r="A30" s="10"/>
      <c r="B30" s="9"/>
      <c r="C30" s="9"/>
      <c r="D30" s="9"/>
      <c r="E30" s="9"/>
      <c r="F30" s="9"/>
      <c r="G30" s="9"/>
      <c r="H30" s="9"/>
      <c r="I30" s="28"/>
    </row>
    <row r="31" spans="1:9" ht="15" customHeight="1">
      <c r="A31" s="68" t="s">
        <v>418</v>
      </c>
      <c r="B31" s="66"/>
      <c r="C31" s="66"/>
      <c r="D31" s="66"/>
      <c r="E31" s="66"/>
      <c r="F31" s="66"/>
      <c r="G31" s="66"/>
      <c r="H31" s="66"/>
      <c r="I31" s="69"/>
    </row>
    <row r="32" spans="1:9" ht="15" customHeight="1">
      <c r="A32" s="10" t="s">
        <v>419</v>
      </c>
      <c r="B32" s="9" t="s">
        <v>27</v>
      </c>
      <c r="C32" s="13" t="s">
        <v>420</v>
      </c>
      <c r="D32" s="13" t="s">
        <v>421</v>
      </c>
      <c r="E32" s="48">
        <v>0</v>
      </c>
      <c r="F32" s="26">
        <v>0</v>
      </c>
      <c r="G32" s="54">
        <f>Assumptions!D$13</f>
        <v>0.12</v>
      </c>
      <c r="H32" s="50">
        <f t="shared" ref="H32:H40" si="1">E32*F32*(1+G32)</f>
        <v>0</v>
      </c>
      <c r="I32" s="14" t="s">
        <v>422</v>
      </c>
    </row>
    <row r="33" spans="1:9" ht="15" customHeight="1">
      <c r="A33" s="10" t="s">
        <v>423</v>
      </c>
      <c r="B33" s="9" t="s">
        <v>27</v>
      </c>
      <c r="C33" s="13" t="s">
        <v>424</v>
      </c>
      <c r="D33" s="13" t="s">
        <v>425</v>
      </c>
      <c r="E33" s="48">
        <v>2</v>
      </c>
      <c r="F33" s="26">
        <v>200</v>
      </c>
      <c r="G33" s="54">
        <f>Assumptions!D$13</f>
        <v>0.12</v>
      </c>
      <c r="H33" s="50">
        <f t="shared" si="1"/>
        <v>448.00000000000006</v>
      </c>
      <c r="I33" s="14" t="s">
        <v>426</v>
      </c>
    </row>
    <row r="34" spans="1:9" ht="15" customHeight="1">
      <c r="A34" s="10" t="s">
        <v>427</v>
      </c>
      <c r="B34" s="9" t="s">
        <v>27</v>
      </c>
      <c r="C34" s="13" t="s">
        <v>428</v>
      </c>
      <c r="D34" s="13" t="s">
        <v>425</v>
      </c>
      <c r="E34" s="48">
        <v>0</v>
      </c>
      <c r="F34" s="26">
        <v>0</v>
      </c>
      <c r="G34" s="54">
        <f>Assumptions!D$13</f>
        <v>0.12</v>
      </c>
      <c r="H34" s="50">
        <f t="shared" si="1"/>
        <v>0</v>
      </c>
      <c r="I34" s="14" t="s">
        <v>429</v>
      </c>
    </row>
    <row r="35" spans="1:9" ht="15" customHeight="1">
      <c r="A35" s="10" t="s">
        <v>430</v>
      </c>
      <c r="B35" s="9" t="s">
        <v>27</v>
      </c>
      <c r="C35" s="13" t="s">
        <v>431</v>
      </c>
      <c r="D35" s="13" t="s">
        <v>421</v>
      </c>
      <c r="E35" s="48">
        <v>2</v>
      </c>
      <c r="F35" s="26">
        <v>100</v>
      </c>
      <c r="G35" s="54">
        <f>Assumptions!D$13</f>
        <v>0.12</v>
      </c>
      <c r="H35" s="50">
        <f t="shared" si="1"/>
        <v>224.00000000000003</v>
      </c>
      <c r="I35" s="14" t="s">
        <v>432</v>
      </c>
    </row>
    <row r="36" spans="1:9" ht="15" customHeight="1">
      <c r="A36" s="10" t="s">
        <v>433</v>
      </c>
      <c r="B36" s="9" t="s">
        <v>27</v>
      </c>
      <c r="C36" s="13" t="s">
        <v>434</v>
      </c>
      <c r="D36" s="13" t="s">
        <v>425</v>
      </c>
      <c r="E36" s="48">
        <v>2</v>
      </c>
      <c r="F36" s="26">
        <v>150</v>
      </c>
      <c r="G36" s="54">
        <f>Assumptions!D$13</f>
        <v>0.12</v>
      </c>
      <c r="H36" s="50">
        <f t="shared" si="1"/>
        <v>336.00000000000006</v>
      </c>
      <c r="I36" s="14" t="s">
        <v>435</v>
      </c>
    </row>
    <row r="37" spans="1:9" ht="15" customHeight="1">
      <c r="A37" s="10" t="s">
        <v>436</v>
      </c>
      <c r="B37" s="9" t="s">
        <v>27</v>
      </c>
      <c r="C37" s="13" t="s">
        <v>437</v>
      </c>
      <c r="D37" s="13" t="s">
        <v>438</v>
      </c>
      <c r="E37" s="48">
        <v>4</v>
      </c>
      <c r="F37" s="26">
        <v>100</v>
      </c>
      <c r="G37" s="54">
        <f>Assumptions!D$13</f>
        <v>0.12</v>
      </c>
      <c r="H37" s="50">
        <f t="shared" si="1"/>
        <v>448.00000000000006</v>
      </c>
      <c r="I37" s="14" t="s">
        <v>439</v>
      </c>
    </row>
    <row r="38" spans="1:9" ht="15" customHeight="1">
      <c r="A38" s="10" t="s">
        <v>440</v>
      </c>
      <c r="B38" s="9" t="s">
        <v>27</v>
      </c>
      <c r="C38" s="13" t="s">
        <v>441</v>
      </c>
      <c r="D38" s="13" t="s">
        <v>425</v>
      </c>
      <c r="E38" s="48">
        <v>2</v>
      </c>
      <c r="F38" s="26">
        <v>100</v>
      </c>
      <c r="G38" s="54">
        <f>Assumptions!D$13</f>
        <v>0.12</v>
      </c>
      <c r="H38" s="50">
        <f t="shared" si="1"/>
        <v>224.00000000000003</v>
      </c>
      <c r="I38" s="14" t="s">
        <v>442</v>
      </c>
    </row>
    <row r="39" spans="1:9" ht="15" customHeight="1">
      <c r="A39" s="10" t="s">
        <v>443</v>
      </c>
      <c r="B39" s="9" t="s">
        <v>27</v>
      </c>
      <c r="C39" s="13" t="s">
        <v>444</v>
      </c>
      <c r="D39" s="13" t="s">
        <v>445</v>
      </c>
      <c r="E39" s="48">
        <v>1</v>
      </c>
      <c r="F39" s="26">
        <v>100</v>
      </c>
      <c r="G39" s="49">
        <v>0</v>
      </c>
      <c r="H39" s="50">
        <f t="shared" si="1"/>
        <v>100</v>
      </c>
      <c r="I39" s="14" t="s">
        <v>446</v>
      </c>
    </row>
    <row r="40" spans="1:9" ht="15" customHeight="1">
      <c r="A40" s="10" t="s">
        <v>447</v>
      </c>
      <c r="B40" s="9" t="s">
        <v>27</v>
      </c>
      <c r="C40" s="13" t="s">
        <v>448</v>
      </c>
      <c r="D40" s="13" t="s">
        <v>445</v>
      </c>
      <c r="E40" s="48">
        <v>1</v>
      </c>
      <c r="F40" s="26">
        <v>100</v>
      </c>
      <c r="G40" s="49">
        <v>0</v>
      </c>
      <c r="H40" s="50">
        <f t="shared" si="1"/>
        <v>100</v>
      </c>
      <c r="I40" s="14" t="s">
        <v>449</v>
      </c>
    </row>
    <row r="41" spans="1:9" ht="15" customHeight="1">
      <c r="A41" s="77" t="s">
        <v>450</v>
      </c>
      <c r="B41" s="78"/>
      <c r="C41" s="78"/>
      <c r="D41" s="78"/>
      <c r="E41" s="78"/>
      <c r="F41" s="78"/>
      <c r="G41" s="78"/>
      <c r="H41" s="51">
        <f>SUM(H32:H40)</f>
        <v>1880.0000000000002</v>
      </c>
      <c r="I41" s="52" t="s">
        <v>451</v>
      </c>
    </row>
    <row r="42" spans="1:9" ht="15" customHeight="1">
      <c r="A42" s="10"/>
      <c r="B42" s="9"/>
      <c r="C42" s="9"/>
      <c r="D42" s="9"/>
      <c r="E42" s="9"/>
      <c r="F42" s="9"/>
      <c r="G42" s="9"/>
      <c r="H42" s="9"/>
      <c r="I42" s="28"/>
    </row>
    <row r="43" spans="1:9" ht="15" customHeight="1">
      <c r="A43" s="68" t="s">
        <v>452</v>
      </c>
      <c r="B43" s="66"/>
      <c r="C43" s="66"/>
      <c r="D43" s="66"/>
      <c r="E43" s="66"/>
      <c r="F43" s="66"/>
      <c r="G43" s="66"/>
      <c r="H43" s="66"/>
      <c r="I43" s="69"/>
    </row>
    <row r="44" spans="1:9" ht="15" customHeight="1">
      <c r="A44" s="10" t="s">
        <v>453</v>
      </c>
      <c r="B44" s="9" t="s">
        <v>28</v>
      </c>
      <c r="C44" s="13" t="s">
        <v>454</v>
      </c>
      <c r="D44" s="13" t="s">
        <v>425</v>
      </c>
      <c r="E44" s="48">
        <v>2</v>
      </c>
      <c r="F44" s="26">
        <v>250</v>
      </c>
      <c r="G44" s="54">
        <f>Assumptions!D$13</f>
        <v>0.12</v>
      </c>
      <c r="H44" s="50">
        <f t="shared" ref="H44:H53" si="2">E44*F44*(1+G44)</f>
        <v>560</v>
      </c>
      <c r="I44" s="14" t="s">
        <v>455</v>
      </c>
    </row>
    <row r="45" spans="1:9" ht="15" customHeight="1">
      <c r="A45" s="10" t="s">
        <v>456</v>
      </c>
      <c r="B45" s="9" t="s">
        <v>28</v>
      </c>
      <c r="C45" s="13" t="s">
        <v>457</v>
      </c>
      <c r="D45" s="13" t="s">
        <v>425</v>
      </c>
      <c r="E45" s="48">
        <v>0</v>
      </c>
      <c r="F45" s="26">
        <v>0</v>
      </c>
      <c r="G45" s="54">
        <f>Assumptions!D$13</f>
        <v>0.12</v>
      </c>
      <c r="H45" s="50">
        <f t="shared" si="2"/>
        <v>0</v>
      </c>
      <c r="I45" s="14" t="s">
        <v>458</v>
      </c>
    </row>
    <row r="46" spans="1:9" ht="15" customHeight="1">
      <c r="A46" s="10" t="s">
        <v>459</v>
      </c>
      <c r="B46" s="9" t="s">
        <v>28</v>
      </c>
      <c r="C46" s="13" t="s">
        <v>460</v>
      </c>
      <c r="D46" s="13" t="s">
        <v>425</v>
      </c>
      <c r="E46" s="48">
        <v>2</v>
      </c>
      <c r="F46" s="26">
        <v>150</v>
      </c>
      <c r="G46" s="54">
        <f>Assumptions!D$13</f>
        <v>0.12</v>
      </c>
      <c r="H46" s="50">
        <f t="shared" si="2"/>
        <v>336.00000000000006</v>
      </c>
      <c r="I46" s="14" t="s">
        <v>461</v>
      </c>
    </row>
    <row r="47" spans="1:9" ht="15" customHeight="1">
      <c r="A47" s="10" t="s">
        <v>462</v>
      </c>
      <c r="B47" s="9" t="s">
        <v>28</v>
      </c>
      <c r="C47" s="13" t="s">
        <v>463</v>
      </c>
      <c r="D47" s="13" t="s">
        <v>425</v>
      </c>
      <c r="E47" s="48">
        <v>0</v>
      </c>
      <c r="F47" s="26">
        <v>0</v>
      </c>
      <c r="G47" s="54">
        <f>Assumptions!D$13</f>
        <v>0.12</v>
      </c>
      <c r="H47" s="50">
        <f t="shared" si="2"/>
        <v>0</v>
      </c>
      <c r="I47" s="14" t="s">
        <v>464</v>
      </c>
    </row>
    <row r="48" spans="1:9" ht="15" customHeight="1">
      <c r="A48" s="10" t="s">
        <v>465</v>
      </c>
      <c r="B48" s="9" t="s">
        <v>28</v>
      </c>
      <c r="C48" s="13" t="s">
        <v>466</v>
      </c>
      <c r="D48" s="13" t="s">
        <v>425</v>
      </c>
      <c r="E48" s="48">
        <v>0</v>
      </c>
      <c r="F48" s="26">
        <v>0</v>
      </c>
      <c r="G48" s="54">
        <f>Assumptions!D$13</f>
        <v>0.12</v>
      </c>
      <c r="H48" s="50">
        <f t="shared" si="2"/>
        <v>0</v>
      </c>
      <c r="I48" s="14" t="s">
        <v>467</v>
      </c>
    </row>
    <row r="49" spans="1:9" ht="15" customHeight="1">
      <c r="A49" s="10" t="s">
        <v>468</v>
      </c>
      <c r="B49" s="9" t="s">
        <v>28</v>
      </c>
      <c r="C49" s="13" t="s">
        <v>469</v>
      </c>
      <c r="D49" s="13" t="s">
        <v>425</v>
      </c>
      <c r="E49" s="48">
        <v>2</v>
      </c>
      <c r="F49" s="26">
        <v>125</v>
      </c>
      <c r="G49" s="49">
        <v>0</v>
      </c>
      <c r="H49" s="50">
        <f t="shared" si="2"/>
        <v>250</v>
      </c>
      <c r="I49" s="14" t="s">
        <v>470</v>
      </c>
    </row>
    <row r="50" spans="1:9" ht="15" customHeight="1">
      <c r="A50" s="10" t="s">
        <v>471</v>
      </c>
      <c r="B50" s="9" t="s">
        <v>28</v>
      </c>
      <c r="C50" s="13" t="s">
        <v>472</v>
      </c>
      <c r="D50" s="13" t="s">
        <v>445</v>
      </c>
      <c r="E50" s="48">
        <v>1</v>
      </c>
      <c r="F50" s="26">
        <v>100</v>
      </c>
      <c r="G50" s="49">
        <v>0</v>
      </c>
      <c r="H50" s="50">
        <f t="shared" si="2"/>
        <v>100</v>
      </c>
      <c r="I50" s="14" t="s">
        <v>473</v>
      </c>
    </row>
    <row r="51" spans="1:9" ht="15" customHeight="1">
      <c r="A51" s="10" t="s">
        <v>474</v>
      </c>
      <c r="B51" s="9" t="s">
        <v>28</v>
      </c>
      <c r="C51" s="13" t="s">
        <v>475</v>
      </c>
      <c r="D51" s="13" t="s">
        <v>476</v>
      </c>
      <c r="E51" s="48">
        <v>0</v>
      </c>
      <c r="F51" s="26">
        <v>0</v>
      </c>
      <c r="G51" s="49">
        <v>0</v>
      </c>
      <c r="H51" s="50">
        <f t="shared" si="2"/>
        <v>0</v>
      </c>
      <c r="I51" s="14" t="s">
        <v>477</v>
      </c>
    </row>
    <row r="52" spans="1:9" ht="15" customHeight="1">
      <c r="A52" s="10" t="s">
        <v>478</v>
      </c>
      <c r="B52" s="9" t="s">
        <v>28</v>
      </c>
      <c r="C52" s="13" t="s">
        <v>479</v>
      </c>
      <c r="D52" s="13" t="s">
        <v>476</v>
      </c>
      <c r="E52" s="48">
        <v>1</v>
      </c>
      <c r="F52" s="26">
        <v>50</v>
      </c>
      <c r="G52" s="49">
        <v>0</v>
      </c>
      <c r="H52" s="50">
        <f t="shared" si="2"/>
        <v>50</v>
      </c>
      <c r="I52" s="14" t="s">
        <v>480</v>
      </c>
    </row>
    <row r="53" spans="1:9" ht="15" customHeight="1">
      <c r="A53" s="10" t="s">
        <v>481</v>
      </c>
      <c r="B53" s="9" t="s">
        <v>28</v>
      </c>
      <c r="C53" s="13" t="s">
        <v>482</v>
      </c>
      <c r="D53" s="13" t="s">
        <v>445</v>
      </c>
      <c r="E53" s="48">
        <v>1</v>
      </c>
      <c r="F53" s="26">
        <v>50</v>
      </c>
      <c r="G53" s="49">
        <v>0</v>
      </c>
      <c r="H53" s="50">
        <f t="shared" si="2"/>
        <v>50</v>
      </c>
      <c r="I53" s="14" t="s">
        <v>483</v>
      </c>
    </row>
    <row r="54" spans="1:9" ht="15" customHeight="1">
      <c r="A54" s="77" t="s">
        <v>484</v>
      </c>
      <c r="B54" s="78"/>
      <c r="C54" s="78"/>
      <c r="D54" s="78"/>
      <c r="E54" s="78"/>
      <c r="F54" s="78"/>
      <c r="G54" s="78"/>
      <c r="H54" s="51">
        <f>SUM(H44:H53)</f>
        <v>1346</v>
      </c>
      <c r="I54" s="52" t="s">
        <v>485</v>
      </c>
    </row>
    <row r="55" spans="1:9" ht="15" customHeight="1">
      <c r="A55" s="10"/>
      <c r="B55" s="9"/>
      <c r="C55" s="9"/>
      <c r="D55" s="9"/>
      <c r="E55" s="9"/>
      <c r="F55" s="9"/>
      <c r="G55" s="9"/>
      <c r="H55" s="9"/>
      <c r="I55" s="28"/>
    </row>
    <row r="56" spans="1:9" ht="15" customHeight="1">
      <c r="A56" s="68" t="s">
        <v>486</v>
      </c>
      <c r="B56" s="66"/>
      <c r="C56" s="66"/>
      <c r="D56" s="66"/>
      <c r="E56" s="66"/>
      <c r="F56" s="66"/>
      <c r="G56" s="66"/>
      <c r="H56" s="66"/>
      <c r="I56" s="69"/>
    </row>
    <row r="57" spans="1:9" ht="15" customHeight="1">
      <c r="A57" s="10" t="s">
        <v>487</v>
      </c>
      <c r="B57" s="9" t="s">
        <v>29</v>
      </c>
      <c r="C57" s="13" t="s">
        <v>488</v>
      </c>
      <c r="D57" s="13" t="s">
        <v>425</v>
      </c>
      <c r="E57" s="48">
        <v>2</v>
      </c>
      <c r="F57" s="26">
        <v>200</v>
      </c>
      <c r="G57" s="54">
        <f>Assumptions!D$13</f>
        <v>0.12</v>
      </c>
      <c r="H57" s="50">
        <f t="shared" ref="H57:H63" si="3">E57*F57*(1+G57)</f>
        <v>448.00000000000006</v>
      </c>
      <c r="I57" s="14" t="s">
        <v>489</v>
      </c>
    </row>
    <row r="58" spans="1:9" ht="15" customHeight="1">
      <c r="A58" s="10" t="s">
        <v>490</v>
      </c>
      <c r="B58" s="9" t="s">
        <v>29</v>
      </c>
      <c r="C58" s="13" t="s">
        <v>491</v>
      </c>
      <c r="D58" s="13" t="s">
        <v>425</v>
      </c>
      <c r="E58" s="48">
        <v>2</v>
      </c>
      <c r="F58" s="26">
        <v>175</v>
      </c>
      <c r="G58" s="54">
        <f>Assumptions!D$13</f>
        <v>0.12</v>
      </c>
      <c r="H58" s="50">
        <f t="shared" si="3"/>
        <v>392.00000000000006</v>
      </c>
      <c r="I58" s="14" t="s">
        <v>492</v>
      </c>
    </row>
    <row r="59" spans="1:9" ht="15" customHeight="1">
      <c r="A59" s="10" t="s">
        <v>493</v>
      </c>
      <c r="B59" s="9" t="s">
        <v>29</v>
      </c>
      <c r="C59" s="13" t="s">
        <v>494</v>
      </c>
      <c r="D59" s="13" t="s">
        <v>438</v>
      </c>
      <c r="E59" s="48">
        <v>2</v>
      </c>
      <c r="F59" s="26">
        <v>125</v>
      </c>
      <c r="G59" s="54">
        <f>Assumptions!D$13</f>
        <v>0.12</v>
      </c>
      <c r="H59" s="50">
        <f t="shared" si="3"/>
        <v>280</v>
      </c>
      <c r="I59" s="14" t="s">
        <v>495</v>
      </c>
    </row>
    <row r="60" spans="1:9" ht="15" customHeight="1">
      <c r="A60" s="10" t="s">
        <v>496</v>
      </c>
      <c r="B60" s="9" t="s">
        <v>29</v>
      </c>
      <c r="C60" s="13" t="s">
        <v>497</v>
      </c>
      <c r="D60" s="13" t="s">
        <v>425</v>
      </c>
      <c r="E60" s="48">
        <v>2</v>
      </c>
      <c r="F60" s="26">
        <v>150</v>
      </c>
      <c r="G60" s="49">
        <v>0</v>
      </c>
      <c r="H60" s="50">
        <f t="shared" si="3"/>
        <v>300</v>
      </c>
      <c r="I60" s="14" t="s">
        <v>498</v>
      </c>
    </row>
    <row r="61" spans="1:9" ht="15" customHeight="1">
      <c r="A61" s="10" t="s">
        <v>499</v>
      </c>
      <c r="B61" s="9" t="s">
        <v>29</v>
      </c>
      <c r="C61" s="13" t="s">
        <v>500</v>
      </c>
      <c r="D61" s="13" t="s">
        <v>445</v>
      </c>
      <c r="E61" s="48">
        <v>1</v>
      </c>
      <c r="F61" s="26">
        <v>50</v>
      </c>
      <c r="G61" s="49">
        <v>0</v>
      </c>
      <c r="H61" s="50">
        <f t="shared" si="3"/>
        <v>50</v>
      </c>
      <c r="I61" s="14" t="s">
        <v>501</v>
      </c>
    </row>
    <row r="62" spans="1:9" ht="15" customHeight="1">
      <c r="A62" s="10" t="s">
        <v>502</v>
      </c>
      <c r="B62" s="9" t="s">
        <v>29</v>
      </c>
      <c r="C62" s="13" t="s">
        <v>503</v>
      </c>
      <c r="D62" s="13" t="s">
        <v>445</v>
      </c>
      <c r="E62" s="48">
        <v>1</v>
      </c>
      <c r="F62" s="26">
        <v>50</v>
      </c>
      <c r="G62" s="49">
        <v>0</v>
      </c>
      <c r="H62" s="50">
        <f t="shared" si="3"/>
        <v>50</v>
      </c>
      <c r="I62" s="14" t="s">
        <v>504</v>
      </c>
    </row>
    <row r="63" spans="1:9" ht="15" customHeight="1">
      <c r="A63" s="10" t="s">
        <v>505</v>
      </c>
      <c r="B63" s="9" t="s">
        <v>29</v>
      </c>
      <c r="C63" s="13" t="s">
        <v>506</v>
      </c>
      <c r="D63" s="13" t="s">
        <v>445</v>
      </c>
      <c r="E63" s="48">
        <v>1</v>
      </c>
      <c r="F63" s="26">
        <v>50</v>
      </c>
      <c r="G63" s="49">
        <v>0</v>
      </c>
      <c r="H63" s="50">
        <f t="shared" si="3"/>
        <v>50</v>
      </c>
      <c r="I63" s="14" t="s">
        <v>507</v>
      </c>
    </row>
    <row r="64" spans="1:9" ht="15" customHeight="1">
      <c r="A64" s="77" t="s">
        <v>508</v>
      </c>
      <c r="B64" s="78"/>
      <c r="C64" s="78"/>
      <c r="D64" s="78"/>
      <c r="E64" s="78"/>
      <c r="F64" s="78"/>
      <c r="G64" s="78"/>
      <c r="H64" s="51">
        <f>SUM(H57:H63)</f>
        <v>1570</v>
      </c>
      <c r="I64" s="52" t="s">
        <v>509</v>
      </c>
    </row>
    <row r="65" spans="1:9" ht="15" customHeight="1">
      <c r="A65" s="10"/>
      <c r="B65" s="9"/>
      <c r="C65" s="9"/>
      <c r="D65" s="9"/>
      <c r="E65" s="9"/>
      <c r="F65" s="9"/>
      <c r="G65" s="9"/>
      <c r="H65" s="9"/>
      <c r="I65" s="28"/>
    </row>
    <row r="66" spans="1:9" ht="15" customHeight="1">
      <c r="A66" s="68" t="s">
        <v>510</v>
      </c>
      <c r="B66" s="66"/>
      <c r="C66" s="66"/>
      <c r="D66" s="66"/>
      <c r="E66" s="66"/>
      <c r="F66" s="66"/>
      <c r="G66" s="66"/>
      <c r="H66" s="66"/>
      <c r="I66" s="69"/>
    </row>
    <row r="67" spans="1:9" ht="15" customHeight="1">
      <c r="A67" s="10" t="s">
        <v>511</v>
      </c>
      <c r="B67" s="9" t="s">
        <v>30</v>
      </c>
      <c r="C67" s="13" t="s">
        <v>512</v>
      </c>
      <c r="D67" s="13" t="s">
        <v>425</v>
      </c>
      <c r="E67" s="48">
        <v>2</v>
      </c>
      <c r="F67" s="26">
        <v>200</v>
      </c>
      <c r="G67" s="54">
        <f>Assumptions!D$13</f>
        <v>0.12</v>
      </c>
      <c r="H67" s="50">
        <f>E67*F67*(1+G67)</f>
        <v>448.00000000000006</v>
      </c>
      <c r="I67" s="14" t="s">
        <v>513</v>
      </c>
    </row>
    <row r="68" spans="1:9" ht="15" customHeight="1">
      <c r="A68" s="10" t="s">
        <v>514</v>
      </c>
      <c r="B68" s="9" t="s">
        <v>30</v>
      </c>
      <c r="C68" s="13" t="s">
        <v>515</v>
      </c>
      <c r="D68" s="13" t="s">
        <v>425</v>
      </c>
      <c r="E68" s="48">
        <v>0</v>
      </c>
      <c r="F68" s="26">
        <v>0</v>
      </c>
      <c r="G68" s="54">
        <f>Assumptions!D$13</f>
        <v>0.12</v>
      </c>
      <c r="H68" s="50">
        <f>E68*F68*(1+G68)</f>
        <v>0</v>
      </c>
      <c r="I68" s="14" t="s">
        <v>516</v>
      </c>
    </row>
    <row r="69" spans="1:9" ht="15" customHeight="1">
      <c r="A69" s="10" t="s">
        <v>517</v>
      </c>
      <c r="B69" s="9" t="s">
        <v>30</v>
      </c>
      <c r="C69" s="13" t="s">
        <v>518</v>
      </c>
      <c r="D69" s="13" t="s">
        <v>425</v>
      </c>
      <c r="E69" s="48">
        <v>2</v>
      </c>
      <c r="F69" s="26">
        <v>75</v>
      </c>
      <c r="G69" s="49">
        <v>0</v>
      </c>
      <c r="H69" s="50">
        <f>E69*F69*(1+G69)</f>
        <v>150</v>
      </c>
      <c r="I69" s="14" t="s">
        <v>519</v>
      </c>
    </row>
    <row r="70" spans="1:9" ht="15" customHeight="1">
      <c r="A70" s="10" t="s">
        <v>520</v>
      </c>
      <c r="B70" s="9" t="s">
        <v>30</v>
      </c>
      <c r="C70" s="13" t="s">
        <v>521</v>
      </c>
      <c r="D70" s="13" t="s">
        <v>445</v>
      </c>
      <c r="E70" s="48">
        <v>1</v>
      </c>
      <c r="F70" s="26">
        <v>50</v>
      </c>
      <c r="G70" s="49">
        <v>0</v>
      </c>
      <c r="H70" s="50">
        <f>E70*F70*(1+G70)</f>
        <v>50</v>
      </c>
      <c r="I70" s="14" t="s">
        <v>522</v>
      </c>
    </row>
    <row r="71" spans="1:9" ht="15" customHeight="1">
      <c r="A71" s="10" t="s">
        <v>523</v>
      </c>
      <c r="B71" s="9" t="s">
        <v>30</v>
      </c>
      <c r="C71" s="13" t="s">
        <v>524</v>
      </c>
      <c r="D71" s="13" t="s">
        <v>445</v>
      </c>
      <c r="E71" s="48">
        <v>1</v>
      </c>
      <c r="F71" s="26">
        <v>25</v>
      </c>
      <c r="G71" s="49">
        <v>0</v>
      </c>
      <c r="H71" s="50">
        <f>E71*F71*(1+G71)</f>
        <v>25</v>
      </c>
      <c r="I71" s="14" t="s">
        <v>525</v>
      </c>
    </row>
    <row r="72" spans="1:9" ht="15" customHeight="1">
      <c r="A72" s="77" t="s">
        <v>526</v>
      </c>
      <c r="B72" s="78"/>
      <c r="C72" s="78"/>
      <c r="D72" s="78"/>
      <c r="E72" s="78"/>
      <c r="F72" s="78"/>
      <c r="G72" s="78"/>
      <c r="H72" s="51">
        <f>SUM(H67:H71)</f>
        <v>673</v>
      </c>
      <c r="I72" s="52" t="s">
        <v>527</v>
      </c>
    </row>
    <row r="73" spans="1:9" ht="15" customHeight="1">
      <c r="A73" s="10"/>
      <c r="B73" s="9"/>
      <c r="C73" s="9"/>
      <c r="D73" s="9"/>
      <c r="E73" s="9"/>
      <c r="F73" s="9"/>
      <c r="G73" s="9"/>
      <c r="H73" s="9"/>
      <c r="I73" s="28"/>
    </row>
    <row r="74" spans="1:9" ht="15" customHeight="1">
      <c r="A74" s="68" t="s">
        <v>528</v>
      </c>
      <c r="B74" s="66"/>
      <c r="C74" s="66"/>
      <c r="D74" s="66"/>
      <c r="E74" s="66"/>
      <c r="F74" s="66"/>
      <c r="G74" s="66"/>
      <c r="H74" s="66"/>
      <c r="I74" s="69"/>
    </row>
    <row r="75" spans="1:9" ht="15" customHeight="1">
      <c r="A75" s="10" t="s">
        <v>529</v>
      </c>
      <c r="B75" s="9" t="s">
        <v>31</v>
      </c>
      <c r="C75" s="13" t="s">
        <v>530</v>
      </c>
      <c r="D75" s="13" t="s">
        <v>421</v>
      </c>
      <c r="E75" s="48">
        <v>0</v>
      </c>
      <c r="F75" s="26">
        <v>0</v>
      </c>
      <c r="G75" s="54">
        <f>Assumptions!D$13</f>
        <v>0.12</v>
      </c>
      <c r="H75" s="50">
        <f>E75*F75*(1+G75)</f>
        <v>0</v>
      </c>
      <c r="I75" s="14" t="s">
        <v>531</v>
      </c>
    </row>
    <row r="76" spans="1:9" ht="15" customHeight="1">
      <c r="A76" s="10" t="s">
        <v>532</v>
      </c>
      <c r="B76" s="9" t="s">
        <v>31</v>
      </c>
      <c r="C76" s="13" t="s">
        <v>533</v>
      </c>
      <c r="D76" s="13" t="s">
        <v>421</v>
      </c>
      <c r="E76" s="48">
        <v>0</v>
      </c>
      <c r="F76" s="26">
        <v>0</v>
      </c>
      <c r="G76" s="54">
        <f>Assumptions!D$13</f>
        <v>0.12</v>
      </c>
      <c r="H76" s="50">
        <f>E76*F76*(1+G76)</f>
        <v>0</v>
      </c>
      <c r="I76" s="14" t="s">
        <v>534</v>
      </c>
    </row>
    <row r="77" spans="1:9" ht="15" customHeight="1">
      <c r="A77" s="10" t="s">
        <v>535</v>
      </c>
      <c r="B77" s="9" t="s">
        <v>31</v>
      </c>
      <c r="C77" s="13" t="s">
        <v>536</v>
      </c>
      <c r="D77" s="13" t="s">
        <v>421</v>
      </c>
      <c r="E77" s="48">
        <v>2</v>
      </c>
      <c r="F77" s="26">
        <v>175</v>
      </c>
      <c r="G77" s="54">
        <f>Assumptions!D$13</f>
        <v>0.12</v>
      </c>
      <c r="H77" s="50">
        <f>E77*F77*(1+G77)</f>
        <v>392.00000000000006</v>
      </c>
      <c r="I77" s="14" t="s">
        <v>537</v>
      </c>
    </row>
    <row r="78" spans="1:9" ht="15" customHeight="1">
      <c r="A78" s="10" t="s">
        <v>538</v>
      </c>
      <c r="B78" s="9" t="s">
        <v>31</v>
      </c>
      <c r="C78" s="13" t="s">
        <v>539</v>
      </c>
      <c r="D78" s="13" t="s">
        <v>438</v>
      </c>
      <c r="E78" s="48">
        <v>0</v>
      </c>
      <c r="F78" s="26">
        <v>0</v>
      </c>
      <c r="G78" s="54">
        <f>Assumptions!D$13</f>
        <v>0.12</v>
      </c>
      <c r="H78" s="50">
        <f>E78*F78*(1+G78)</f>
        <v>0</v>
      </c>
      <c r="I78" s="14" t="s">
        <v>540</v>
      </c>
    </row>
    <row r="79" spans="1:9" ht="15" customHeight="1">
      <c r="A79" s="10" t="s">
        <v>541</v>
      </c>
      <c r="B79" s="9" t="s">
        <v>31</v>
      </c>
      <c r="C79" s="13" t="s">
        <v>542</v>
      </c>
      <c r="D79" s="13" t="s">
        <v>445</v>
      </c>
      <c r="E79" s="48">
        <v>1</v>
      </c>
      <c r="F79" s="26">
        <v>200</v>
      </c>
      <c r="G79" s="49">
        <v>0</v>
      </c>
      <c r="H79" s="50">
        <f>E79*F79*(1+G79)</f>
        <v>200</v>
      </c>
      <c r="I79" s="14" t="s">
        <v>543</v>
      </c>
    </row>
    <row r="80" spans="1:9" ht="15" customHeight="1">
      <c r="A80" s="10" t="s">
        <v>544</v>
      </c>
      <c r="B80" s="9" t="s">
        <v>31</v>
      </c>
      <c r="C80" s="13" t="s">
        <v>545</v>
      </c>
      <c r="D80" s="13" t="s">
        <v>546</v>
      </c>
      <c r="E80" s="53">
        <v>1</v>
      </c>
      <c r="F80" s="46">
        <f>'Props &amp; Art'!F19</f>
        <v>1050</v>
      </c>
      <c r="G80" s="49">
        <v>0</v>
      </c>
      <c r="H80" s="50">
        <f>E80*F80</f>
        <v>1050</v>
      </c>
      <c r="I80" s="14" t="s">
        <v>547</v>
      </c>
    </row>
    <row r="81" spans="1:9" ht="15" customHeight="1">
      <c r="A81" s="10" t="s">
        <v>548</v>
      </c>
      <c r="B81" s="9" t="s">
        <v>31</v>
      </c>
      <c r="C81" s="13" t="s">
        <v>549</v>
      </c>
      <c r="D81" s="13" t="s">
        <v>445</v>
      </c>
      <c r="E81" s="48">
        <v>1</v>
      </c>
      <c r="F81" s="26">
        <v>50</v>
      </c>
      <c r="G81" s="49">
        <v>0</v>
      </c>
      <c r="H81" s="50">
        <f>E81*F81*(1+G81)</f>
        <v>50</v>
      </c>
      <c r="I81" s="14" t="s">
        <v>550</v>
      </c>
    </row>
    <row r="82" spans="1:9" ht="15" customHeight="1">
      <c r="A82" s="77" t="s">
        <v>551</v>
      </c>
      <c r="B82" s="78"/>
      <c r="C82" s="78"/>
      <c r="D82" s="78"/>
      <c r="E82" s="78"/>
      <c r="F82" s="78"/>
      <c r="G82" s="78"/>
      <c r="H82" s="51">
        <f>SUM(H75:H81)</f>
        <v>1692</v>
      </c>
      <c r="I82" s="52" t="s">
        <v>552</v>
      </c>
    </row>
    <row r="83" spans="1:9" ht="15" customHeight="1">
      <c r="A83" s="10"/>
      <c r="B83" s="9"/>
      <c r="C83" s="9"/>
      <c r="D83" s="9"/>
      <c r="E83" s="9"/>
      <c r="F83" s="9"/>
      <c r="G83" s="9"/>
      <c r="H83" s="9"/>
      <c r="I83" s="28"/>
    </row>
    <row r="84" spans="1:9" ht="15" customHeight="1">
      <c r="A84" s="68" t="s">
        <v>553</v>
      </c>
      <c r="B84" s="66"/>
      <c r="C84" s="66"/>
      <c r="D84" s="66"/>
      <c r="E84" s="66"/>
      <c r="F84" s="66"/>
      <c r="G84" s="66"/>
      <c r="H84" s="66"/>
      <c r="I84" s="69"/>
    </row>
    <row r="85" spans="1:9" ht="15" customHeight="1">
      <c r="A85" s="10" t="s">
        <v>554</v>
      </c>
      <c r="B85" s="9" t="s">
        <v>32</v>
      </c>
      <c r="C85" s="13" t="s">
        <v>555</v>
      </c>
      <c r="D85" s="13" t="s">
        <v>421</v>
      </c>
      <c r="E85" s="48">
        <v>0</v>
      </c>
      <c r="F85" s="26">
        <v>0</v>
      </c>
      <c r="G85" s="54">
        <f>Assumptions!D$13</f>
        <v>0.12</v>
      </c>
      <c r="H85" s="50">
        <f t="shared" ref="H85:H90" si="4">E85*F85*(1+G85)</f>
        <v>0</v>
      </c>
      <c r="I85" s="14" t="s">
        <v>412</v>
      </c>
    </row>
    <row r="86" spans="1:9" ht="15" customHeight="1">
      <c r="A86" s="10" t="s">
        <v>556</v>
      </c>
      <c r="B86" s="9" t="s">
        <v>32</v>
      </c>
      <c r="C86" s="13" t="s">
        <v>557</v>
      </c>
      <c r="D86" s="13" t="s">
        <v>445</v>
      </c>
      <c r="E86" s="48">
        <v>1</v>
      </c>
      <c r="F86" s="26">
        <v>250</v>
      </c>
      <c r="G86" s="49">
        <v>0</v>
      </c>
      <c r="H86" s="50">
        <f t="shared" si="4"/>
        <v>250</v>
      </c>
      <c r="I86" s="14" t="s">
        <v>558</v>
      </c>
    </row>
    <row r="87" spans="1:9" ht="15" customHeight="1">
      <c r="A87" s="10" t="s">
        <v>559</v>
      </c>
      <c r="B87" s="9" t="s">
        <v>32</v>
      </c>
      <c r="C87" s="13" t="s">
        <v>560</v>
      </c>
      <c r="D87" s="13" t="s">
        <v>445</v>
      </c>
      <c r="E87" s="48">
        <v>1</v>
      </c>
      <c r="F87" s="26">
        <v>50</v>
      </c>
      <c r="G87" s="49">
        <v>0</v>
      </c>
      <c r="H87" s="50">
        <f t="shared" si="4"/>
        <v>50</v>
      </c>
      <c r="I87" s="14" t="s">
        <v>561</v>
      </c>
    </row>
    <row r="88" spans="1:9" ht="15" customHeight="1">
      <c r="A88" s="10" t="s">
        <v>562</v>
      </c>
      <c r="B88" s="9" t="s">
        <v>32</v>
      </c>
      <c r="C88" s="13" t="s">
        <v>563</v>
      </c>
      <c r="D88" s="13" t="s">
        <v>425</v>
      </c>
      <c r="E88" s="48">
        <v>2</v>
      </c>
      <c r="F88" s="26">
        <v>175</v>
      </c>
      <c r="G88" s="54">
        <f>Assumptions!D$13</f>
        <v>0.12</v>
      </c>
      <c r="H88" s="50">
        <f t="shared" si="4"/>
        <v>392.00000000000006</v>
      </c>
      <c r="I88" s="14" t="s">
        <v>564</v>
      </c>
    </row>
    <row r="89" spans="1:9" ht="15" customHeight="1">
      <c r="A89" s="10" t="s">
        <v>565</v>
      </c>
      <c r="B89" s="9" t="s">
        <v>32</v>
      </c>
      <c r="C89" s="13" t="s">
        <v>566</v>
      </c>
      <c r="D89" s="13" t="s">
        <v>425</v>
      </c>
      <c r="E89" s="48">
        <v>0</v>
      </c>
      <c r="F89" s="26">
        <v>0</v>
      </c>
      <c r="G89" s="54">
        <f>Assumptions!D$13</f>
        <v>0.12</v>
      </c>
      <c r="H89" s="50">
        <f t="shared" si="4"/>
        <v>0</v>
      </c>
      <c r="I89" s="14" t="s">
        <v>567</v>
      </c>
    </row>
    <row r="90" spans="1:9" ht="15" customHeight="1">
      <c r="A90" s="10" t="s">
        <v>568</v>
      </c>
      <c r="B90" s="9" t="s">
        <v>32</v>
      </c>
      <c r="C90" s="13" t="s">
        <v>569</v>
      </c>
      <c r="D90" s="13" t="s">
        <v>445</v>
      </c>
      <c r="E90" s="48">
        <v>1</v>
      </c>
      <c r="F90" s="26">
        <v>75</v>
      </c>
      <c r="G90" s="49">
        <v>0</v>
      </c>
      <c r="H90" s="50">
        <f t="shared" si="4"/>
        <v>75</v>
      </c>
      <c r="I90" s="14" t="s">
        <v>570</v>
      </c>
    </row>
    <row r="91" spans="1:9" ht="15" customHeight="1">
      <c r="A91" s="77" t="s">
        <v>571</v>
      </c>
      <c r="B91" s="78"/>
      <c r="C91" s="78"/>
      <c r="D91" s="78"/>
      <c r="E91" s="78"/>
      <c r="F91" s="78"/>
      <c r="G91" s="78"/>
      <c r="H91" s="51">
        <f>SUM(H85:H90)</f>
        <v>767</v>
      </c>
      <c r="I91" s="52" t="s">
        <v>572</v>
      </c>
    </row>
    <row r="92" spans="1:9" ht="15" customHeight="1">
      <c r="A92" s="10"/>
      <c r="B92" s="9"/>
      <c r="C92" s="9"/>
      <c r="D92" s="9"/>
      <c r="E92" s="9"/>
      <c r="F92" s="9"/>
      <c r="G92" s="9"/>
      <c r="H92" s="9"/>
      <c r="I92" s="28"/>
    </row>
    <row r="93" spans="1:9" ht="15" customHeight="1">
      <c r="A93" s="68" t="s">
        <v>573</v>
      </c>
      <c r="B93" s="66"/>
      <c r="C93" s="66"/>
      <c r="D93" s="66"/>
      <c r="E93" s="66"/>
      <c r="F93" s="66"/>
      <c r="G93" s="66"/>
      <c r="H93" s="66"/>
      <c r="I93" s="69"/>
    </row>
    <row r="94" spans="1:9" ht="15" customHeight="1">
      <c r="A94" s="10" t="s">
        <v>574</v>
      </c>
      <c r="B94" s="9" t="s">
        <v>33</v>
      </c>
      <c r="C94" s="13" t="s">
        <v>575</v>
      </c>
      <c r="D94" s="13" t="s">
        <v>576</v>
      </c>
      <c r="E94" s="48">
        <v>2</v>
      </c>
      <c r="F94" s="26">
        <v>150</v>
      </c>
      <c r="G94" s="49">
        <v>0</v>
      </c>
      <c r="H94" s="50">
        <f>E94*F94*(1+G94)</f>
        <v>300</v>
      </c>
      <c r="I94" s="14" t="s">
        <v>577</v>
      </c>
    </row>
    <row r="95" spans="1:9" ht="15" customHeight="1">
      <c r="A95" s="10" t="s">
        <v>578</v>
      </c>
      <c r="B95" s="9" t="s">
        <v>33</v>
      </c>
      <c r="C95" s="13" t="s">
        <v>579</v>
      </c>
      <c r="D95" s="13" t="s">
        <v>421</v>
      </c>
      <c r="E95" s="48">
        <v>0</v>
      </c>
      <c r="F95" s="26">
        <v>0</v>
      </c>
      <c r="G95" s="54">
        <f>Assumptions!D$13</f>
        <v>0.12</v>
      </c>
      <c r="H95" s="50">
        <f>E95*F95*(1+G95)</f>
        <v>0</v>
      </c>
      <c r="I95" s="14" t="s">
        <v>580</v>
      </c>
    </row>
    <row r="96" spans="1:9" ht="15" customHeight="1">
      <c r="A96" s="10" t="s">
        <v>581</v>
      </c>
      <c r="B96" s="9" t="s">
        <v>33</v>
      </c>
      <c r="C96" s="13" t="s">
        <v>582</v>
      </c>
      <c r="D96" s="13" t="s">
        <v>445</v>
      </c>
      <c r="E96" s="48">
        <v>1</v>
      </c>
      <c r="F96" s="26">
        <v>100</v>
      </c>
      <c r="G96" s="49">
        <v>0</v>
      </c>
      <c r="H96" s="50">
        <f>E96*F96*(1+G96)</f>
        <v>100</v>
      </c>
      <c r="I96" s="14" t="s">
        <v>583</v>
      </c>
    </row>
    <row r="97" spans="1:9" ht="15" customHeight="1">
      <c r="A97" s="10" t="s">
        <v>584</v>
      </c>
      <c r="B97" s="9" t="s">
        <v>33</v>
      </c>
      <c r="C97" s="13" t="s">
        <v>585</v>
      </c>
      <c r="D97" s="13" t="s">
        <v>445</v>
      </c>
      <c r="E97" s="48">
        <v>1</v>
      </c>
      <c r="F97" s="26">
        <v>100</v>
      </c>
      <c r="G97" s="49">
        <v>0</v>
      </c>
      <c r="H97" s="50">
        <f>E97*F97*(1+G97)</f>
        <v>100</v>
      </c>
      <c r="I97" s="14" t="s">
        <v>586</v>
      </c>
    </row>
    <row r="98" spans="1:9" ht="15" customHeight="1">
      <c r="A98" s="10" t="s">
        <v>587</v>
      </c>
      <c r="B98" s="9" t="s">
        <v>33</v>
      </c>
      <c r="C98" s="13" t="s">
        <v>588</v>
      </c>
      <c r="D98" s="13" t="s">
        <v>445</v>
      </c>
      <c r="E98" s="48">
        <v>1</v>
      </c>
      <c r="F98" s="26">
        <v>100</v>
      </c>
      <c r="G98" s="49">
        <v>0</v>
      </c>
      <c r="H98" s="50">
        <f>E98*F98*(1+G98)</f>
        <v>100</v>
      </c>
      <c r="I98" s="14" t="s">
        <v>589</v>
      </c>
    </row>
    <row r="99" spans="1:9" ht="15" customHeight="1">
      <c r="A99" s="77" t="s">
        <v>590</v>
      </c>
      <c r="B99" s="78"/>
      <c r="C99" s="78"/>
      <c r="D99" s="78"/>
      <c r="E99" s="78"/>
      <c r="F99" s="78"/>
      <c r="G99" s="78"/>
      <c r="H99" s="51">
        <f>SUM(H94:H98)</f>
        <v>600</v>
      </c>
      <c r="I99" s="52" t="s">
        <v>591</v>
      </c>
    </row>
    <row r="100" spans="1:9" ht="15" customHeight="1">
      <c r="A100" s="10"/>
      <c r="B100" s="9"/>
      <c r="C100" s="9"/>
      <c r="D100" s="9"/>
      <c r="E100" s="9"/>
      <c r="F100" s="9"/>
      <c r="G100" s="9"/>
      <c r="H100" s="9"/>
      <c r="I100" s="28"/>
    </row>
    <row r="101" spans="1:9" ht="15" customHeight="1">
      <c r="A101" s="68" t="s">
        <v>592</v>
      </c>
      <c r="B101" s="66"/>
      <c r="C101" s="66"/>
      <c r="D101" s="66"/>
      <c r="E101" s="66"/>
      <c r="F101" s="66"/>
      <c r="G101" s="66"/>
      <c r="H101" s="66"/>
      <c r="I101" s="69"/>
    </row>
    <row r="102" spans="1:9" ht="15" customHeight="1">
      <c r="A102" s="10" t="s">
        <v>593</v>
      </c>
      <c r="B102" s="9" t="s">
        <v>34</v>
      </c>
      <c r="C102" s="13" t="s">
        <v>594</v>
      </c>
      <c r="D102" s="13" t="s">
        <v>595</v>
      </c>
      <c r="E102" s="48">
        <v>0</v>
      </c>
      <c r="F102" s="26">
        <v>0</v>
      </c>
      <c r="G102" s="49">
        <v>0</v>
      </c>
      <c r="H102" s="50">
        <f>E102*F102*(1+G102)</f>
        <v>0</v>
      </c>
      <c r="I102" s="14" t="s">
        <v>596</v>
      </c>
    </row>
    <row r="103" spans="1:9" ht="15" customHeight="1">
      <c r="A103" s="10" t="s">
        <v>597</v>
      </c>
      <c r="B103" s="9" t="s">
        <v>34</v>
      </c>
      <c r="C103" s="13" t="s">
        <v>598</v>
      </c>
      <c r="D103" s="13" t="s">
        <v>445</v>
      </c>
      <c r="E103" s="48">
        <v>1</v>
      </c>
      <c r="F103" s="26">
        <v>150</v>
      </c>
      <c r="G103" s="49">
        <v>0</v>
      </c>
      <c r="H103" s="50">
        <f>E103*F103*(1+G103)</f>
        <v>150</v>
      </c>
      <c r="I103" s="14" t="s">
        <v>599</v>
      </c>
    </row>
    <row r="104" spans="1:9" ht="15" customHeight="1">
      <c r="A104" s="10" t="s">
        <v>600</v>
      </c>
      <c r="B104" s="9" t="s">
        <v>34</v>
      </c>
      <c r="C104" s="13" t="s">
        <v>601</v>
      </c>
      <c r="D104" s="13" t="s">
        <v>602</v>
      </c>
      <c r="E104" s="48">
        <v>30</v>
      </c>
      <c r="F104" s="26">
        <v>18</v>
      </c>
      <c r="G104" s="49">
        <v>0</v>
      </c>
      <c r="H104" s="50">
        <f>E104*F104*(1+G104)</f>
        <v>540</v>
      </c>
      <c r="I104" s="14" t="s">
        <v>603</v>
      </c>
    </row>
    <row r="105" spans="1:9" ht="15" customHeight="1">
      <c r="A105" s="10" t="s">
        <v>604</v>
      </c>
      <c r="B105" s="9" t="s">
        <v>34</v>
      </c>
      <c r="C105" s="13" t="s">
        <v>605</v>
      </c>
      <c r="D105" s="13" t="s">
        <v>438</v>
      </c>
      <c r="E105" s="48">
        <v>30</v>
      </c>
      <c r="F105" s="26">
        <v>6</v>
      </c>
      <c r="G105" s="49">
        <v>0</v>
      </c>
      <c r="H105" s="50">
        <f>E105*F105*(1+G105)</f>
        <v>180</v>
      </c>
      <c r="I105" s="14" t="s">
        <v>606</v>
      </c>
    </row>
    <row r="106" spans="1:9" ht="15" customHeight="1">
      <c r="A106" s="10" t="s">
        <v>607</v>
      </c>
      <c r="B106" s="9" t="s">
        <v>34</v>
      </c>
      <c r="C106" s="13" t="s">
        <v>608</v>
      </c>
      <c r="D106" s="13" t="s">
        <v>445</v>
      </c>
      <c r="E106" s="48">
        <v>1</v>
      </c>
      <c r="F106" s="26">
        <v>100</v>
      </c>
      <c r="G106" s="49">
        <v>0</v>
      </c>
      <c r="H106" s="50">
        <f>E106*F106*(1+G106)</f>
        <v>100</v>
      </c>
      <c r="I106" s="14" t="s">
        <v>609</v>
      </c>
    </row>
    <row r="107" spans="1:9" ht="15" customHeight="1">
      <c r="A107" s="77" t="s">
        <v>610</v>
      </c>
      <c r="B107" s="78"/>
      <c r="C107" s="78"/>
      <c r="D107" s="78"/>
      <c r="E107" s="78"/>
      <c r="F107" s="78"/>
      <c r="G107" s="78"/>
      <c r="H107" s="51">
        <f>SUM(H102:H106)</f>
        <v>970</v>
      </c>
      <c r="I107" s="52" t="s">
        <v>611</v>
      </c>
    </row>
    <row r="108" spans="1:9" ht="15" customHeight="1">
      <c r="A108" s="10"/>
      <c r="B108" s="9"/>
      <c r="C108" s="9"/>
      <c r="D108" s="9"/>
      <c r="E108" s="9"/>
      <c r="F108" s="9"/>
      <c r="G108" s="9"/>
      <c r="H108" s="9"/>
      <c r="I108" s="28"/>
    </row>
    <row r="109" spans="1:9" ht="15" customHeight="1">
      <c r="A109" s="68" t="s">
        <v>612</v>
      </c>
      <c r="B109" s="66"/>
      <c r="C109" s="66"/>
      <c r="D109" s="66"/>
      <c r="E109" s="66"/>
      <c r="F109" s="66"/>
      <c r="G109" s="66"/>
      <c r="H109" s="66"/>
      <c r="I109" s="69"/>
    </row>
    <row r="110" spans="1:9" ht="15" customHeight="1">
      <c r="A110" s="10" t="s">
        <v>613</v>
      </c>
      <c r="B110" s="9" t="s">
        <v>35</v>
      </c>
      <c r="C110" s="13" t="s">
        <v>614</v>
      </c>
      <c r="D110" s="13" t="s">
        <v>421</v>
      </c>
      <c r="E110" s="48">
        <v>5</v>
      </c>
      <c r="F110" s="26">
        <v>175</v>
      </c>
      <c r="G110" s="54">
        <f>Assumptions!D$13</f>
        <v>0.12</v>
      </c>
      <c r="H110" s="50">
        <f t="shared" ref="H110:H122" si="5">E110*F110*(1+G110)</f>
        <v>980.00000000000011</v>
      </c>
      <c r="I110" s="14" t="s">
        <v>615</v>
      </c>
    </row>
    <row r="111" spans="1:9" ht="15" customHeight="1">
      <c r="A111" s="10" t="s">
        <v>616</v>
      </c>
      <c r="B111" s="9" t="s">
        <v>35</v>
      </c>
      <c r="C111" s="13" t="s">
        <v>617</v>
      </c>
      <c r="D111" s="13" t="s">
        <v>421</v>
      </c>
      <c r="E111" s="48">
        <v>0</v>
      </c>
      <c r="F111" s="26">
        <v>0</v>
      </c>
      <c r="G111" s="54">
        <f>Assumptions!D$13</f>
        <v>0.12</v>
      </c>
      <c r="H111" s="50">
        <f t="shared" si="5"/>
        <v>0</v>
      </c>
      <c r="I111" s="14" t="s">
        <v>618</v>
      </c>
    </row>
    <row r="112" spans="1:9" ht="15" customHeight="1">
      <c r="A112" s="10" t="s">
        <v>619</v>
      </c>
      <c r="B112" s="9" t="s">
        <v>35</v>
      </c>
      <c r="C112" s="13" t="s">
        <v>620</v>
      </c>
      <c r="D112" s="13" t="s">
        <v>445</v>
      </c>
      <c r="E112" s="48">
        <v>1</v>
      </c>
      <c r="F112" s="26">
        <v>50</v>
      </c>
      <c r="G112" s="49">
        <v>0</v>
      </c>
      <c r="H112" s="50">
        <f t="shared" si="5"/>
        <v>50</v>
      </c>
      <c r="I112" s="14" t="s">
        <v>621</v>
      </c>
    </row>
    <row r="113" spans="1:9" ht="15" customHeight="1">
      <c r="A113" s="10" t="s">
        <v>622</v>
      </c>
      <c r="B113" s="9" t="s">
        <v>35</v>
      </c>
      <c r="C113" s="13" t="s">
        <v>623</v>
      </c>
      <c r="D113" s="13" t="s">
        <v>624</v>
      </c>
      <c r="E113" s="48">
        <v>1</v>
      </c>
      <c r="F113" s="26">
        <v>200</v>
      </c>
      <c r="G113" s="49">
        <v>0</v>
      </c>
      <c r="H113" s="50">
        <f t="shared" si="5"/>
        <v>200</v>
      </c>
      <c r="I113" s="14" t="s">
        <v>625</v>
      </c>
    </row>
    <row r="114" spans="1:9" ht="15" customHeight="1">
      <c r="A114" s="10" t="s">
        <v>626</v>
      </c>
      <c r="B114" s="9" t="s">
        <v>35</v>
      </c>
      <c r="C114" s="13" t="s">
        <v>627</v>
      </c>
      <c r="D114" s="13" t="s">
        <v>421</v>
      </c>
      <c r="E114" s="48">
        <v>2</v>
      </c>
      <c r="F114" s="26">
        <v>150</v>
      </c>
      <c r="G114" s="49">
        <v>0</v>
      </c>
      <c r="H114" s="50">
        <f t="shared" si="5"/>
        <v>300</v>
      </c>
      <c r="I114" s="14" t="s">
        <v>628</v>
      </c>
    </row>
    <row r="115" spans="1:9" ht="15" customHeight="1">
      <c r="A115" s="10" t="s">
        <v>629</v>
      </c>
      <c r="B115" s="9" t="s">
        <v>35</v>
      </c>
      <c r="C115" s="13" t="s">
        <v>630</v>
      </c>
      <c r="D115" s="13" t="s">
        <v>624</v>
      </c>
      <c r="E115" s="48">
        <v>1</v>
      </c>
      <c r="F115" s="26">
        <v>200</v>
      </c>
      <c r="G115" s="49">
        <v>0</v>
      </c>
      <c r="H115" s="50">
        <f t="shared" si="5"/>
        <v>200</v>
      </c>
      <c r="I115" s="14" t="s">
        <v>631</v>
      </c>
    </row>
    <row r="116" spans="1:9" ht="15" customHeight="1">
      <c r="A116" s="10" t="s">
        <v>632</v>
      </c>
      <c r="B116" s="9" t="s">
        <v>35</v>
      </c>
      <c r="C116" s="13" t="s">
        <v>633</v>
      </c>
      <c r="D116" s="13" t="s">
        <v>445</v>
      </c>
      <c r="E116" s="48">
        <v>0</v>
      </c>
      <c r="F116" s="26">
        <v>0</v>
      </c>
      <c r="G116" s="49">
        <v>0</v>
      </c>
      <c r="H116" s="50">
        <f t="shared" si="5"/>
        <v>0</v>
      </c>
      <c r="I116" s="14" t="s">
        <v>634</v>
      </c>
    </row>
    <row r="117" spans="1:9" ht="15" customHeight="1">
      <c r="A117" s="10" t="s">
        <v>635</v>
      </c>
      <c r="B117" s="9" t="s">
        <v>35</v>
      </c>
      <c r="C117" s="13" t="s">
        <v>636</v>
      </c>
      <c r="D117" s="13" t="s">
        <v>374</v>
      </c>
      <c r="E117" s="48">
        <v>1</v>
      </c>
      <c r="F117" s="26">
        <v>200</v>
      </c>
      <c r="G117" s="49">
        <v>0</v>
      </c>
      <c r="H117" s="50">
        <f t="shared" si="5"/>
        <v>200</v>
      </c>
      <c r="I117" s="14" t="s">
        <v>637</v>
      </c>
    </row>
    <row r="118" spans="1:9" ht="15" customHeight="1">
      <c r="A118" s="10" t="s">
        <v>638</v>
      </c>
      <c r="B118" s="9" t="s">
        <v>35</v>
      </c>
      <c r="C118" s="13" t="s">
        <v>639</v>
      </c>
      <c r="D118" s="13" t="s">
        <v>445</v>
      </c>
      <c r="E118" s="48">
        <v>1</v>
      </c>
      <c r="F118" s="26">
        <v>50</v>
      </c>
      <c r="G118" s="49">
        <v>0</v>
      </c>
      <c r="H118" s="50">
        <f t="shared" si="5"/>
        <v>50</v>
      </c>
      <c r="I118" s="14" t="s">
        <v>640</v>
      </c>
    </row>
    <row r="119" spans="1:9" ht="15" customHeight="1">
      <c r="A119" s="10" t="s">
        <v>641</v>
      </c>
      <c r="B119" s="9" t="s">
        <v>35</v>
      </c>
      <c r="C119" s="13" t="s">
        <v>642</v>
      </c>
      <c r="D119" s="13" t="s">
        <v>445</v>
      </c>
      <c r="E119" s="48">
        <v>1</v>
      </c>
      <c r="F119" s="26">
        <v>75</v>
      </c>
      <c r="G119" s="49">
        <v>0</v>
      </c>
      <c r="H119" s="50">
        <f t="shared" si="5"/>
        <v>75</v>
      </c>
      <c r="I119" s="14" t="s">
        <v>643</v>
      </c>
    </row>
    <row r="120" spans="1:9" ht="15" customHeight="1">
      <c r="A120" s="10" t="s">
        <v>644</v>
      </c>
      <c r="B120" s="9" t="s">
        <v>35</v>
      </c>
      <c r="C120" s="13" t="s">
        <v>645</v>
      </c>
      <c r="D120" s="13" t="s">
        <v>445</v>
      </c>
      <c r="E120" s="48">
        <v>1</v>
      </c>
      <c r="F120" s="26">
        <v>100</v>
      </c>
      <c r="G120" s="49">
        <v>0</v>
      </c>
      <c r="H120" s="50">
        <f t="shared" si="5"/>
        <v>100</v>
      </c>
      <c r="I120" s="14" t="s">
        <v>646</v>
      </c>
    </row>
    <row r="121" spans="1:9" ht="15" customHeight="1">
      <c r="A121" s="10" t="s">
        <v>647</v>
      </c>
      <c r="B121" s="9" t="s">
        <v>35</v>
      </c>
      <c r="C121" s="13" t="s">
        <v>648</v>
      </c>
      <c r="D121" s="13" t="s">
        <v>445</v>
      </c>
      <c r="E121" s="48">
        <v>1</v>
      </c>
      <c r="F121" s="26">
        <v>75</v>
      </c>
      <c r="G121" s="49">
        <v>0</v>
      </c>
      <c r="H121" s="50">
        <f t="shared" si="5"/>
        <v>75</v>
      </c>
      <c r="I121" s="14" t="s">
        <v>649</v>
      </c>
    </row>
    <row r="122" spans="1:9" ht="15" customHeight="1">
      <c r="A122" s="10" t="s">
        <v>650</v>
      </c>
      <c r="B122" s="9" t="s">
        <v>35</v>
      </c>
      <c r="C122" s="13" t="s">
        <v>651</v>
      </c>
      <c r="D122" s="13" t="s">
        <v>445</v>
      </c>
      <c r="E122" s="48">
        <v>0</v>
      </c>
      <c r="F122" s="26">
        <v>0</v>
      </c>
      <c r="G122" s="49">
        <v>0</v>
      </c>
      <c r="H122" s="50">
        <f t="shared" si="5"/>
        <v>0</v>
      </c>
      <c r="I122" s="14" t="s">
        <v>652</v>
      </c>
    </row>
    <row r="123" spans="1:9" ht="15" customHeight="1">
      <c r="A123" s="77" t="s">
        <v>653</v>
      </c>
      <c r="B123" s="78"/>
      <c r="C123" s="78"/>
      <c r="D123" s="78"/>
      <c r="E123" s="78"/>
      <c r="F123" s="78"/>
      <c r="G123" s="78"/>
      <c r="H123" s="51">
        <f>SUM(H110:H122)</f>
        <v>2230</v>
      </c>
      <c r="I123" s="52" t="s">
        <v>654</v>
      </c>
    </row>
    <row r="124" spans="1:9" ht="15" customHeight="1">
      <c r="A124" s="10"/>
      <c r="B124" s="9"/>
      <c r="C124" s="9"/>
      <c r="D124" s="9"/>
      <c r="E124" s="9"/>
      <c r="F124" s="9"/>
      <c r="G124" s="9"/>
      <c r="H124" s="9"/>
      <c r="I124" s="28"/>
    </row>
    <row r="125" spans="1:9" ht="15" customHeight="1">
      <c r="A125" s="68" t="s">
        <v>655</v>
      </c>
      <c r="B125" s="66"/>
      <c r="C125" s="66"/>
      <c r="D125" s="66"/>
      <c r="E125" s="66"/>
      <c r="F125" s="66"/>
      <c r="G125" s="66"/>
      <c r="H125" s="66"/>
      <c r="I125" s="69"/>
    </row>
    <row r="126" spans="1:9" ht="15" customHeight="1">
      <c r="A126" s="10" t="s">
        <v>656</v>
      </c>
      <c r="B126" s="9" t="s">
        <v>36</v>
      </c>
      <c r="C126" s="13" t="s">
        <v>657</v>
      </c>
      <c r="D126" s="13" t="s">
        <v>374</v>
      </c>
      <c r="E126" s="48">
        <v>1</v>
      </c>
      <c r="F126" s="26">
        <v>400</v>
      </c>
      <c r="G126" s="49">
        <v>0</v>
      </c>
      <c r="H126" s="50">
        <f t="shared" ref="H126:H133" si="6">E126*F126*(1+G126)</f>
        <v>400</v>
      </c>
      <c r="I126" s="14" t="s">
        <v>658</v>
      </c>
    </row>
    <row r="127" spans="1:9" ht="15" customHeight="1">
      <c r="A127" s="10" t="s">
        <v>659</v>
      </c>
      <c r="B127" s="9" t="s">
        <v>36</v>
      </c>
      <c r="C127" s="13" t="s">
        <v>660</v>
      </c>
      <c r="D127" s="13" t="s">
        <v>374</v>
      </c>
      <c r="E127" s="48">
        <v>0</v>
      </c>
      <c r="F127" s="26">
        <v>0</v>
      </c>
      <c r="G127" s="49">
        <v>0</v>
      </c>
      <c r="H127" s="50">
        <f t="shared" si="6"/>
        <v>0</v>
      </c>
      <c r="I127" s="14" t="s">
        <v>661</v>
      </c>
    </row>
    <row r="128" spans="1:9" ht="15" customHeight="1">
      <c r="A128" s="10" t="s">
        <v>662</v>
      </c>
      <c r="B128" s="9" t="s">
        <v>36</v>
      </c>
      <c r="C128" s="13" t="s">
        <v>663</v>
      </c>
      <c r="D128" s="13" t="s">
        <v>445</v>
      </c>
      <c r="E128" s="48">
        <v>1</v>
      </c>
      <c r="F128" s="26">
        <v>100</v>
      </c>
      <c r="G128" s="49">
        <v>0</v>
      </c>
      <c r="H128" s="50">
        <f t="shared" si="6"/>
        <v>100</v>
      </c>
      <c r="I128" s="14" t="s">
        <v>664</v>
      </c>
    </row>
    <row r="129" spans="1:9" ht="15" customHeight="1">
      <c r="A129" s="10" t="s">
        <v>665</v>
      </c>
      <c r="B129" s="9" t="s">
        <v>36</v>
      </c>
      <c r="C129" s="13" t="s">
        <v>666</v>
      </c>
      <c r="D129" s="13" t="s">
        <v>445</v>
      </c>
      <c r="E129" s="48">
        <v>1</v>
      </c>
      <c r="F129" s="26">
        <v>100</v>
      </c>
      <c r="G129" s="49">
        <v>0</v>
      </c>
      <c r="H129" s="50">
        <f t="shared" si="6"/>
        <v>100</v>
      </c>
      <c r="I129" s="14" t="s">
        <v>667</v>
      </c>
    </row>
    <row r="130" spans="1:9" ht="15" customHeight="1">
      <c r="A130" s="10" t="s">
        <v>668</v>
      </c>
      <c r="B130" s="9" t="s">
        <v>36</v>
      </c>
      <c r="C130" s="13" t="s">
        <v>669</v>
      </c>
      <c r="D130" s="13" t="s">
        <v>445</v>
      </c>
      <c r="E130" s="48">
        <v>1</v>
      </c>
      <c r="F130" s="26">
        <v>50</v>
      </c>
      <c r="G130" s="49">
        <v>0</v>
      </c>
      <c r="H130" s="50">
        <f t="shared" si="6"/>
        <v>50</v>
      </c>
      <c r="I130" s="14" t="s">
        <v>670</v>
      </c>
    </row>
    <row r="131" spans="1:9" ht="15" customHeight="1">
      <c r="A131" s="10" t="s">
        <v>671</v>
      </c>
      <c r="B131" s="9" t="s">
        <v>36</v>
      </c>
      <c r="C131" s="13" t="s">
        <v>672</v>
      </c>
      <c r="D131" s="13" t="s">
        <v>445</v>
      </c>
      <c r="E131" s="48">
        <v>0</v>
      </c>
      <c r="F131" s="26">
        <v>0</v>
      </c>
      <c r="G131" s="49">
        <v>0</v>
      </c>
      <c r="H131" s="50">
        <f t="shared" si="6"/>
        <v>0</v>
      </c>
      <c r="I131" s="14" t="s">
        <v>673</v>
      </c>
    </row>
    <row r="132" spans="1:9" ht="15" customHeight="1">
      <c r="A132" s="10" t="s">
        <v>674</v>
      </c>
      <c r="B132" s="9" t="s">
        <v>36</v>
      </c>
      <c r="C132" s="13" t="s">
        <v>675</v>
      </c>
      <c r="D132" s="13" t="s">
        <v>445</v>
      </c>
      <c r="E132" s="48">
        <v>1</v>
      </c>
      <c r="F132" s="26">
        <v>100</v>
      </c>
      <c r="G132" s="49">
        <v>0</v>
      </c>
      <c r="H132" s="50">
        <f t="shared" si="6"/>
        <v>100</v>
      </c>
      <c r="I132" s="14" t="s">
        <v>676</v>
      </c>
    </row>
    <row r="133" spans="1:9" ht="15" customHeight="1">
      <c r="A133" s="10" t="s">
        <v>677</v>
      </c>
      <c r="B133" s="9" t="s">
        <v>36</v>
      </c>
      <c r="C133" s="13" t="s">
        <v>678</v>
      </c>
      <c r="D133" s="13" t="s">
        <v>445</v>
      </c>
      <c r="E133" s="48">
        <v>1</v>
      </c>
      <c r="F133" s="26">
        <v>50</v>
      </c>
      <c r="G133" s="49">
        <v>0</v>
      </c>
      <c r="H133" s="50">
        <f t="shared" si="6"/>
        <v>50</v>
      </c>
      <c r="I133" s="14" t="s">
        <v>679</v>
      </c>
    </row>
    <row r="134" spans="1:9" ht="15" customHeight="1">
      <c r="A134" s="77" t="s">
        <v>680</v>
      </c>
      <c r="B134" s="78"/>
      <c r="C134" s="78"/>
      <c r="D134" s="78"/>
      <c r="E134" s="78"/>
      <c r="F134" s="78"/>
      <c r="G134" s="78"/>
      <c r="H134" s="51">
        <f>SUM(H126:H133)</f>
        <v>800</v>
      </c>
      <c r="I134" s="52" t="s">
        <v>681</v>
      </c>
    </row>
    <row r="135" spans="1:9" ht="15" customHeight="1">
      <c r="A135" s="10"/>
      <c r="B135" s="9"/>
      <c r="C135" s="9"/>
      <c r="D135" s="9"/>
      <c r="E135" s="9"/>
      <c r="F135" s="9"/>
      <c r="G135" s="9"/>
      <c r="H135" s="9"/>
      <c r="I135" s="28"/>
    </row>
    <row r="136" spans="1:9" ht="15" customHeight="1">
      <c r="A136" s="79" t="s">
        <v>682</v>
      </c>
      <c r="B136" s="80"/>
      <c r="C136" s="80"/>
      <c r="D136" s="80"/>
      <c r="E136" s="80"/>
      <c r="F136" s="80"/>
      <c r="G136" s="80"/>
      <c r="H136" s="55">
        <f>SUM(H20,H29,H41,H54,H64,H72,H82,H91,H99,H107,H123,H134)</f>
        <v>17387.375</v>
      </c>
      <c r="I136" s="56"/>
    </row>
    <row r="137" spans="1:9" ht="15" customHeight="1">
      <c r="A137" s="81" t="s">
        <v>683</v>
      </c>
      <c r="B137" s="82"/>
      <c r="C137" s="82"/>
      <c r="D137" s="82"/>
      <c r="E137" s="9">
        <v>1</v>
      </c>
      <c r="F137" s="11">
        <f>H136</f>
        <v>17387.375</v>
      </c>
      <c r="G137" s="57">
        <f>Assumptions!D$16</f>
        <v>0</v>
      </c>
      <c r="H137" s="39">
        <f>E137*F137*G137</f>
        <v>0</v>
      </c>
      <c r="I137" s="28" t="s">
        <v>684</v>
      </c>
    </row>
    <row r="138" spans="1:9" ht="15" customHeight="1">
      <c r="A138" s="83" t="s">
        <v>685</v>
      </c>
      <c r="B138" s="84"/>
      <c r="C138" s="84"/>
      <c r="D138" s="84"/>
      <c r="E138" s="84"/>
      <c r="F138" s="84"/>
      <c r="G138" s="84"/>
      <c r="H138" s="58">
        <f>H136+H137</f>
        <v>17387.375</v>
      </c>
      <c r="I138" s="59"/>
    </row>
    <row r="139" spans="1:9" ht="15" customHeight="1">
      <c r="A139" s="81" t="s">
        <v>686</v>
      </c>
      <c r="B139" s="82"/>
      <c r="C139" s="82"/>
      <c r="D139" s="82"/>
      <c r="E139" s="9">
        <v>1</v>
      </c>
      <c r="F139" s="11">
        <f>H138</f>
        <v>17387.375</v>
      </c>
      <c r="G139" s="57">
        <f>Assumptions!D$15</f>
        <v>0.03</v>
      </c>
      <c r="H139" s="39">
        <f>E139*F139*G139</f>
        <v>521.62125000000003</v>
      </c>
      <c r="I139" s="28" t="s">
        <v>687</v>
      </c>
    </row>
    <row r="140" spans="1:9" ht="15" customHeight="1">
      <c r="A140" s="85" t="s">
        <v>688</v>
      </c>
      <c r="B140" s="86"/>
      <c r="C140" s="86"/>
      <c r="D140" s="86"/>
      <c r="E140" s="86"/>
      <c r="F140" s="86"/>
      <c r="G140" s="86"/>
      <c r="H140" s="60">
        <f>H138+H139</f>
        <v>17908.99625</v>
      </c>
      <c r="I140" s="61" t="s">
        <v>689</v>
      </c>
    </row>
  </sheetData>
  <mergeCells count="33">
    <mergeCell ref="A138:G138"/>
    <mergeCell ref="A139:D139"/>
    <mergeCell ref="A140:G140"/>
    <mergeCell ref="A123:G123"/>
    <mergeCell ref="A125:I125"/>
    <mergeCell ref="A134:G134"/>
    <mergeCell ref="A136:G136"/>
    <mergeCell ref="A137:D137"/>
    <mergeCell ref="A93:I93"/>
    <mergeCell ref="A99:G99"/>
    <mergeCell ref="A101:I101"/>
    <mergeCell ref="A107:G107"/>
    <mergeCell ref="A109:I109"/>
    <mergeCell ref="A72:G72"/>
    <mergeCell ref="A74:I74"/>
    <mergeCell ref="A82:G82"/>
    <mergeCell ref="A84:I84"/>
    <mergeCell ref="A91:G91"/>
    <mergeCell ref="A43:I43"/>
    <mergeCell ref="A54:G54"/>
    <mergeCell ref="A56:I56"/>
    <mergeCell ref="A64:G64"/>
    <mergeCell ref="A66:I66"/>
    <mergeCell ref="A20:G20"/>
    <mergeCell ref="A22:I22"/>
    <mergeCell ref="A29:G29"/>
    <mergeCell ref="A31:I31"/>
    <mergeCell ref="A41:G41"/>
    <mergeCell ref="A1:I1"/>
    <mergeCell ref="A2:I2"/>
    <mergeCell ref="A7:I7"/>
    <mergeCell ref="A8:I8"/>
    <mergeCell ref="A12:I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40"/>
  <sheetViews>
    <sheetView showGridLines="0" workbookViewId="0">
      <selection sqref="A1:I1"/>
    </sheetView>
  </sheetViews>
  <sheetFormatPr defaultRowHeight="14"/>
  <cols>
    <col min="1" max="1" width="11" customWidth="1"/>
    <col min="2" max="2" width="30" customWidth="1"/>
    <col min="3" max="3" width="40" customWidth="1"/>
    <col min="4" max="4" width="20" customWidth="1"/>
    <col min="5" max="5" width="11" customWidth="1"/>
    <col min="6" max="6" width="18" customWidth="1"/>
    <col min="7" max="7" width="14" customWidth="1"/>
    <col min="8" max="8" width="18" customWidth="1"/>
    <col min="9" max="9" width="50" customWidth="1"/>
  </cols>
  <sheetData>
    <row r="1" spans="1:9" ht="21.65" customHeight="1">
      <c r="A1" s="64" t="s">
        <v>690</v>
      </c>
      <c r="B1" s="64"/>
      <c r="C1" s="64"/>
      <c r="D1" s="64"/>
      <c r="E1" s="64"/>
      <c r="F1" s="64"/>
      <c r="G1" s="64"/>
      <c r="H1" s="64"/>
      <c r="I1" s="64"/>
    </row>
    <row r="2" spans="1:9" ht="15" customHeight="1">
      <c r="A2" s="65" t="s">
        <v>691</v>
      </c>
      <c r="B2" s="65"/>
      <c r="C2" s="65"/>
      <c r="D2" s="65"/>
      <c r="E2" s="65"/>
      <c r="F2" s="65"/>
      <c r="G2" s="65"/>
      <c r="H2" s="65"/>
      <c r="I2" s="65"/>
    </row>
    <row r="3" spans="1:9" ht="15" customHeight="1">
      <c r="A3" s="9"/>
      <c r="B3" s="9"/>
      <c r="C3" s="9"/>
      <c r="D3" s="9"/>
      <c r="E3" s="9"/>
      <c r="F3" s="9"/>
      <c r="G3" s="9"/>
      <c r="H3" s="9"/>
      <c r="I3" s="9"/>
    </row>
    <row r="4" spans="1:9" ht="15" customHeight="1">
      <c r="A4" s="1" t="s">
        <v>2</v>
      </c>
      <c r="B4" s="2" t="s">
        <v>358</v>
      </c>
      <c r="C4" s="2" t="s">
        <v>4</v>
      </c>
      <c r="D4" s="2" t="s">
        <v>5</v>
      </c>
      <c r="E4" s="2" t="s">
        <v>6</v>
      </c>
      <c r="F4" s="2" t="s">
        <v>8</v>
      </c>
      <c r="G4" s="2" t="s">
        <v>359</v>
      </c>
      <c r="H4" s="2" t="s">
        <v>9</v>
      </c>
      <c r="I4" s="3" t="s">
        <v>360</v>
      </c>
    </row>
    <row r="5" spans="1:9" ht="52.75" customHeight="1">
      <c r="A5" s="13" t="s">
        <v>14</v>
      </c>
      <c r="B5" s="46">
        <f>H140</f>
        <v>82222.350000000006</v>
      </c>
      <c r="C5" s="47">
        <v>2</v>
      </c>
      <c r="D5" s="47">
        <v>2</v>
      </c>
      <c r="E5" s="47">
        <v>4</v>
      </c>
      <c r="F5" s="46">
        <f>'Props &amp; Art'!G19</f>
        <v>3090</v>
      </c>
      <c r="G5" s="46">
        <f>'Cast &amp; Schedule'!I10</f>
        <v>4500</v>
      </c>
      <c r="H5" s="13" t="s">
        <v>15</v>
      </c>
      <c r="I5" s="13" t="s">
        <v>16</v>
      </c>
    </row>
    <row r="6" spans="1:9" ht="15" customHeight="1">
      <c r="A6" s="9"/>
      <c r="B6" s="9"/>
      <c r="C6" s="9"/>
      <c r="D6" s="9"/>
      <c r="E6" s="9"/>
      <c r="F6" s="9"/>
      <c r="G6" s="9"/>
      <c r="H6" s="9"/>
      <c r="I6" s="9"/>
    </row>
    <row r="7" spans="1:9" ht="15" customHeight="1">
      <c r="A7" s="76" t="s">
        <v>361</v>
      </c>
      <c r="B7" s="76"/>
      <c r="C7" s="76"/>
      <c r="D7" s="76"/>
      <c r="E7" s="76"/>
      <c r="F7" s="76"/>
      <c r="G7" s="76"/>
      <c r="H7" s="76"/>
      <c r="I7" s="76"/>
    </row>
    <row r="8" spans="1:9" ht="15" customHeight="1">
      <c r="A8" s="76" t="s">
        <v>362</v>
      </c>
      <c r="B8" s="76"/>
      <c r="C8" s="76"/>
      <c r="D8" s="76"/>
      <c r="E8" s="76"/>
      <c r="F8" s="76"/>
      <c r="G8" s="76"/>
      <c r="H8" s="76"/>
      <c r="I8" s="76"/>
    </row>
    <row r="9" spans="1:9" ht="15" customHeight="1">
      <c r="A9" s="9"/>
      <c r="B9" s="9"/>
      <c r="C9" s="9"/>
      <c r="D9" s="9"/>
      <c r="E9" s="9"/>
      <c r="F9" s="9"/>
      <c r="G9" s="9"/>
      <c r="H9" s="9"/>
      <c r="I9" s="9"/>
    </row>
    <row r="10" spans="1:9" ht="15" customHeight="1">
      <c r="A10" s="9"/>
      <c r="B10" s="9"/>
      <c r="C10" s="9"/>
      <c r="D10" s="9"/>
      <c r="E10" s="9"/>
      <c r="F10" s="9"/>
      <c r="G10" s="9"/>
      <c r="H10" s="9"/>
      <c r="I10" s="9"/>
    </row>
    <row r="11" spans="1:9" ht="15" customHeight="1">
      <c r="A11" s="4" t="s">
        <v>363</v>
      </c>
      <c r="B11" s="5" t="s">
        <v>288</v>
      </c>
      <c r="C11" s="5" t="s">
        <v>364</v>
      </c>
      <c r="D11" s="5" t="s">
        <v>365</v>
      </c>
      <c r="E11" s="5" t="s">
        <v>366</v>
      </c>
      <c r="F11" s="5" t="s">
        <v>367</v>
      </c>
      <c r="G11" s="5" t="s">
        <v>368</v>
      </c>
      <c r="H11" s="5" t="s">
        <v>369</v>
      </c>
      <c r="I11" s="6" t="s">
        <v>370</v>
      </c>
    </row>
    <row r="12" spans="1:9" ht="15" customHeight="1">
      <c r="A12" s="68" t="s">
        <v>371</v>
      </c>
      <c r="B12" s="66"/>
      <c r="C12" s="66"/>
      <c r="D12" s="66"/>
      <c r="E12" s="66"/>
      <c r="F12" s="66"/>
      <c r="G12" s="66"/>
      <c r="H12" s="66"/>
      <c r="I12" s="69"/>
    </row>
    <row r="13" spans="1:9" ht="26.4" customHeight="1">
      <c r="A13" s="10" t="s">
        <v>372</v>
      </c>
      <c r="B13" s="9" t="s">
        <v>25</v>
      </c>
      <c r="C13" s="13" t="s">
        <v>373</v>
      </c>
      <c r="D13" s="13" t="s">
        <v>374</v>
      </c>
      <c r="E13" s="48">
        <v>1</v>
      </c>
      <c r="F13" s="26">
        <v>1000</v>
      </c>
      <c r="G13" s="49">
        <v>0</v>
      </c>
      <c r="H13" s="50">
        <f t="shared" ref="H13:H19" si="0">E13*F13*(1+G13)</f>
        <v>1000</v>
      </c>
      <c r="I13" s="14" t="s">
        <v>375</v>
      </c>
    </row>
    <row r="14" spans="1:9" ht="15" customHeight="1">
      <c r="A14" s="10" t="s">
        <v>376</v>
      </c>
      <c r="B14" s="9" t="s">
        <v>25</v>
      </c>
      <c r="C14" s="13" t="s">
        <v>377</v>
      </c>
      <c r="D14" s="13" t="s">
        <v>374</v>
      </c>
      <c r="E14" s="48">
        <v>1</v>
      </c>
      <c r="F14" s="26">
        <v>500</v>
      </c>
      <c r="G14" s="49">
        <v>0</v>
      </c>
      <c r="H14" s="50">
        <f t="shared" si="0"/>
        <v>500</v>
      </c>
      <c r="I14" s="14" t="s">
        <v>378</v>
      </c>
    </row>
    <row r="15" spans="1:9" ht="15" customHeight="1">
      <c r="A15" s="10" t="s">
        <v>379</v>
      </c>
      <c r="B15" s="9" t="s">
        <v>25</v>
      </c>
      <c r="C15" s="13" t="s">
        <v>380</v>
      </c>
      <c r="D15" s="13" t="s">
        <v>374</v>
      </c>
      <c r="E15" s="48">
        <v>1</v>
      </c>
      <c r="F15" s="26">
        <v>2000</v>
      </c>
      <c r="G15" s="49">
        <v>0</v>
      </c>
      <c r="H15" s="50">
        <f t="shared" si="0"/>
        <v>2000</v>
      </c>
      <c r="I15" s="14" t="s">
        <v>381</v>
      </c>
    </row>
    <row r="16" spans="1:9" ht="15" customHeight="1">
      <c r="A16" s="10" t="s">
        <v>382</v>
      </c>
      <c r="B16" s="9" t="s">
        <v>25</v>
      </c>
      <c r="C16" s="13" t="s">
        <v>383</v>
      </c>
      <c r="D16" s="13" t="s">
        <v>374</v>
      </c>
      <c r="E16" s="48">
        <v>1</v>
      </c>
      <c r="F16" s="26">
        <v>2500</v>
      </c>
      <c r="G16" s="49">
        <v>0</v>
      </c>
      <c r="H16" s="50">
        <f t="shared" si="0"/>
        <v>2500</v>
      </c>
      <c r="I16" s="14" t="s">
        <v>384</v>
      </c>
    </row>
    <row r="17" spans="1:9" ht="15" customHeight="1">
      <c r="A17" s="10" t="s">
        <v>385</v>
      </c>
      <c r="B17" s="9" t="s">
        <v>25</v>
      </c>
      <c r="C17" s="13" t="s">
        <v>386</v>
      </c>
      <c r="D17" s="13" t="s">
        <v>374</v>
      </c>
      <c r="E17" s="48">
        <v>1</v>
      </c>
      <c r="F17" s="26">
        <v>800</v>
      </c>
      <c r="G17" s="49">
        <v>0</v>
      </c>
      <c r="H17" s="50">
        <f t="shared" si="0"/>
        <v>800</v>
      </c>
      <c r="I17" s="14" t="s">
        <v>387</v>
      </c>
    </row>
    <row r="18" spans="1:9" ht="28">
      <c r="A18" s="10" t="s">
        <v>388</v>
      </c>
      <c r="B18" s="9" t="s">
        <v>25</v>
      </c>
      <c r="C18" s="13" t="s">
        <v>389</v>
      </c>
      <c r="D18" s="13" t="s">
        <v>374</v>
      </c>
      <c r="E18" s="48">
        <v>1</v>
      </c>
      <c r="F18" s="26">
        <v>600</v>
      </c>
      <c r="G18" s="49">
        <v>0</v>
      </c>
      <c r="H18" s="50">
        <f t="shared" si="0"/>
        <v>600</v>
      </c>
      <c r="I18" s="14" t="s">
        <v>390</v>
      </c>
    </row>
    <row r="19" spans="1:9" ht="15" customHeight="1">
      <c r="A19" s="10" t="s">
        <v>391</v>
      </c>
      <c r="B19" s="9" t="s">
        <v>25</v>
      </c>
      <c r="C19" s="13" t="s">
        <v>392</v>
      </c>
      <c r="D19" s="13" t="s">
        <v>374</v>
      </c>
      <c r="E19" s="48">
        <v>1</v>
      </c>
      <c r="F19" s="26">
        <v>500</v>
      </c>
      <c r="G19" s="49">
        <v>0</v>
      </c>
      <c r="H19" s="50">
        <f t="shared" si="0"/>
        <v>500</v>
      </c>
      <c r="I19" s="14" t="s">
        <v>393</v>
      </c>
    </row>
    <row r="20" spans="1:9" ht="15" customHeight="1">
      <c r="A20" s="77" t="s">
        <v>394</v>
      </c>
      <c r="B20" s="78"/>
      <c r="C20" s="78"/>
      <c r="D20" s="78"/>
      <c r="E20" s="78"/>
      <c r="F20" s="78"/>
      <c r="G20" s="78"/>
      <c r="H20" s="51">
        <f>SUM(H13:H19)</f>
        <v>7900</v>
      </c>
      <c r="I20" s="52" t="s">
        <v>395</v>
      </c>
    </row>
    <row r="21" spans="1:9" ht="15" customHeight="1">
      <c r="A21" s="10"/>
      <c r="B21" s="9"/>
      <c r="C21" s="9"/>
      <c r="D21" s="9"/>
      <c r="E21" s="9"/>
      <c r="F21" s="9"/>
      <c r="G21" s="9"/>
      <c r="H21" s="9"/>
      <c r="I21" s="28"/>
    </row>
    <row r="22" spans="1:9" ht="15" customHeight="1">
      <c r="A22" s="68" t="s">
        <v>396</v>
      </c>
      <c r="B22" s="66"/>
      <c r="C22" s="66"/>
      <c r="D22" s="66"/>
      <c r="E22" s="66"/>
      <c r="F22" s="66"/>
      <c r="G22" s="66"/>
      <c r="H22" s="66"/>
      <c r="I22" s="69"/>
    </row>
    <row r="23" spans="1:9" ht="15" customHeight="1">
      <c r="A23" s="10" t="s">
        <v>397</v>
      </c>
      <c r="B23" s="9" t="s">
        <v>26</v>
      </c>
      <c r="C23" s="13" t="s">
        <v>398</v>
      </c>
      <c r="D23" s="13" t="s">
        <v>399</v>
      </c>
      <c r="E23" s="53">
        <v>1</v>
      </c>
      <c r="F23" s="46">
        <f>'Cast &amp; Schedule'!I10</f>
        <v>4500</v>
      </c>
      <c r="G23" s="49">
        <v>0</v>
      </c>
      <c r="H23" s="50">
        <f>E23*F23</f>
        <v>4500</v>
      </c>
      <c r="I23" s="14" t="s">
        <v>400</v>
      </c>
    </row>
    <row r="24" spans="1:9" ht="26.4" customHeight="1">
      <c r="A24" s="10" t="s">
        <v>401</v>
      </c>
      <c r="B24" s="9" t="s">
        <v>26</v>
      </c>
      <c r="C24" s="13" t="s">
        <v>402</v>
      </c>
      <c r="D24" s="13" t="s">
        <v>403</v>
      </c>
      <c r="E24" s="53">
        <v>1</v>
      </c>
      <c r="F24" s="46">
        <f>'Cast &amp; Schedule'!I10</f>
        <v>4500</v>
      </c>
      <c r="G24" s="54">
        <f>Assumptions!E$11</f>
        <v>0.22</v>
      </c>
      <c r="H24" s="50">
        <f>E24*F24*G24</f>
        <v>990</v>
      </c>
      <c r="I24" s="14" t="s">
        <v>404</v>
      </c>
    </row>
    <row r="25" spans="1:9" ht="15" customHeight="1">
      <c r="A25" s="10" t="s">
        <v>405</v>
      </c>
      <c r="B25" s="9" t="s">
        <v>26</v>
      </c>
      <c r="C25" s="13" t="s">
        <v>406</v>
      </c>
      <c r="D25" s="13" t="s">
        <v>403</v>
      </c>
      <c r="E25" s="53">
        <v>1</v>
      </c>
      <c r="F25" s="46">
        <f>'Cast &amp; Schedule'!I10</f>
        <v>4500</v>
      </c>
      <c r="G25" s="54">
        <f>Assumptions!E$12</f>
        <v>0.12</v>
      </c>
      <c r="H25" s="50">
        <f>E25*F25*G25</f>
        <v>540</v>
      </c>
      <c r="I25" s="14" t="s">
        <v>407</v>
      </c>
    </row>
    <row r="26" spans="1:9" ht="15" customHeight="1">
      <c r="A26" s="10" t="s">
        <v>408</v>
      </c>
      <c r="B26" s="9" t="s">
        <v>26</v>
      </c>
      <c r="C26" s="13" t="s">
        <v>76</v>
      </c>
      <c r="D26" s="13" t="s">
        <v>403</v>
      </c>
      <c r="E26" s="53">
        <v>1</v>
      </c>
      <c r="F26" s="46">
        <f>'Cast &amp; Schedule'!I10</f>
        <v>4500</v>
      </c>
      <c r="G26" s="54">
        <f>Assumptions!E$14</f>
        <v>0.03</v>
      </c>
      <c r="H26" s="50">
        <f>E26*F26*G26</f>
        <v>135</v>
      </c>
      <c r="I26" s="14" t="s">
        <v>409</v>
      </c>
    </row>
    <row r="27" spans="1:9" ht="15" customHeight="1">
      <c r="A27" s="10" t="s">
        <v>410</v>
      </c>
      <c r="B27" s="9" t="s">
        <v>26</v>
      </c>
      <c r="C27" s="13" t="s">
        <v>411</v>
      </c>
      <c r="D27" s="13" t="s">
        <v>374</v>
      </c>
      <c r="E27" s="48">
        <v>1</v>
      </c>
      <c r="F27" s="26">
        <v>250</v>
      </c>
      <c r="G27" s="49">
        <v>0</v>
      </c>
      <c r="H27" s="50">
        <f>E27*F27*(1+G27)</f>
        <v>250</v>
      </c>
      <c r="I27" s="14" t="s">
        <v>412</v>
      </c>
    </row>
    <row r="28" spans="1:9" ht="15" customHeight="1">
      <c r="A28" s="10" t="s">
        <v>413</v>
      </c>
      <c r="B28" s="9" t="s">
        <v>26</v>
      </c>
      <c r="C28" s="13" t="s">
        <v>414</v>
      </c>
      <c r="D28" s="13" t="s">
        <v>374</v>
      </c>
      <c r="E28" s="48">
        <v>1</v>
      </c>
      <c r="F28" s="26">
        <v>400</v>
      </c>
      <c r="G28" s="49">
        <v>0</v>
      </c>
      <c r="H28" s="50">
        <f>E28*F28*(1+G28)</f>
        <v>400</v>
      </c>
      <c r="I28" s="14" t="s">
        <v>415</v>
      </c>
    </row>
    <row r="29" spans="1:9" ht="15" customHeight="1">
      <c r="A29" s="77" t="s">
        <v>416</v>
      </c>
      <c r="B29" s="78"/>
      <c r="C29" s="78"/>
      <c r="D29" s="78"/>
      <c r="E29" s="78"/>
      <c r="F29" s="78"/>
      <c r="G29" s="78"/>
      <c r="H29" s="51">
        <f>SUM(H23:H28)</f>
        <v>6815</v>
      </c>
      <c r="I29" s="52" t="s">
        <v>417</v>
      </c>
    </row>
    <row r="30" spans="1:9" ht="15" customHeight="1">
      <c r="A30" s="10"/>
      <c r="B30" s="9"/>
      <c r="C30" s="9"/>
      <c r="D30" s="9"/>
      <c r="E30" s="9"/>
      <c r="F30" s="9"/>
      <c r="G30" s="9"/>
      <c r="H30" s="9"/>
      <c r="I30" s="28"/>
    </row>
    <row r="31" spans="1:9" ht="15" customHeight="1">
      <c r="A31" s="68" t="s">
        <v>418</v>
      </c>
      <c r="B31" s="66"/>
      <c r="C31" s="66"/>
      <c r="D31" s="66"/>
      <c r="E31" s="66"/>
      <c r="F31" s="66"/>
      <c r="G31" s="66"/>
      <c r="H31" s="66"/>
      <c r="I31" s="69"/>
    </row>
    <row r="32" spans="1:9" ht="15" customHeight="1">
      <c r="A32" s="10" t="s">
        <v>419</v>
      </c>
      <c r="B32" s="9" t="s">
        <v>27</v>
      </c>
      <c r="C32" s="13" t="s">
        <v>420</v>
      </c>
      <c r="D32" s="13" t="s">
        <v>421</v>
      </c>
      <c r="E32" s="48">
        <v>7</v>
      </c>
      <c r="F32" s="26">
        <v>250</v>
      </c>
      <c r="G32" s="54">
        <f>Assumptions!E$13</f>
        <v>0.15</v>
      </c>
      <c r="H32" s="50">
        <f t="shared" ref="H32:H40" si="1">E32*F32*(1+G32)</f>
        <v>2012.4999999999998</v>
      </c>
      <c r="I32" s="14" t="s">
        <v>422</v>
      </c>
    </row>
    <row r="33" spans="1:9" ht="15" customHeight="1">
      <c r="A33" s="10" t="s">
        <v>423</v>
      </c>
      <c r="B33" s="9" t="s">
        <v>27</v>
      </c>
      <c r="C33" s="13" t="s">
        <v>424</v>
      </c>
      <c r="D33" s="13" t="s">
        <v>425</v>
      </c>
      <c r="E33" s="48">
        <v>2</v>
      </c>
      <c r="F33" s="26">
        <v>350</v>
      </c>
      <c r="G33" s="54">
        <f>Assumptions!E$13</f>
        <v>0.15</v>
      </c>
      <c r="H33" s="50">
        <f t="shared" si="1"/>
        <v>804.99999999999989</v>
      </c>
      <c r="I33" s="14" t="s">
        <v>426</v>
      </c>
    </row>
    <row r="34" spans="1:9" ht="15" customHeight="1">
      <c r="A34" s="10" t="s">
        <v>427</v>
      </c>
      <c r="B34" s="9" t="s">
        <v>27</v>
      </c>
      <c r="C34" s="13" t="s">
        <v>428</v>
      </c>
      <c r="D34" s="13" t="s">
        <v>425</v>
      </c>
      <c r="E34" s="48">
        <v>2</v>
      </c>
      <c r="F34" s="26">
        <v>225</v>
      </c>
      <c r="G34" s="54">
        <f>Assumptions!E$13</f>
        <v>0.15</v>
      </c>
      <c r="H34" s="50">
        <f t="shared" si="1"/>
        <v>517.5</v>
      </c>
      <c r="I34" s="14" t="s">
        <v>429</v>
      </c>
    </row>
    <row r="35" spans="1:9" ht="15" customHeight="1">
      <c r="A35" s="10" t="s">
        <v>430</v>
      </c>
      <c r="B35" s="9" t="s">
        <v>27</v>
      </c>
      <c r="C35" s="13" t="s">
        <v>431</v>
      </c>
      <c r="D35" s="13" t="s">
        <v>421</v>
      </c>
      <c r="E35" s="48">
        <v>7</v>
      </c>
      <c r="F35" s="26">
        <v>250</v>
      </c>
      <c r="G35" s="54">
        <f>Assumptions!E$13</f>
        <v>0.15</v>
      </c>
      <c r="H35" s="50">
        <f t="shared" si="1"/>
        <v>2012.4999999999998</v>
      </c>
      <c r="I35" s="14" t="s">
        <v>432</v>
      </c>
    </row>
    <row r="36" spans="1:9" ht="15" customHeight="1">
      <c r="A36" s="10" t="s">
        <v>433</v>
      </c>
      <c r="B36" s="9" t="s">
        <v>27</v>
      </c>
      <c r="C36" s="13" t="s">
        <v>434</v>
      </c>
      <c r="D36" s="13" t="s">
        <v>425</v>
      </c>
      <c r="E36" s="48">
        <v>2</v>
      </c>
      <c r="F36" s="26">
        <v>350</v>
      </c>
      <c r="G36" s="54">
        <f>Assumptions!E$13</f>
        <v>0.15</v>
      </c>
      <c r="H36" s="50">
        <f t="shared" si="1"/>
        <v>804.99999999999989</v>
      </c>
      <c r="I36" s="14" t="s">
        <v>435</v>
      </c>
    </row>
    <row r="37" spans="1:9" ht="15" customHeight="1">
      <c r="A37" s="10" t="s">
        <v>436</v>
      </c>
      <c r="B37" s="9" t="s">
        <v>27</v>
      </c>
      <c r="C37" s="13" t="s">
        <v>437</v>
      </c>
      <c r="D37" s="13" t="s">
        <v>438</v>
      </c>
      <c r="E37" s="48">
        <v>6</v>
      </c>
      <c r="F37" s="26">
        <v>200</v>
      </c>
      <c r="G37" s="54">
        <f>Assumptions!E$13</f>
        <v>0.15</v>
      </c>
      <c r="H37" s="50">
        <f t="shared" si="1"/>
        <v>1380</v>
      </c>
      <c r="I37" s="14" t="s">
        <v>439</v>
      </c>
    </row>
    <row r="38" spans="1:9" ht="15" customHeight="1">
      <c r="A38" s="10" t="s">
        <v>440</v>
      </c>
      <c r="B38" s="9" t="s">
        <v>27</v>
      </c>
      <c r="C38" s="13" t="s">
        <v>441</v>
      </c>
      <c r="D38" s="13" t="s">
        <v>425</v>
      </c>
      <c r="E38" s="48">
        <v>2</v>
      </c>
      <c r="F38" s="26">
        <v>250</v>
      </c>
      <c r="G38" s="54">
        <f>Assumptions!E$13</f>
        <v>0.15</v>
      </c>
      <c r="H38" s="50">
        <f t="shared" si="1"/>
        <v>575</v>
      </c>
      <c r="I38" s="14" t="s">
        <v>442</v>
      </c>
    </row>
    <row r="39" spans="1:9" ht="15" customHeight="1">
      <c r="A39" s="10" t="s">
        <v>443</v>
      </c>
      <c r="B39" s="9" t="s">
        <v>27</v>
      </c>
      <c r="C39" s="13" t="s">
        <v>444</v>
      </c>
      <c r="D39" s="13" t="s">
        <v>445</v>
      </c>
      <c r="E39" s="48">
        <v>1</v>
      </c>
      <c r="F39" s="26">
        <v>400</v>
      </c>
      <c r="G39" s="49">
        <v>0</v>
      </c>
      <c r="H39" s="50">
        <f t="shared" si="1"/>
        <v>400</v>
      </c>
      <c r="I39" s="14" t="s">
        <v>446</v>
      </c>
    </row>
    <row r="40" spans="1:9" ht="15" customHeight="1">
      <c r="A40" s="10" t="s">
        <v>447</v>
      </c>
      <c r="B40" s="9" t="s">
        <v>27</v>
      </c>
      <c r="C40" s="13" t="s">
        <v>448</v>
      </c>
      <c r="D40" s="13" t="s">
        <v>445</v>
      </c>
      <c r="E40" s="48">
        <v>1</v>
      </c>
      <c r="F40" s="26">
        <v>500</v>
      </c>
      <c r="G40" s="49">
        <v>0</v>
      </c>
      <c r="H40" s="50">
        <f t="shared" si="1"/>
        <v>500</v>
      </c>
      <c r="I40" s="14" t="s">
        <v>449</v>
      </c>
    </row>
    <row r="41" spans="1:9" ht="15" customHeight="1">
      <c r="A41" s="77" t="s">
        <v>450</v>
      </c>
      <c r="B41" s="78"/>
      <c r="C41" s="78"/>
      <c r="D41" s="78"/>
      <c r="E41" s="78"/>
      <c r="F41" s="78"/>
      <c r="G41" s="78"/>
      <c r="H41" s="51">
        <f>SUM(H32:H40)</f>
        <v>9007.5</v>
      </c>
      <c r="I41" s="52" t="s">
        <v>451</v>
      </c>
    </row>
    <row r="42" spans="1:9" ht="15" customHeight="1">
      <c r="A42" s="10"/>
      <c r="B42" s="9"/>
      <c r="C42" s="9"/>
      <c r="D42" s="9"/>
      <c r="E42" s="9"/>
      <c r="F42" s="9"/>
      <c r="G42" s="9"/>
      <c r="H42" s="9"/>
      <c r="I42" s="28"/>
    </row>
    <row r="43" spans="1:9" ht="15" customHeight="1">
      <c r="A43" s="68" t="s">
        <v>452</v>
      </c>
      <c r="B43" s="66"/>
      <c r="C43" s="66"/>
      <c r="D43" s="66"/>
      <c r="E43" s="66"/>
      <c r="F43" s="66"/>
      <c r="G43" s="66"/>
      <c r="H43" s="66"/>
      <c r="I43" s="69"/>
    </row>
    <row r="44" spans="1:9" ht="15" customHeight="1">
      <c r="A44" s="10" t="s">
        <v>453</v>
      </c>
      <c r="B44" s="9" t="s">
        <v>28</v>
      </c>
      <c r="C44" s="13" t="s">
        <v>454</v>
      </c>
      <c r="D44" s="13" t="s">
        <v>425</v>
      </c>
      <c r="E44" s="48">
        <v>2</v>
      </c>
      <c r="F44" s="26">
        <v>650</v>
      </c>
      <c r="G44" s="54">
        <f>Assumptions!E$13</f>
        <v>0.15</v>
      </c>
      <c r="H44" s="50">
        <f t="shared" ref="H44:H53" si="2">E44*F44*(1+G44)</f>
        <v>1494.9999999999998</v>
      </c>
      <c r="I44" s="14" t="s">
        <v>455</v>
      </c>
    </row>
    <row r="45" spans="1:9" ht="15" customHeight="1">
      <c r="A45" s="10" t="s">
        <v>456</v>
      </c>
      <c r="B45" s="9" t="s">
        <v>28</v>
      </c>
      <c r="C45" s="13" t="s">
        <v>457</v>
      </c>
      <c r="D45" s="13" t="s">
        <v>425</v>
      </c>
      <c r="E45" s="48">
        <v>0</v>
      </c>
      <c r="F45" s="26">
        <v>0</v>
      </c>
      <c r="G45" s="54">
        <f>Assumptions!E$13</f>
        <v>0.15</v>
      </c>
      <c r="H45" s="50">
        <f t="shared" si="2"/>
        <v>0</v>
      </c>
      <c r="I45" s="14" t="s">
        <v>458</v>
      </c>
    </row>
    <row r="46" spans="1:9" ht="15" customHeight="1">
      <c r="A46" s="10" t="s">
        <v>459</v>
      </c>
      <c r="B46" s="9" t="s">
        <v>28</v>
      </c>
      <c r="C46" s="13" t="s">
        <v>460</v>
      </c>
      <c r="D46" s="13" t="s">
        <v>425</v>
      </c>
      <c r="E46" s="48">
        <v>2</v>
      </c>
      <c r="F46" s="26">
        <v>450</v>
      </c>
      <c r="G46" s="54">
        <f>Assumptions!E$13</f>
        <v>0.15</v>
      </c>
      <c r="H46" s="50">
        <f t="shared" si="2"/>
        <v>1035</v>
      </c>
      <c r="I46" s="14" t="s">
        <v>461</v>
      </c>
    </row>
    <row r="47" spans="1:9" ht="15" customHeight="1">
      <c r="A47" s="10" t="s">
        <v>462</v>
      </c>
      <c r="B47" s="9" t="s">
        <v>28</v>
      </c>
      <c r="C47" s="13" t="s">
        <v>463</v>
      </c>
      <c r="D47" s="13" t="s">
        <v>425</v>
      </c>
      <c r="E47" s="48">
        <v>2</v>
      </c>
      <c r="F47" s="26">
        <v>300</v>
      </c>
      <c r="G47" s="54">
        <f>Assumptions!E$13</f>
        <v>0.15</v>
      </c>
      <c r="H47" s="50">
        <f t="shared" si="2"/>
        <v>690</v>
      </c>
      <c r="I47" s="14" t="s">
        <v>464</v>
      </c>
    </row>
    <row r="48" spans="1:9" ht="15" customHeight="1">
      <c r="A48" s="10" t="s">
        <v>465</v>
      </c>
      <c r="B48" s="9" t="s">
        <v>28</v>
      </c>
      <c r="C48" s="13" t="s">
        <v>466</v>
      </c>
      <c r="D48" s="13" t="s">
        <v>425</v>
      </c>
      <c r="E48" s="48">
        <v>2</v>
      </c>
      <c r="F48" s="26">
        <v>300</v>
      </c>
      <c r="G48" s="54">
        <f>Assumptions!E$13</f>
        <v>0.15</v>
      </c>
      <c r="H48" s="50">
        <f t="shared" si="2"/>
        <v>690</v>
      </c>
      <c r="I48" s="14" t="s">
        <v>467</v>
      </c>
    </row>
    <row r="49" spans="1:9" ht="15" customHeight="1">
      <c r="A49" s="10" t="s">
        <v>468</v>
      </c>
      <c r="B49" s="9" t="s">
        <v>28</v>
      </c>
      <c r="C49" s="13" t="s">
        <v>469</v>
      </c>
      <c r="D49" s="13" t="s">
        <v>425</v>
      </c>
      <c r="E49" s="48">
        <v>2</v>
      </c>
      <c r="F49" s="26">
        <v>750</v>
      </c>
      <c r="G49" s="49">
        <v>0</v>
      </c>
      <c r="H49" s="50">
        <f t="shared" si="2"/>
        <v>1500</v>
      </c>
      <c r="I49" s="14" t="s">
        <v>470</v>
      </c>
    </row>
    <row r="50" spans="1:9" ht="15" customHeight="1">
      <c r="A50" s="10" t="s">
        <v>471</v>
      </c>
      <c r="B50" s="9" t="s">
        <v>28</v>
      </c>
      <c r="C50" s="13" t="s">
        <v>472</v>
      </c>
      <c r="D50" s="13" t="s">
        <v>445</v>
      </c>
      <c r="E50" s="48">
        <v>1</v>
      </c>
      <c r="F50" s="26">
        <v>400</v>
      </c>
      <c r="G50" s="49">
        <v>0</v>
      </c>
      <c r="H50" s="50">
        <f t="shared" si="2"/>
        <v>400</v>
      </c>
      <c r="I50" s="14" t="s">
        <v>473</v>
      </c>
    </row>
    <row r="51" spans="1:9" ht="15" customHeight="1">
      <c r="A51" s="10" t="s">
        <v>474</v>
      </c>
      <c r="B51" s="9" t="s">
        <v>28</v>
      </c>
      <c r="C51" s="13" t="s">
        <v>475</v>
      </c>
      <c r="D51" s="13" t="s">
        <v>476</v>
      </c>
      <c r="E51" s="48">
        <v>1</v>
      </c>
      <c r="F51" s="26">
        <v>300</v>
      </c>
      <c r="G51" s="49">
        <v>0</v>
      </c>
      <c r="H51" s="50">
        <f t="shared" si="2"/>
        <v>300</v>
      </c>
      <c r="I51" s="14" t="s">
        <v>477</v>
      </c>
    </row>
    <row r="52" spans="1:9" ht="15" customHeight="1">
      <c r="A52" s="10" t="s">
        <v>478</v>
      </c>
      <c r="B52" s="9" t="s">
        <v>28</v>
      </c>
      <c r="C52" s="13" t="s">
        <v>479</v>
      </c>
      <c r="D52" s="13" t="s">
        <v>476</v>
      </c>
      <c r="E52" s="48">
        <v>1</v>
      </c>
      <c r="F52" s="26">
        <v>300</v>
      </c>
      <c r="G52" s="49">
        <v>0</v>
      </c>
      <c r="H52" s="50">
        <f t="shared" si="2"/>
        <v>300</v>
      </c>
      <c r="I52" s="14" t="s">
        <v>480</v>
      </c>
    </row>
    <row r="53" spans="1:9" ht="15" customHeight="1">
      <c r="A53" s="10" t="s">
        <v>481</v>
      </c>
      <c r="B53" s="9" t="s">
        <v>28</v>
      </c>
      <c r="C53" s="13" t="s">
        <v>482</v>
      </c>
      <c r="D53" s="13" t="s">
        <v>445</v>
      </c>
      <c r="E53" s="48">
        <v>1</v>
      </c>
      <c r="F53" s="26">
        <v>150</v>
      </c>
      <c r="G53" s="49">
        <v>0</v>
      </c>
      <c r="H53" s="50">
        <f t="shared" si="2"/>
        <v>150</v>
      </c>
      <c r="I53" s="14" t="s">
        <v>483</v>
      </c>
    </row>
    <row r="54" spans="1:9" ht="15" customHeight="1">
      <c r="A54" s="77" t="s">
        <v>484</v>
      </c>
      <c r="B54" s="78"/>
      <c r="C54" s="78"/>
      <c r="D54" s="78"/>
      <c r="E54" s="78"/>
      <c r="F54" s="78"/>
      <c r="G54" s="78"/>
      <c r="H54" s="51">
        <f>SUM(H44:H53)</f>
        <v>6560</v>
      </c>
      <c r="I54" s="52" t="s">
        <v>485</v>
      </c>
    </row>
    <row r="55" spans="1:9" ht="15" customHeight="1">
      <c r="A55" s="10"/>
      <c r="B55" s="9"/>
      <c r="C55" s="9"/>
      <c r="D55" s="9"/>
      <c r="E55" s="9"/>
      <c r="F55" s="9"/>
      <c r="G55" s="9"/>
      <c r="H55" s="9"/>
      <c r="I55" s="28"/>
    </row>
    <row r="56" spans="1:9" ht="15" customHeight="1">
      <c r="A56" s="68" t="s">
        <v>486</v>
      </c>
      <c r="B56" s="66"/>
      <c r="C56" s="66"/>
      <c r="D56" s="66"/>
      <c r="E56" s="66"/>
      <c r="F56" s="66"/>
      <c r="G56" s="66"/>
      <c r="H56" s="66"/>
      <c r="I56" s="69"/>
    </row>
    <row r="57" spans="1:9" ht="15" customHeight="1">
      <c r="A57" s="10" t="s">
        <v>487</v>
      </c>
      <c r="B57" s="9" t="s">
        <v>29</v>
      </c>
      <c r="C57" s="13" t="s">
        <v>488</v>
      </c>
      <c r="D57" s="13" t="s">
        <v>425</v>
      </c>
      <c r="E57" s="48">
        <v>2</v>
      </c>
      <c r="F57" s="26">
        <v>450</v>
      </c>
      <c r="G57" s="54">
        <f>Assumptions!E$13</f>
        <v>0.15</v>
      </c>
      <c r="H57" s="50">
        <f t="shared" ref="H57:H63" si="3">E57*F57*(1+G57)</f>
        <v>1035</v>
      </c>
      <c r="I57" s="14" t="s">
        <v>489</v>
      </c>
    </row>
    <row r="58" spans="1:9" ht="15" customHeight="1">
      <c r="A58" s="10" t="s">
        <v>490</v>
      </c>
      <c r="B58" s="9" t="s">
        <v>29</v>
      </c>
      <c r="C58" s="13" t="s">
        <v>491</v>
      </c>
      <c r="D58" s="13" t="s">
        <v>425</v>
      </c>
      <c r="E58" s="48">
        <v>2</v>
      </c>
      <c r="F58" s="26">
        <v>400</v>
      </c>
      <c r="G58" s="54">
        <f>Assumptions!E$13</f>
        <v>0.15</v>
      </c>
      <c r="H58" s="50">
        <f t="shared" si="3"/>
        <v>919.99999999999989</v>
      </c>
      <c r="I58" s="14" t="s">
        <v>492</v>
      </c>
    </row>
    <row r="59" spans="1:9" ht="15" customHeight="1">
      <c r="A59" s="10" t="s">
        <v>493</v>
      </c>
      <c r="B59" s="9" t="s">
        <v>29</v>
      </c>
      <c r="C59" s="13" t="s">
        <v>494</v>
      </c>
      <c r="D59" s="13" t="s">
        <v>438</v>
      </c>
      <c r="E59" s="48">
        <v>4</v>
      </c>
      <c r="F59" s="26">
        <v>300</v>
      </c>
      <c r="G59" s="54">
        <f>Assumptions!E$13</f>
        <v>0.15</v>
      </c>
      <c r="H59" s="50">
        <f t="shared" si="3"/>
        <v>1380</v>
      </c>
      <c r="I59" s="14" t="s">
        <v>495</v>
      </c>
    </row>
    <row r="60" spans="1:9" ht="15" customHeight="1">
      <c r="A60" s="10" t="s">
        <v>496</v>
      </c>
      <c r="B60" s="9" t="s">
        <v>29</v>
      </c>
      <c r="C60" s="13" t="s">
        <v>497</v>
      </c>
      <c r="D60" s="13" t="s">
        <v>425</v>
      </c>
      <c r="E60" s="48">
        <v>2</v>
      </c>
      <c r="F60" s="26">
        <v>800</v>
      </c>
      <c r="G60" s="49">
        <v>0</v>
      </c>
      <c r="H60" s="50">
        <f t="shared" si="3"/>
        <v>1600</v>
      </c>
      <c r="I60" s="14" t="s">
        <v>498</v>
      </c>
    </row>
    <row r="61" spans="1:9" ht="15" customHeight="1">
      <c r="A61" s="10" t="s">
        <v>499</v>
      </c>
      <c r="B61" s="9" t="s">
        <v>29</v>
      </c>
      <c r="C61" s="13" t="s">
        <v>500</v>
      </c>
      <c r="D61" s="13" t="s">
        <v>445</v>
      </c>
      <c r="E61" s="48">
        <v>1</v>
      </c>
      <c r="F61" s="26">
        <v>200</v>
      </c>
      <c r="G61" s="49">
        <v>0</v>
      </c>
      <c r="H61" s="50">
        <f t="shared" si="3"/>
        <v>200</v>
      </c>
      <c r="I61" s="14" t="s">
        <v>501</v>
      </c>
    </row>
    <row r="62" spans="1:9" ht="15" customHeight="1">
      <c r="A62" s="10" t="s">
        <v>502</v>
      </c>
      <c r="B62" s="9" t="s">
        <v>29</v>
      </c>
      <c r="C62" s="13" t="s">
        <v>503</v>
      </c>
      <c r="D62" s="13" t="s">
        <v>445</v>
      </c>
      <c r="E62" s="48">
        <v>1</v>
      </c>
      <c r="F62" s="26">
        <v>250</v>
      </c>
      <c r="G62" s="49">
        <v>0</v>
      </c>
      <c r="H62" s="50">
        <f t="shared" si="3"/>
        <v>250</v>
      </c>
      <c r="I62" s="14" t="s">
        <v>504</v>
      </c>
    </row>
    <row r="63" spans="1:9" ht="15" customHeight="1">
      <c r="A63" s="10" t="s">
        <v>505</v>
      </c>
      <c r="B63" s="9" t="s">
        <v>29</v>
      </c>
      <c r="C63" s="13" t="s">
        <v>506</v>
      </c>
      <c r="D63" s="13" t="s">
        <v>445</v>
      </c>
      <c r="E63" s="48">
        <v>1</v>
      </c>
      <c r="F63" s="26">
        <v>150</v>
      </c>
      <c r="G63" s="49">
        <v>0</v>
      </c>
      <c r="H63" s="50">
        <f t="shared" si="3"/>
        <v>150</v>
      </c>
      <c r="I63" s="14" t="s">
        <v>507</v>
      </c>
    </row>
    <row r="64" spans="1:9" ht="15" customHeight="1">
      <c r="A64" s="77" t="s">
        <v>508</v>
      </c>
      <c r="B64" s="78"/>
      <c r="C64" s="78"/>
      <c r="D64" s="78"/>
      <c r="E64" s="78"/>
      <c r="F64" s="78"/>
      <c r="G64" s="78"/>
      <c r="H64" s="51">
        <f>SUM(H57:H63)</f>
        <v>5535</v>
      </c>
      <c r="I64" s="52" t="s">
        <v>509</v>
      </c>
    </row>
    <row r="65" spans="1:9" ht="15" customHeight="1">
      <c r="A65" s="10"/>
      <c r="B65" s="9"/>
      <c r="C65" s="9"/>
      <c r="D65" s="9"/>
      <c r="E65" s="9"/>
      <c r="F65" s="9"/>
      <c r="G65" s="9"/>
      <c r="H65" s="9"/>
      <c r="I65" s="28"/>
    </row>
    <row r="66" spans="1:9" ht="15" customHeight="1">
      <c r="A66" s="68" t="s">
        <v>510</v>
      </c>
      <c r="B66" s="66"/>
      <c r="C66" s="66"/>
      <c r="D66" s="66"/>
      <c r="E66" s="66"/>
      <c r="F66" s="66"/>
      <c r="G66" s="66"/>
      <c r="H66" s="66"/>
      <c r="I66" s="69"/>
    </row>
    <row r="67" spans="1:9" ht="15" customHeight="1">
      <c r="A67" s="10" t="s">
        <v>511</v>
      </c>
      <c r="B67" s="9" t="s">
        <v>30</v>
      </c>
      <c r="C67" s="13" t="s">
        <v>512</v>
      </c>
      <c r="D67" s="13" t="s">
        <v>425</v>
      </c>
      <c r="E67" s="48">
        <v>2</v>
      </c>
      <c r="F67" s="26">
        <v>500</v>
      </c>
      <c r="G67" s="54">
        <f>Assumptions!E$13</f>
        <v>0.15</v>
      </c>
      <c r="H67" s="50">
        <f>E67*F67*(1+G67)</f>
        <v>1150</v>
      </c>
      <c r="I67" s="14" t="s">
        <v>513</v>
      </c>
    </row>
    <row r="68" spans="1:9" ht="15" customHeight="1">
      <c r="A68" s="10" t="s">
        <v>514</v>
      </c>
      <c r="B68" s="9" t="s">
        <v>30</v>
      </c>
      <c r="C68" s="13" t="s">
        <v>515</v>
      </c>
      <c r="D68" s="13" t="s">
        <v>425</v>
      </c>
      <c r="E68" s="48">
        <v>2</v>
      </c>
      <c r="F68" s="26">
        <v>300</v>
      </c>
      <c r="G68" s="54">
        <f>Assumptions!E$13</f>
        <v>0.15</v>
      </c>
      <c r="H68" s="50">
        <f>E68*F68*(1+G68)</f>
        <v>690</v>
      </c>
      <c r="I68" s="14" t="s">
        <v>516</v>
      </c>
    </row>
    <row r="69" spans="1:9" ht="15" customHeight="1">
      <c r="A69" s="10" t="s">
        <v>517</v>
      </c>
      <c r="B69" s="9" t="s">
        <v>30</v>
      </c>
      <c r="C69" s="13" t="s">
        <v>518</v>
      </c>
      <c r="D69" s="13" t="s">
        <v>425</v>
      </c>
      <c r="E69" s="48">
        <v>2</v>
      </c>
      <c r="F69" s="26">
        <v>400</v>
      </c>
      <c r="G69" s="49">
        <v>0</v>
      </c>
      <c r="H69" s="50">
        <f>E69*F69*(1+G69)</f>
        <v>800</v>
      </c>
      <c r="I69" s="14" t="s">
        <v>519</v>
      </c>
    </row>
    <row r="70" spans="1:9" ht="15" customHeight="1">
      <c r="A70" s="10" t="s">
        <v>520</v>
      </c>
      <c r="B70" s="9" t="s">
        <v>30</v>
      </c>
      <c r="C70" s="13" t="s">
        <v>521</v>
      </c>
      <c r="D70" s="13" t="s">
        <v>445</v>
      </c>
      <c r="E70" s="48">
        <v>1</v>
      </c>
      <c r="F70" s="26">
        <v>200</v>
      </c>
      <c r="G70" s="49">
        <v>0</v>
      </c>
      <c r="H70" s="50">
        <f>E70*F70*(1+G70)</f>
        <v>200</v>
      </c>
      <c r="I70" s="14" t="s">
        <v>522</v>
      </c>
    </row>
    <row r="71" spans="1:9" ht="15" customHeight="1">
      <c r="A71" s="10" t="s">
        <v>523</v>
      </c>
      <c r="B71" s="9" t="s">
        <v>30</v>
      </c>
      <c r="C71" s="13" t="s">
        <v>524</v>
      </c>
      <c r="D71" s="13" t="s">
        <v>445</v>
      </c>
      <c r="E71" s="48">
        <v>1</v>
      </c>
      <c r="F71" s="26">
        <v>75</v>
      </c>
      <c r="G71" s="49">
        <v>0</v>
      </c>
      <c r="H71" s="50">
        <f>E71*F71*(1+G71)</f>
        <v>75</v>
      </c>
      <c r="I71" s="14" t="s">
        <v>525</v>
      </c>
    </row>
    <row r="72" spans="1:9" ht="15" customHeight="1">
      <c r="A72" s="77" t="s">
        <v>526</v>
      </c>
      <c r="B72" s="78"/>
      <c r="C72" s="78"/>
      <c r="D72" s="78"/>
      <c r="E72" s="78"/>
      <c r="F72" s="78"/>
      <c r="G72" s="78"/>
      <c r="H72" s="51">
        <f>SUM(H67:H71)</f>
        <v>2915</v>
      </c>
      <c r="I72" s="52" t="s">
        <v>527</v>
      </c>
    </row>
    <row r="73" spans="1:9" ht="15" customHeight="1">
      <c r="A73" s="10"/>
      <c r="B73" s="9"/>
      <c r="C73" s="9"/>
      <c r="D73" s="9"/>
      <c r="E73" s="9"/>
      <c r="F73" s="9"/>
      <c r="G73" s="9"/>
      <c r="H73" s="9"/>
      <c r="I73" s="28"/>
    </row>
    <row r="74" spans="1:9" ht="15" customHeight="1">
      <c r="A74" s="68" t="s">
        <v>528</v>
      </c>
      <c r="B74" s="66"/>
      <c r="C74" s="66"/>
      <c r="D74" s="66"/>
      <c r="E74" s="66"/>
      <c r="F74" s="66"/>
      <c r="G74" s="66"/>
      <c r="H74" s="66"/>
      <c r="I74" s="69"/>
    </row>
    <row r="75" spans="1:9" ht="15" customHeight="1">
      <c r="A75" s="10" t="s">
        <v>529</v>
      </c>
      <c r="B75" s="9" t="s">
        <v>31</v>
      </c>
      <c r="C75" s="13" t="s">
        <v>530</v>
      </c>
      <c r="D75" s="13" t="s">
        <v>421</v>
      </c>
      <c r="E75" s="48">
        <v>5</v>
      </c>
      <c r="F75" s="26">
        <v>350</v>
      </c>
      <c r="G75" s="54">
        <f>Assumptions!E$13</f>
        <v>0.15</v>
      </c>
      <c r="H75" s="50">
        <f>E75*F75*(1+G75)</f>
        <v>2012.4999999999998</v>
      </c>
      <c r="I75" s="14" t="s">
        <v>531</v>
      </c>
    </row>
    <row r="76" spans="1:9" ht="15" customHeight="1">
      <c r="A76" s="10" t="s">
        <v>532</v>
      </c>
      <c r="B76" s="9" t="s">
        <v>31</v>
      </c>
      <c r="C76" s="13" t="s">
        <v>533</v>
      </c>
      <c r="D76" s="13" t="s">
        <v>421</v>
      </c>
      <c r="E76" s="48">
        <v>4</v>
      </c>
      <c r="F76" s="26">
        <v>300</v>
      </c>
      <c r="G76" s="54">
        <f>Assumptions!E$13</f>
        <v>0.15</v>
      </c>
      <c r="H76" s="50">
        <f>E76*F76*(1+G76)</f>
        <v>1380</v>
      </c>
      <c r="I76" s="14" t="s">
        <v>534</v>
      </c>
    </row>
    <row r="77" spans="1:9" ht="15" customHeight="1">
      <c r="A77" s="10" t="s">
        <v>535</v>
      </c>
      <c r="B77" s="9" t="s">
        <v>31</v>
      </c>
      <c r="C77" s="13" t="s">
        <v>536</v>
      </c>
      <c r="D77" s="13" t="s">
        <v>421</v>
      </c>
      <c r="E77" s="48">
        <v>4</v>
      </c>
      <c r="F77" s="26">
        <v>350</v>
      </c>
      <c r="G77" s="54">
        <f>Assumptions!E$13</f>
        <v>0.15</v>
      </c>
      <c r="H77" s="50">
        <f>E77*F77*(1+G77)</f>
        <v>1609.9999999999998</v>
      </c>
      <c r="I77" s="14" t="s">
        <v>537</v>
      </c>
    </row>
    <row r="78" spans="1:9" ht="15" customHeight="1">
      <c r="A78" s="10" t="s">
        <v>538</v>
      </c>
      <c r="B78" s="9" t="s">
        <v>31</v>
      </c>
      <c r="C78" s="13" t="s">
        <v>539</v>
      </c>
      <c r="D78" s="13" t="s">
        <v>438</v>
      </c>
      <c r="E78" s="48">
        <v>2</v>
      </c>
      <c r="F78" s="26">
        <v>175</v>
      </c>
      <c r="G78" s="54">
        <f>Assumptions!E$13</f>
        <v>0.15</v>
      </c>
      <c r="H78" s="50">
        <f>E78*F78*(1+G78)</f>
        <v>402.49999999999994</v>
      </c>
      <c r="I78" s="14" t="s">
        <v>540</v>
      </c>
    </row>
    <row r="79" spans="1:9" ht="15" customHeight="1">
      <c r="A79" s="10" t="s">
        <v>541</v>
      </c>
      <c r="B79" s="9" t="s">
        <v>31</v>
      </c>
      <c r="C79" s="13" t="s">
        <v>542</v>
      </c>
      <c r="D79" s="13" t="s">
        <v>445</v>
      </c>
      <c r="E79" s="48">
        <v>1</v>
      </c>
      <c r="F79" s="26">
        <v>1500</v>
      </c>
      <c r="G79" s="49">
        <v>0</v>
      </c>
      <c r="H79" s="50">
        <f>E79*F79*(1+G79)</f>
        <v>1500</v>
      </c>
      <c r="I79" s="14" t="s">
        <v>543</v>
      </c>
    </row>
    <row r="80" spans="1:9" ht="15" customHeight="1">
      <c r="A80" s="10" t="s">
        <v>544</v>
      </c>
      <c r="B80" s="9" t="s">
        <v>31</v>
      </c>
      <c r="C80" s="13" t="s">
        <v>545</v>
      </c>
      <c r="D80" s="13" t="s">
        <v>546</v>
      </c>
      <c r="E80" s="53">
        <v>1</v>
      </c>
      <c r="F80" s="46">
        <f>'Props &amp; Art'!G19</f>
        <v>3090</v>
      </c>
      <c r="G80" s="49">
        <v>0</v>
      </c>
      <c r="H80" s="50">
        <f>E80*F80</f>
        <v>3090</v>
      </c>
      <c r="I80" s="14" t="s">
        <v>547</v>
      </c>
    </row>
    <row r="81" spans="1:9" ht="15" customHeight="1">
      <c r="A81" s="10" t="s">
        <v>548</v>
      </c>
      <c r="B81" s="9" t="s">
        <v>31</v>
      </c>
      <c r="C81" s="13" t="s">
        <v>549</v>
      </c>
      <c r="D81" s="13" t="s">
        <v>445</v>
      </c>
      <c r="E81" s="48">
        <v>1</v>
      </c>
      <c r="F81" s="26">
        <v>250</v>
      </c>
      <c r="G81" s="49">
        <v>0</v>
      </c>
      <c r="H81" s="50">
        <f>E81*F81*(1+G81)</f>
        <v>250</v>
      </c>
      <c r="I81" s="14" t="s">
        <v>550</v>
      </c>
    </row>
    <row r="82" spans="1:9" ht="15" customHeight="1">
      <c r="A82" s="77" t="s">
        <v>551</v>
      </c>
      <c r="B82" s="78"/>
      <c r="C82" s="78"/>
      <c r="D82" s="78"/>
      <c r="E82" s="78"/>
      <c r="F82" s="78"/>
      <c r="G82" s="78"/>
      <c r="H82" s="51">
        <f>SUM(H75:H81)</f>
        <v>10245</v>
      </c>
      <c r="I82" s="52" t="s">
        <v>552</v>
      </c>
    </row>
    <row r="83" spans="1:9" ht="15" customHeight="1">
      <c r="A83" s="10"/>
      <c r="B83" s="9"/>
      <c r="C83" s="9"/>
      <c r="D83" s="9"/>
      <c r="E83" s="9"/>
      <c r="F83" s="9"/>
      <c r="G83" s="9"/>
      <c r="H83" s="9"/>
      <c r="I83" s="28"/>
    </row>
    <row r="84" spans="1:9" ht="15" customHeight="1">
      <c r="A84" s="68" t="s">
        <v>553</v>
      </c>
      <c r="B84" s="66"/>
      <c r="C84" s="66"/>
      <c r="D84" s="66"/>
      <c r="E84" s="66"/>
      <c r="F84" s="66"/>
      <c r="G84" s="66"/>
      <c r="H84" s="66"/>
      <c r="I84" s="69"/>
    </row>
    <row r="85" spans="1:9" ht="15" customHeight="1">
      <c r="A85" s="10" t="s">
        <v>554</v>
      </c>
      <c r="B85" s="9" t="s">
        <v>32</v>
      </c>
      <c r="C85" s="13" t="s">
        <v>555</v>
      </c>
      <c r="D85" s="13" t="s">
        <v>421</v>
      </c>
      <c r="E85" s="48">
        <v>3</v>
      </c>
      <c r="F85" s="26">
        <v>250</v>
      </c>
      <c r="G85" s="54">
        <f>Assumptions!E$13</f>
        <v>0.15</v>
      </c>
      <c r="H85" s="50">
        <f t="shared" ref="H85:H90" si="4">E85*F85*(1+G85)</f>
        <v>862.49999999999989</v>
      </c>
      <c r="I85" s="14" t="s">
        <v>412</v>
      </c>
    </row>
    <row r="86" spans="1:9" ht="15" customHeight="1">
      <c r="A86" s="10" t="s">
        <v>556</v>
      </c>
      <c r="B86" s="9" t="s">
        <v>32</v>
      </c>
      <c r="C86" s="13" t="s">
        <v>557</v>
      </c>
      <c r="D86" s="13" t="s">
        <v>445</v>
      </c>
      <c r="E86" s="48">
        <v>1</v>
      </c>
      <c r="F86" s="26">
        <v>800</v>
      </c>
      <c r="G86" s="49">
        <v>0</v>
      </c>
      <c r="H86" s="50">
        <f t="shared" si="4"/>
        <v>800</v>
      </c>
      <c r="I86" s="14" t="s">
        <v>558</v>
      </c>
    </row>
    <row r="87" spans="1:9" ht="15" customHeight="1">
      <c r="A87" s="10" t="s">
        <v>559</v>
      </c>
      <c r="B87" s="9" t="s">
        <v>32</v>
      </c>
      <c r="C87" s="13" t="s">
        <v>560</v>
      </c>
      <c r="D87" s="13" t="s">
        <v>445</v>
      </c>
      <c r="E87" s="48">
        <v>1</v>
      </c>
      <c r="F87" s="26">
        <v>200</v>
      </c>
      <c r="G87" s="49">
        <v>0</v>
      </c>
      <c r="H87" s="50">
        <f t="shared" si="4"/>
        <v>200</v>
      </c>
      <c r="I87" s="14" t="s">
        <v>561</v>
      </c>
    </row>
    <row r="88" spans="1:9" ht="15" customHeight="1">
      <c r="A88" s="10" t="s">
        <v>562</v>
      </c>
      <c r="B88" s="9" t="s">
        <v>32</v>
      </c>
      <c r="C88" s="13" t="s">
        <v>563</v>
      </c>
      <c r="D88" s="13" t="s">
        <v>425</v>
      </c>
      <c r="E88" s="48">
        <v>2</v>
      </c>
      <c r="F88" s="26">
        <v>400</v>
      </c>
      <c r="G88" s="54">
        <f>Assumptions!E$13</f>
        <v>0.15</v>
      </c>
      <c r="H88" s="50">
        <f t="shared" si="4"/>
        <v>919.99999999999989</v>
      </c>
      <c r="I88" s="14" t="s">
        <v>564</v>
      </c>
    </row>
    <row r="89" spans="1:9" ht="15" customHeight="1">
      <c r="A89" s="10" t="s">
        <v>565</v>
      </c>
      <c r="B89" s="9" t="s">
        <v>32</v>
      </c>
      <c r="C89" s="13" t="s">
        <v>566</v>
      </c>
      <c r="D89" s="13" t="s">
        <v>425</v>
      </c>
      <c r="E89" s="48">
        <v>0</v>
      </c>
      <c r="F89" s="26">
        <v>0</v>
      </c>
      <c r="G89" s="54">
        <f>Assumptions!E$13</f>
        <v>0.15</v>
      </c>
      <c r="H89" s="50">
        <f t="shared" si="4"/>
        <v>0</v>
      </c>
      <c r="I89" s="14" t="s">
        <v>567</v>
      </c>
    </row>
    <row r="90" spans="1:9" ht="15" customHeight="1">
      <c r="A90" s="10" t="s">
        <v>568</v>
      </c>
      <c r="B90" s="9" t="s">
        <v>32</v>
      </c>
      <c r="C90" s="13" t="s">
        <v>569</v>
      </c>
      <c r="D90" s="13" t="s">
        <v>445</v>
      </c>
      <c r="E90" s="48">
        <v>1</v>
      </c>
      <c r="F90" s="26">
        <v>250</v>
      </c>
      <c r="G90" s="49">
        <v>0</v>
      </c>
      <c r="H90" s="50">
        <f t="shared" si="4"/>
        <v>250</v>
      </c>
      <c r="I90" s="14" t="s">
        <v>570</v>
      </c>
    </row>
    <row r="91" spans="1:9" ht="15" customHeight="1">
      <c r="A91" s="77" t="s">
        <v>571</v>
      </c>
      <c r="B91" s="78"/>
      <c r="C91" s="78"/>
      <c r="D91" s="78"/>
      <c r="E91" s="78"/>
      <c r="F91" s="78"/>
      <c r="G91" s="78"/>
      <c r="H91" s="51">
        <f>SUM(H85:H90)</f>
        <v>3032.5</v>
      </c>
      <c r="I91" s="52" t="s">
        <v>572</v>
      </c>
    </row>
    <row r="92" spans="1:9" ht="15" customHeight="1">
      <c r="A92" s="10"/>
      <c r="B92" s="9"/>
      <c r="C92" s="9"/>
      <c r="D92" s="9"/>
      <c r="E92" s="9"/>
      <c r="F92" s="9"/>
      <c r="G92" s="9"/>
      <c r="H92" s="9"/>
      <c r="I92" s="28"/>
    </row>
    <row r="93" spans="1:9" ht="15" customHeight="1">
      <c r="A93" s="68" t="s">
        <v>573</v>
      </c>
      <c r="B93" s="66"/>
      <c r="C93" s="66"/>
      <c r="D93" s="66"/>
      <c r="E93" s="66"/>
      <c r="F93" s="66"/>
      <c r="G93" s="66"/>
      <c r="H93" s="66"/>
      <c r="I93" s="69"/>
    </row>
    <row r="94" spans="1:9" ht="15" customHeight="1">
      <c r="A94" s="10" t="s">
        <v>574</v>
      </c>
      <c r="B94" s="9" t="s">
        <v>33</v>
      </c>
      <c r="C94" s="13" t="s">
        <v>575</v>
      </c>
      <c r="D94" s="13" t="s">
        <v>576</v>
      </c>
      <c r="E94" s="48">
        <v>3</v>
      </c>
      <c r="F94" s="26">
        <v>1000</v>
      </c>
      <c r="G94" s="49">
        <v>0</v>
      </c>
      <c r="H94" s="50">
        <f>E94*F94*(1+G94)</f>
        <v>3000</v>
      </c>
      <c r="I94" s="14" t="s">
        <v>577</v>
      </c>
    </row>
    <row r="95" spans="1:9" ht="15" customHeight="1">
      <c r="A95" s="10" t="s">
        <v>578</v>
      </c>
      <c r="B95" s="9" t="s">
        <v>33</v>
      </c>
      <c r="C95" s="13" t="s">
        <v>579</v>
      </c>
      <c r="D95" s="13" t="s">
        <v>421</v>
      </c>
      <c r="E95" s="48">
        <v>3</v>
      </c>
      <c r="F95" s="26">
        <v>250</v>
      </c>
      <c r="G95" s="54">
        <f>Assumptions!E$13</f>
        <v>0.15</v>
      </c>
      <c r="H95" s="50">
        <f>E95*F95*(1+G95)</f>
        <v>862.49999999999989</v>
      </c>
      <c r="I95" s="14" t="s">
        <v>580</v>
      </c>
    </row>
    <row r="96" spans="1:9" ht="15" customHeight="1">
      <c r="A96" s="10" t="s">
        <v>581</v>
      </c>
      <c r="B96" s="9" t="s">
        <v>33</v>
      </c>
      <c r="C96" s="13" t="s">
        <v>582</v>
      </c>
      <c r="D96" s="13" t="s">
        <v>445</v>
      </c>
      <c r="E96" s="48">
        <v>1</v>
      </c>
      <c r="F96" s="26">
        <v>500</v>
      </c>
      <c r="G96" s="49">
        <v>0</v>
      </c>
      <c r="H96" s="50">
        <f>E96*F96*(1+G96)</f>
        <v>500</v>
      </c>
      <c r="I96" s="14" t="s">
        <v>583</v>
      </c>
    </row>
    <row r="97" spans="1:9" ht="15" customHeight="1">
      <c r="A97" s="10" t="s">
        <v>584</v>
      </c>
      <c r="B97" s="9" t="s">
        <v>33</v>
      </c>
      <c r="C97" s="13" t="s">
        <v>585</v>
      </c>
      <c r="D97" s="13" t="s">
        <v>445</v>
      </c>
      <c r="E97" s="48">
        <v>1</v>
      </c>
      <c r="F97" s="26">
        <v>350</v>
      </c>
      <c r="G97" s="49">
        <v>0</v>
      </c>
      <c r="H97" s="50">
        <f>E97*F97*(1+G97)</f>
        <v>350</v>
      </c>
      <c r="I97" s="14" t="s">
        <v>586</v>
      </c>
    </row>
    <row r="98" spans="1:9" ht="15" customHeight="1">
      <c r="A98" s="10" t="s">
        <v>587</v>
      </c>
      <c r="B98" s="9" t="s">
        <v>33</v>
      </c>
      <c r="C98" s="13" t="s">
        <v>588</v>
      </c>
      <c r="D98" s="13" t="s">
        <v>445</v>
      </c>
      <c r="E98" s="48">
        <v>1</v>
      </c>
      <c r="F98" s="26">
        <v>400</v>
      </c>
      <c r="G98" s="49">
        <v>0</v>
      </c>
      <c r="H98" s="50">
        <f>E98*F98*(1+G98)</f>
        <v>400</v>
      </c>
      <c r="I98" s="14" t="s">
        <v>589</v>
      </c>
    </row>
    <row r="99" spans="1:9" ht="15" customHeight="1">
      <c r="A99" s="77" t="s">
        <v>590</v>
      </c>
      <c r="B99" s="78"/>
      <c r="C99" s="78"/>
      <c r="D99" s="78"/>
      <c r="E99" s="78"/>
      <c r="F99" s="78"/>
      <c r="G99" s="78"/>
      <c r="H99" s="51">
        <f>SUM(H94:H98)</f>
        <v>5112.5</v>
      </c>
      <c r="I99" s="52" t="s">
        <v>591</v>
      </c>
    </row>
    <row r="100" spans="1:9" ht="15" customHeight="1">
      <c r="A100" s="10"/>
      <c r="B100" s="9"/>
      <c r="C100" s="9"/>
      <c r="D100" s="9"/>
      <c r="E100" s="9"/>
      <c r="F100" s="9"/>
      <c r="G100" s="9"/>
      <c r="H100" s="9"/>
      <c r="I100" s="28"/>
    </row>
    <row r="101" spans="1:9" ht="15" customHeight="1">
      <c r="A101" s="68" t="s">
        <v>592</v>
      </c>
      <c r="B101" s="66"/>
      <c r="C101" s="66"/>
      <c r="D101" s="66"/>
      <c r="E101" s="66"/>
      <c r="F101" s="66"/>
      <c r="G101" s="66"/>
      <c r="H101" s="66"/>
      <c r="I101" s="69"/>
    </row>
    <row r="102" spans="1:9" ht="15" customHeight="1">
      <c r="A102" s="10" t="s">
        <v>593</v>
      </c>
      <c r="B102" s="9" t="s">
        <v>34</v>
      </c>
      <c r="C102" s="13" t="s">
        <v>594</v>
      </c>
      <c r="D102" s="13" t="s">
        <v>595</v>
      </c>
      <c r="E102" s="48">
        <v>2</v>
      </c>
      <c r="F102" s="26">
        <v>250</v>
      </c>
      <c r="G102" s="49">
        <v>0</v>
      </c>
      <c r="H102" s="50">
        <f>E102*F102*(1+G102)</f>
        <v>500</v>
      </c>
      <c r="I102" s="14" t="s">
        <v>596</v>
      </c>
    </row>
    <row r="103" spans="1:9" ht="15" customHeight="1">
      <c r="A103" s="10" t="s">
        <v>597</v>
      </c>
      <c r="B103" s="9" t="s">
        <v>34</v>
      </c>
      <c r="C103" s="13" t="s">
        <v>598</v>
      </c>
      <c r="D103" s="13" t="s">
        <v>445</v>
      </c>
      <c r="E103" s="48">
        <v>1</v>
      </c>
      <c r="F103" s="26">
        <v>500</v>
      </c>
      <c r="G103" s="49">
        <v>0</v>
      </c>
      <c r="H103" s="50">
        <f>E103*F103*(1+G103)</f>
        <v>500</v>
      </c>
      <c r="I103" s="14" t="s">
        <v>599</v>
      </c>
    </row>
    <row r="104" spans="1:9" ht="15" customHeight="1">
      <c r="A104" s="10" t="s">
        <v>600</v>
      </c>
      <c r="B104" s="9" t="s">
        <v>34</v>
      </c>
      <c r="C104" s="13" t="s">
        <v>601</v>
      </c>
      <c r="D104" s="13" t="s">
        <v>602</v>
      </c>
      <c r="E104" s="48">
        <v>44</v>
      </c>
      <c r="F104" s="26">
        <v>28</v>
      </c>
      <c r="G104" s="49">
        <v>0</v>
      </c>
      <c r="H104" s="50">
        <f>E104*F104*(1+G104)</f>
        <v>1232</v>
      </c>
      <c r="I104" s="14" t="s">
        <v>603</v>
      </c>
    </row>
    <row r="105" spans="1:9" ht="15" customHeight="1">
      <c r="A105" s="10" t="s">
        <v>604</v>
      </c>
      <c r="B105" s="9" t="s">
        <v>34</v>
      </c>
      <c r="C105" s="13" t="s">
        <v>605</v>
      </c>
      <c r="D105" s="13" t="s">
        <v>438</v>
      </c>
      <c r="E105" s="48">
        <v>44</v>
      </c>
      <c r="F105" s="26">
        <v>10</v>
      </c>
      <c r="G105" s="49">
        <v>0</v>
      </c>
      <c r="H105" s="50">
        <f>E105*F105*(1+G105)</f>
        <v>440</v>
      </c>
      <c r="I105" s="14" t="s">
        <v>606</v>
      </c>
    </row>
    <row r="106" spans="1:9" ht="15" customHeight="1">
      <c r="A106" s="10" t="s">
        <v>607</v>
      </c>
      <c r="B106" s="9" t="s">
        <v>34</v>
      </c>
      <c r="C106" s="13" t="s">
        <v>608</v>
      </c>
      <c r="D106" s="13" t="s">
        <v>445</v>
      </c>
      <c r="E106" s="48">
        <v>1</v>
      </c>
      <c r="F106" s="26">
        <v>400</v>
      </c>
      <c r="G106" s="49">
        <v>0</v>
      </c>
      <c r="H106" s="50">
        <f>E106*F106*(1+G106)</f>
        <v>400</v>
      </c>
      <c r="I106" s="14" t="s">
        <v>609</v>
      </c>
    </row>
    <row r="107" spans="1:9" ht="15" customHeight="1">
      <c r="A107" s="77" t="s">
        <v>610</v>
      </c>
      <c r="B107" s="78"/>
      <c r="C107" s="78"/>
      <c r="D107" s="78"/>
      <c r="E107" s="78"/>
      <c r="F107" s="78"/>
      <c r="G107" s="78"/>
      <c r="H107" s="51">
        <f>SUM(H102:H106)</f>
        <v>3072</v>
      </c>
      <c r="I107" s="52" t="s">
        <v>611</v>
      </c>
    </row>
    <row r="108" spans="1:9" ht="15" customHeight="1">
      <c r="A108" s="10"/>
      <c r="B108" s="9"/>
      <c r="C108" s="9"/>
      <c r="D108" s="9"/>
      <c r="E108" s="9"/>
      <c r="F108" s="9"/>
      <c r="G108" s="9"/>
      <c r="H108" s="9"/>
      <c r="I108" s="28"/>
    </row>
    <row r="109" spans="1:9" ht="15" customHeight="1">
      <c r="A109" s="68" t="s">
        <v>612</v>
      </c>
      <c r="B109" s="66"/>
      <c r="C109" s="66"/>
      <c r="D109" s="66"/>
      <c r="E109" s="66"/>
      <c r="F109" s="66"/>
      <c r="G109" s="66"/>
      <c r="H109" s="66"/>
      <c r="I109" s="69"/>
    </row>
    <row r="110" spans="1:9" ht="15" customHeight="1">
      <c r="A110" s="10" t="s">
        <v>613</v>
      </c>
      <c r="B110" s="9" t="s">
        <v>35</v>
      </c>
      <c r="C110" s="13" t="s">
        <v>614</v>
      </c>
      <c r="D110" s="13" t="s">
        <v>421</v>
      </c>
      <c r="E110" s="48">
        <v>10</v>
      </c>
      <c r="F110" s="26">
        <v>400</v>
      </c>
      <c r="G110" s="54">
        <f>Assumptions!E$13</f>
        <v>0.15</v>
      </c>
      <c r="H110" s="50">
        <f t="shared" ref="H110:H122" si="5">E110*F110*(1+G110)</f>
        <v>4600</v>
      </c>
      <c r="I110" s="14" t="s">
        <v>615</v>
      </c>
    </row>
    <row r="111" spans="1:9" ht="15" customHeight="1">
      <c r="A111" s="10" t="s">
        <v>616</v>
      </c>
      <c r="B111" s="9" t="s">
        <v>35</v>
      </c>
      <c r="C111" s="13" t="s">
        <v>617</v>
      </c>
      <c r="D111" s="13" t="s">
        <v>421</v>
      </c>
      <c r="E111" s="48">
        <v>3</v>
      </c>
      <c r="F111" s="26">
        <v>250</v>
      </c>
      <c r="G111" s="54">
        <f>Assumptions!E$13</f>
        <v>0.15</v>
      </c>
      <c r="H111" s="50">
        <f t="shared" si="5"/>
        <v>862.49999999999989</v>
      </c>
      <c r="I111" s="14" t="s">
        <v>618</v>
      </c>
    </row>
    <row r="112" spans="1:9" ht="15" customHeight="1">
      <c r="A112" s="10" t="s">
        <v>619</v>
      </c>
      <c r="B112" s="9" t="s">
        <v>35</v>
      </c>
      <c r="C112" s="13" t="s">
        <v>620</v>
      </c>
      <c r="D112" s="13" t="s">
        <v>445</v>
      </c>
      <c r="E112" s="48">
        <v>1</v>
      </c>
      <c r="F112" s="26">
        <v>300</v>
      </c>
      <c r="G112" s="49">
        <v>0</v>
      </c>
      <c r="H112" s="50">
        <f t="shared" si="5"/>
        <v>300</v>
      </c>
      <c r="I112" s="14" t="s">
        <v>621</v>
      </c>
    </row>
    <row r="113" spans="1:9" ht="15" customHeight="1">
      <c r="A113" s="10" t="s">
        <v>622</v>
      </c>
      <c r="B113" s="9" t="s">
        <v>35</v>
      </c>
      <c r="C113" s="13" t="s">
        <v>623</v>
      </c>
      <c r="D113" s="13" t="s">
        <v>624</v>
      </c>
      <c r="E113" s="48">
        <v>2</v>
      </c>
      <c r="F113" s="26">
        <v>600</v>
      </c>
      <c r="G113" s="49">
        <v>0</v>
      </c>
      <c r="H113" s="50">
        <f t="shared" si="5"/>
        <v>1200</v>
      </c>
      <c r="I113" s="14" t="s">
        <v>625</v>
      </c>
    </row>
    <row r="114" spans="1:9" ht="15" customHeight="1">
      <c r="A114" s="10" t="s">
        <v>626</v>
      </c>
      <c r="B114" s="9" t="s">
        <v>35</v>
      </c>
      <c r="C114" s="13" t="s">
        <v>627</v>
      </c>
      <c r="D114" s="13" t="s">
        <v>421</v>
      </c>
      <c r="E114" s="48">
        <v>4</v>
      </c>
      <c r="F114" s="26">
        <v>500</v>
      </c>
      <c r="G114" s="49">
        <v>0</v>
      </c>
      <c r="H114" s="50">
        <f t="shared" si="5"/>
        <v>2000</v>
      </c>
      <c r="I114" s="14" t="s">
        <v>628</v>
      </c>
    </row>
    <row r="115" spans="1:9" ht="15" customHeight="1">
      <c r="A115" s="10" t="s">
        <v>629</v>
      </c>
      <c r="B115" s="9" t="s">
        <v>35</v>
      </c>
      <c r="C115" s="13" t="s">
        <v>630</v>
      </c>
      <c r="D115" s="13" t="s">
        <v>624</v>
      </c>
      <c r="E115" s="48">
        <v>1</v>
      </c>
      <c r="F115" s="26">
        <v>800</v>
      </c>
      <c r="G115" s="49">
        <v>0</v>
      </c>
      <c r="H115" s="50">
        <f t="shared" si="5"/>
        <v>800</v>
      </c>
      <c r="I115" s="14" t="s">
        <v>631</v>
      </c>
    </row>
    <row r="116" spans="1:9" ht="15" customHeight="1">
      <c r="A116" s="10" t="s">
        <v>632</v>
      </c>
      <c r="B116" s="9" t="s">
        <v>35</v>
      </c>
      <c r="C116" s="13" t="s">
        <v>633</v>
      </c>
      <c r="D116" s="13" t="s">
        <v>445</v>
      </c>
      <c r="E116" s="48">
        <v>1</v>
      </c>
      <c r="F116" s="26">
        <v>300</v>
      </c>
      <c r="G116" s="49">
        <v>0</v>
      </c>
      <c r="H116" s="50">
        <f t="shared" si="5"/>
        <v>300</v>
      </c>
      <c r="I116" s="14" t="s">
        <v>634</v>
      </c>
    </row>
    <row r="117" spans="1:9" ht="15" customHeight="1">
      <c r="A117" s="10" t="s">
        <v>635</v>
      </c>
      <c r="B117" s="9" t="s">
        <v>35</v>
      </c>
      <c r="C117" s="13" t="s">
        <v>636</v>
      </c>
      <c r="D117" s="13" t="s">
        <v>374</v>
      </c>
      <c r="E117" s="48">
        <v>1</v>
      </c>
      <c r="F117" s="26">
        <v>1000</v>
      </c>
      <c r="G117" s="49">
        <v>0</v>
      </c>
      <c r="H117" s="50">
        <f t="shared" si="5"/>
        <v>1000</v>
      </c>
      <c r="I117" s="14" t="s">
        <v>637</v>
      </c>
    </row>
    <row r="118" spans="1:9" ht="15" customHeight="1">
      <c r="A118" s="10" t="s">
        <v>638</v>
      </c>
      <c r="B118" s="9" t="s">
        <v>35</v>
      </c>
      <c r="C118" s="13" t="s">
        <v>639</v>
      </c>
      <c r="D118" s="13" t="s">
        <v>445</v>
      </c>
      <c r="E118" s="48">
        <v>1</v>
      </c>
      <c r="F118" s="26">
        <v>500</v>
      </c>
      <c r="G118" s="49">
        <v>0</v>
      </c>
      <c r="H118" s="50">
        <f t="shared" si="5"/>
        <v>500</v>
      </c>
      <c r="I118" s="14" t="s">
        <v>640</v>
      </c>
    </row>
    <row r="119" spans="1:9" ht="15" customHeight="1">
      <c r="A119" s="10" t="s">
        <v>641</v>
      </c>
      <c r="B119" s="9" t="s">
        <v>35</v>
      </c>
      <c r="C119" s="13" t="s">
        <v>642</v>
      </c>
      <c r="D119" s="13" t="s">
        <v>445</v>
      </c>
      <c r="E119" s="48">
        <v>1</v>
      </c>
      <c r="F119" s="26">
        <v>400</v>
      </c>
      <c r="G119" s="49">
        <v>0</v>
      </c>
      <c r="H119" s="50">
        <f t="shared" si="5"/>
        <v>400</v>
      </c>
      <c r="I119" s="14" t="s">
        <v>643</v>
      </c>
    </row>
    <row r="120" spans="1:9" ht="15" customHeight="1">
      <c r="A120" s="10" t="s">
        <v>644</v>
      </c>
      <c r="B120" s="9" t="s">
        <v>35</v>
      </c>
      <c r="C120" s="13" t="s">
        <v>645</v>
      </c>
      <c r="D120" s="13" t="s">
        <v>445</v>
      </c>
      <c r="E120" s="48">
        <v>1</v>
      </c>
      <c r="F120" s="26">
        <v>500</v>
      </c>
      <c r="G120" s="49">
        <v>0</v>
      </c>
      <c r="H120" s="50">
        <f t="shared" si="5"/>
        <v>500</v>
      </c>
      <c r="I120" s="14" t="s">
        <v>646</v>
      </c>
    </row>
    <row r="121" spans="1:9" ht="15" customHeight="1">
      <c r="A121" s="10" t="s">
        <v>647</v>
      </c>
      <c r="B121" s="9" t="s">
        <v>35</v>
      </c>
      <c r="C121" s="13" t="s">
        <v>648</v>
      </c>
      <c r="D121" s="13" t="s">
        <v>445</v>
      </c>
      <c r="E121" s="48">
        <v>1</v>
      </c>
      <c r="F121" s="26">
        <v>200</v>
      </c>
      <c r="G121" s="49">
        <v>0</v>
      </c>
      <c r="H121" s="50">
        <f t="shared" si="5"/>
        <v>200</v>
      </c>
      <c r="I121" s="14" t="s">
        <v>649</v>
      </c>
    </row>
    <row r="122" spans="1:9" ht="15" customHeight="1">
      <c r="A122" s="10" t="s">
        <v>650</v>
      </c>
      <c r="B122" s="9" t="s">
        <v>35</v>
      </c>
      <c r="C122" s="13" t="s">
        <v>651</v>
      </c>
      <c r="D122" s="13" t="s">
        <v>445</v>
      </c>
      <c r="E122" s="48">
        <v>1</v>
      </c>
      <c r="F122" s="26">
        <v>300</v>
      </c>
      <c r="G122" s="49">
        <v>0</v>
      </c>
      <c r="H122" s="50">
        <f t="shared" si="5"/>
        <v>300</v>
      </c>
      <c r="I122" s="14" t="s">
        <v>652</v>
      </c>
    </row>
    <row r="123" spans="1:9" ht="15" customHeight="1">
      <c r="A123" s="77" t="s">
        <v>653</v>
      </c>
      <c r="B123" s="78"/>
      <c r="C123" s="78"/>
      <c r="D123" s="78"/>
      <c r="E123" s="78"/>
      <c r="F123" s="78"/>
      <c r="G123" s="78"/>
      <c r="H123" s="51">
        <f>SUM(H110:H122)</f>
        <v>12962.5</v>
      </c>
      <c r="I123" s="52" t="s">
        <v>654</v>
      </c>
    </row>
    <row r="124" spans="1:9" ht="15" customHeight="1">
      <c r="A124" s="10"/>
      <c r="B124" s="9"/>
      <c r="C124" s="9"/>
      <c r="D124" s="9"/>
      <c r="E124" s="9"/>
      <c r="F124" s="9"/>
      <c r="G124" s="9"/>
      <c r="H124" s="9"/>
      <c r="I124" s="28"/>
    </row>
    <row r="125" spans="1:9" ht="15" customHeight="1">
      <c r="A125" s="68" t="s">
        <v>655</v>
      </c>
      <c r="B125" s="66"/>
      <c r="C125" s="66"/>
      <c r="D125" s="66"/>
      <c r="E125" s="66"/>
      <c r="F125" s="66"/>
      <c r="G125" s="66"/>
      <c r="H125" s="66"/>
      <c r="I125" s="69"/>
    </row>
    <row r="126" spans="1:9" ht="15" customHeight="1">
      <c r="A126" s="10" t="s">
        <v>656</v>
      </c>
      <c r="B126" s="9" t="s">
        <v>36</v>
      </c>
      <c r="C126" s="13" t="s">
        <v>657</v>
      </c>
      <c r="D126" s="13" t="s">
        <v>374</v>
      </c>
      <c r="E126" s="48">
        <v>1</v>
      </c>
      <c r="F126" s="26">
        <v>1200</v>
      </c>
      <c r="G126" s="49">
        <v>0</v>
      </c>
      <c r="H126" s="50">
        <f t="shared" ref="H126:H133" si="6">E126*F126*(1+G126)</f>
        <v>1200</v>
      </c>
      <c r="I126" s="14" t="s">
        <v>658</v>
      </c>
    </row>
    <row r="127" spans="1:9" ht="15" customHeight="1">
      <c r="A127" s="10" t="s">
        <v>659</v>
      </c>
      <c r="B127" s="9" t="s">
        <v>36</v>
      </c>
      <c r="C127" s="13" t="s">
        <v>660</v>
      </c>
      <c r="D127" s="13" t="s">
        <v>374</v>
      </c>
      <c r="E127" s="48">
        <v>1</v>
      </c>
      <c r="F127" s="26">
        <v>1000</v>
      </c>
      <c r="G127" s="49">
        <v>0</v>
      </c>
      <c r="H127" s="50">
        <f t="shared" si="6"/>
        <v>1000</v>
      </c>
      <c r="I127" s="14" t="s">
        <v>661</v>
      </c>
    </row>
    <row r="128" spans="1:9" ht="15" customHeight="1">
      <c r="A128" s="10" t="s">
        <v>662</v>
      </c>
      <c r="B128" s="9" t="s">
        <v>36</v>
      </c>
      <c r="C128" s="13" t="s">
        <v>663</v>
      </c>
      <c r="D128" s="13" t="s">
        <v>445</v>
      </c>
      <c r="E128" s="48">
        <v>1</v>
      </c>
      <c r="F128" s="26">
        <v>750</v>
      </c>
      <c r="G128" s="49">
        <v>0</v>
      </c>
      <c r="H128" s="50">
        <f t="shared" si="6"/>
        <v>750</v>
      </c>
      <c r="I128" s="14" t="s">
        <v>664</v>
      </c>
    </row>
    <row r="129" spans="1:9" ht="15" customHeight="1">
      <c r="A129" s="10" t="s">
        <v>665</v>
      </c>
      <c r="B129" s="9" t="s">
        <v>36</v>
      </c>
      <c r="C129" s="13" t="s">
        <v>666</v>
      </c>
      <c r="D129" s="13" t="s">
        <v>445</v>
      </c>
      <c r="E129" s="48">
        <v>1</v>
      </c>
      <c r="F129" s="26">
        <v>600</v>
      </c>
      <c r="G129" s="49">
        <v>0</v>
      </c>
      <c r="H129" s="50">
        <f t="shared" si="6"/>
        <v>600</v>
      </c>
      <c r="I129" s="14" t="s">
        <v>667</v>
      </c>
    </row>
    <row r="130" spans="1:9" ht="15" customHeight="1">
      <c r="A130" s="10" t="s">
        <v>668</v>
      </c>
      <c r="B130" s="9" t="s">
        <v>36</v>
      </c>
      <c r="C130" s="13" t="s">
        <v>669</v>
      </c>
      <c r="D130" s="13" t="s">
        <v>445</v>
      </c>
      <c r="E130" s="48">
        <v>1</v>
      </c>
      <c r="F130" s="26">
        <v>300</v>
      </c>
      <c r="G130" s="49">
        <v>0</v>
      </c>
      <c r="H130" s="50">
        <f t="shared" si="6"/>
        <v>300</v>
      </c>
      <c r="I130" s="14" t="s">
        <v>670</v>
      </c>
    </row>
    <row r="131" spans="1:9" ht="15" customHeight="1">
      <c r="A131" s="10" t="s">
        <v>671</v>
      </c>
      <c r="B131" s="9" t="s">
        <v>36</v>
      </c>
      <c r="C131" s="13" t="s">
        <v>672</v>
      </c>
      <c r="D131" s="13" t="s">
        <v>445</v>
      </c>
      <c r="E131" s="48">
        <v>1</v>
      </c>
      <c r="F131" s="26">
        <v>300</v>
      </c>
      <c r="G131" s="49">
        <v>0</v>
      </c>
      <c r="H131" s="50">
        <f t="shared" si="6"/>
        <v>300</v>
      </c>
      <c r="I131" s="14" t="s">
        <v>673</v>
      </c>
    </row>
    <row r="132" spans="1:9" ht="15" customHeight="1">
      <c r="A132" s="10" t="s">
        <v>674</v>
      </c>
      <c r="B132" s="9" t="s">
        <v>36</v>
      </c>
      <c r="C132" s="13" t="s">
        <v>675</v>
      </c>
      <c r="D132" s="13" t="s">
        <v>445</v>
      </c>
      <c r="E132" s="48">
        <v>1</v>
      </c>
      <c r="F132" s="26">
        <v>800</v>
      </c>
      <c r="G132" s="49">
        <v>0</v>
      </c>
      <c r="H132" s="50">
        <f t="shared" si="6"/>
        <v>800</v>
      </c>
      <c r="I132" s="14" t="s">
        <v>676</v>
      </c>
    </row>
    <row r="133" spans="1:9" ht="15" customHeight="1">
      <c r="A133" s="10" t="s">
        <v>677</v>
      </c>
      <c r="B133" s="9" t="s">
        <v>36</v>
      </c>
      <c r="C133" s="13" t="s">
        <v>678</v>
      </c>
      <c r="D133" s="13" t="s">
        <v>445</v>
      </c>
      <c r="E133" s="48">
        <v>1</v>
      </c>
      <c r="F133" s="26">
        <v>200</v>
      </c>
      <c r="G133" s="49">
        <v>0</v>
      </c>
      <c r="H133" s="50">
        <f t="shared" si="6"/>
        <v>200</v>
      </c>
      <c r="I133" s="14" t="s">
        <v>679</v>
      </c>
    </row>
    <row r="134" spans="1:9" ht="15" customHeight="1">
      <c r="A134" s="77" t="s">
        <v>680</v>
      </c>
      <c r="B134" s="78"/>
      <c r="C134" s="78"/>
      <c r="D134" s="78"/>
      <c r="E134" s="78"/>
      <c r="F134" s="78"/>
      <c r="G134" s="78"/>
      <c r="H134" s="51">
        <f>SUM(H126:H133)</f>
        <v>5150</v>
      </c>
      <c r="I134" s="52" t="s">
        <v>681</v>
      </c>
    </row>
    <row r="135" spans="1:9" ht="15" customHeight="1">
      <c r="A135" s="10"/>
      <c r="B135" s="9"/>
      <c r="C135" s="9"/>
      <c r="D135" s="9"/>
      <c r="E135" s="9"/>
      <c r="F135" s="9"/>
      <c r="G135" s="9"/>
      <c r="H135" s="9"/>
      <c r="I135" s="28"/>
    </row>
    <row r="136" spans="1:9" ht="15" customHeight="1">
      <c r="A136" s="79" t="s">
        <v>682</v>
      </c>
      <c r="B136" s="80"/>
      <c r="C136" s="80"/>
      <c r="D136" s="80"/>
      <c r="E136" s="80"/>
      <c r="F136" s="80"/>
      <c r="G136" s="80"/>
      <c r="H136" s="55">
        <f>SUM(H20,H29,H41,H54,H64,H72,H82,H91,H99,H107,H123,H134)</f>
        <v>78307</v>
      </c>
      <c r="I136" s="56"/>
    </row>
    <row r="137" spans="1:9" ht="15" customHeight="1">
      <c r="A137" s="81" t="s">
        <v>683</v>
      </c>
      <c r="B137" s="82"/>
      <c r="C137" s="82"/>
      <c r="D137" s="82"/>
      <c r="E137" s="9">
        <v>1</v>
      </c>
      <c r="F137" s="11">
        <f>H136</f>
        <v>78307</v>
      </c>
      <c r="G137" s="57">
        <f>Assumptions!E$16</f>
        <v>0</v>
      </c>
      <c r="H137" s="39">
        <f>E137*F137*G137</f>
        <v>0</v>
      </c>
      <c r="I137" s="28" t="s">
        <v>684</v>
      </c>
    </row>
    <row r="138" spans="1:9" ht="15" customHeight="1">
      <c r="A138" s="83" t="s">
        <v>685</v>
      </c>
      <c r="B138" s="84"/>
      <c r="C138" s="84"/>
      <c r="D138" s="84"/>
      <c r="E138" s="84"/>
      <c r="F138" s="84"/>
      <c r="G138" s="84"/>
      <c r="H138" s="58">
        <f>H136+H137</f>
        <v>78307</v>
      </c>
      <c r="I138" s="59"/>
    </row>
    <row r="139" spans="1:9" ht="15" customHeight="1">
      <c r="A139" s="81" t="s">
        <v>686</v>
      </c>
      <c r="B139" s="82"/>
      <c r="C139" s="82"/>
      <c r="D139" s="82"/>
      <c r="E139" s="9">
        <v>1</v>
      </c>
      <c r="F139" s="11">
        <f>H138</f>
        <v>78307</v>
      </c>
      <c r="G139" s="57">
        <f>Assumptions!E$15</f>
        <v>0.05</v>
      </c>
      <c r="H139" s="39">
        <f>E139*F139*G139</f>
        <v>3915.3500000000004</v>
      </c>
      <c r="I139" s="28" t="s">
        <v>687</v>
      </c>
    </row>
    <row r="140" spans="1:9" ht="15" customHeight="1">
      <c r="A140" s="85" t="s">
        <v>688</v>
      </c>
      <c r="B140" s="86"/>
      <c r="C140" s="86"/>
      <c r="D140" s="86"/>
      <c r="E140" s="86"/>
      <c r="F140" s="86"/>
      <c r="G140" s="86"/>
      <c r="H140" s="60">
        <f>H138+H139</f>
        <v>82222.350000000006</v>
      </c>
      <c r="I140" s="61" t="s">
        <v>689</v>
      </c>
    </row>
  </sheetData>
  <mergeCells count="33">
    <mergeCell ref="A138:G138"/>
    <mergeCell ref="A139:D139"/>
    <mergeCell ref="A140:G140"/>
    <mergeCell ref="A123:G123"/>
    <mergeCell ref="A125:I125"/>
    <mergeCell ref="A134:G134"/>
    <mergeCell ref="A136:G136"/>
    <mergeCell ref="A137:D137"/>
    <mergeCell ref="A93:I93"/>
    <mergeCell ref="A99:G99"/>
    <mergeCell ref="A101:I101"/>
    <mergeCell ref="A107:G107"/>
    <mergeCell ref="A109:I109"/>
    <mergeCell ref="A72:G72"/>
    <mergeCell ref="A74:I74"/>
    <mergeCell ref="A82:G82"/>
    <mergeCell ref="A84:I84"/>
    <mergeCell ref="A91:G91"/>
    <mergeCell ref="A43:I43"/>
    <mergeCell ref="A54:G54"/>
    <mergeCell ref="A56:I56"/>
    <mergeCell ref="A64:G64"/>
    <mergeCell ref="A66:I66"/>
    <mergeCell ref="A20:G20"/>
    <mergeCell ref="A22:I22"/>
    <mergeCell ref="A29:G29"/>
    <mergeCell ref="A31:I31"/>
    <mergeCell ref="A41:G41"/>
    <mergeCell ref="A1:I1"/>
    <mergeCell ref="A2:I2"/>
    <mergeCell ref="A7:I7"/>
    <mergeCell ref="A8:I8"/>
    <mergeCell ref="A12:I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40"/>
  <sheetViews>
    <sheetView showGridLines="0" workbookViewId="0">
      <selection sqref="A1:I1"/>
    </sheetView>
  </sheetViews>
  <sheetFormatPr defaultRowHeight="14"/>
  <cols>
    <col min="1" max="1" width="11" customWidth="1"/>
    <col min="2" max="2" width="30" customWidth="1"/>
    <col min="3" max="3" width="40" customWidth="1"/>
    <col min="4" max="4" width="20" customWidth="1"/>
    <col min="5" max="5" width="11" customWidth="1"/>
    <col min="6" max="6" width="18" customWidth="1"/>
    <col min="7" max="7" width="14" customWidth="1"/>
    <col min="8" max="8" width="18" customWidth="1"/>
    <col min="9" max="9" width="50" customWidth="1"/>
  </cols>
  <sheetData>
    <row r="1" spans="1:9" ht="21.65" customHeight="1">
      <c r="A1" s="64" t="s">
        <v>692</v>
      </c>
      <c r="B1" s="64"/>
      <c r="C1" s="64"/>
      <c r="D1" s="64"/>
      <c r="E1" s="64"/>
      <c r="F1" s="64"/>
      <c r="G1" s="64"/>
      <c r="H1" s="64"/>
      <c r="I1" s="64"/>
    </row>
    <row r="2" spans="1:9" ht="15" customHeight="1">
      <c r="A2" s="65" t="s">
        <v>693</v>
      </c>
      <c r="B2" s="65"/>
      <c r="C2" s="65"/>
      <c r="D2" s="65"/>
      <c r="E2" s="65"/>
      <c r="F2" s="65"/>
      <c r="G2" s="65"/>
      <c r="H2" s="65"/>
      <c r="I2" s="65"/>
    </row>
    <row r="3" spans="1:9" ht="15" customHeight="1">
      <c r="A3" s="9"/>
      <c r="B3" s="9"/>
      <c r="C3" s="9"/>
      <c r="D3" s="9"/>
      <c r="E3" s="9"/>
      <c r="F3" s="9"/>
      <c r="G3" s="9"/>
      <c r="H3" s="9"/>
      <c r="I3" s="9"/>
    </row>
    <row r="4" spans="1:9" ht="15" customHeight="1">
      <c r="A4" s="1" t="s">
        <v>2</v>
      </c>
      <c r="B4" s="2" t="s">
        <v>358</v>
      </c>
      <c r="C4" s="2" t="s">
        <v>4</v>
      </c>
      <c r="D4" s="2" t="s">
        <v>5</v>
      </c>
      <c r="E4" s="2" t="s">
        <v>6</v>
      </c>
      <c r="F4" s="2" t="s">
        <v>8</v>
      </c>
      <c r="G4" s="2" t="s">
        <v>359</v>
      </c>
      <c r="H4" s="2" t="s">
        <v>9</v>
      </c>
      <c r="I4" s="3" t="s">
        <v>360</v>
      </c>
    </row>
    <row r="5" spans="1:9" ht="52.75" customHeight="1">
      <c r="A5" s="13" t="s">
        <v>17</v>
      </c>
      <c r="B5" s="46">
        <f>H140</f>
        <v>246442.78519999998</v>
      </c>
      <c r="C5" s="47">
        <v>3</v>
      </c>
      <c r="D5" s="47">
        <v>3</v>
      </c>
      <c r="E5" s="47">
        <v>6</v>
      </c>
      <c r="F5" s="46">
        <f>'Props &amp; Art'!H19</f>
        <v>6910</v>
      </c>
      <c r="G5" s="46">
        <f>'Cast &amp; Schedule'!L10</f>
        <v>8600</v>
      </c>
      <c r="H5" s="13" t="s">
        <v>18</v>
      </c>
      <c r="I5" s="13" t="s">
        <v>19</v>
      </c>
    </row>
    <row r="6" spans="1:9" ht="15" customHeight="1">
      <c r="A6" s="9"/>
      <c r="B6" s="9"/>
      <c r="C6" s="9"/>
      <c r="D6" s="9"/>
      <c r="E6" s="9"/>
      <c r="F6" s="9"/>
      <c r="G6" s="9"/>
      <c r="H6" s="9"/>
      <c r="I6" s="9"/>
    </row>
    <row r="7" spans="1:9" ht="15" customHeight="1">
      <c r="A7" s="76" t="s">
        <v>361</v>
      </c>
      <c r="B7" s="76"/>
      <c r="C7" s="76"/>
      <c r="D7" s="76"/>
      <c r="E7" s="76"/>
      <c r="F7" s="76"/>
      <c r="G7" s="76"/>
      <c r="H7" s="76"/>
      <c r="I7" s="76"/>
    </row>
    <row r="8" spans="1:9" ht="15" customHeight="1">
      <c r="A8" s="76" t="s">
        <v>362</v>
      </c>
      <c r="B8" s="76"/>
      <c r="C8" s="76"/>
      <c r="D8" s="76"/>
      <c r="E8" s="76"/>
      <c r="F8" s="76"/>
      <c r="G8" s="76"/>
      <c r="H8" s="76"/>
      <c r="I8" s="76"/>
    </row>
    <row r="9" spans="1:9" ht="15" customHeight="1">
      <c r="A9" s="9"/>
      <c r="B9" s="9"/>
      <c r="C9" s="9"/>
      <c r="D9" s="9"/>
      <c r="E9" s="9"/>
      <c r="F9" s="9"/>
      <c r="G9" s="9"/>
      <c r="H9" s="9"/>
      <c r="I9" s="9"/>
    </row>
    <row r="10" spans="1:9" ht="15" customHeight="1">
      <c r="A10" s="9"/>
      <c r="B10" s="9"/>
      <c r="C10" s="9"/>
      <c r="D10" s="9"/>
      <c r="E10" s="9"/>
      <c r="F10" s="9"/>
      <c r="G10" s="9"/>
      <c r="H10" s="9"/>
      <c r="I10" s="9"/>
    </row>
    <row r="11" spans="1:9" ht="15" customHeight="1">
      <c r="A11" s="4" t="s">
        <v>363</v>
      </c>
      <c r="B11" s="5" t="s">
        <v>288</v>
      </c>
      <c r="C11" s="5" t="s">
        <v>364</v>
      </c>
      <c r="D11" s="5" t="s">
        <v>365</v>
      </c>
      <c r="E11" s="5" t="s">
        <v>366</v>
      </c>
      <c r="F11" s="5" t="s">
        <v>367</v>
      </c>
      <c r="G11" s="5" t="s">
        <v>368</v>
      </c>
      <c r="H11" s="5" t="s">
        <v>369</v>
      </c>
      <c r="I11" s="6" t="s">
        <v>370</v>
      </c>
    </row>
    <row r="12" spans="1:9" ht="15" customHeight="1">
      <c r="A12" s="68" t="s">
        <v>371</v>
      </c>
      <c r="B12" s="66"/>
      <c r="C12" s="66"/>
      <c r="D12" s="66"/>
      <c r="E12" s="66"/>
      <c r="F12" s="66"/>
      <c r="G12" s="66"/>
      <c r="H12" s="66"/>
      <c r="I12" s="69"/>
    </row>
    <row r="13" spans="1:9" ht="26.4" customHeight="1">
      <c r="A13" s="10" t="s">
        <v>372</v>
      </c>
      <c r="B13" s="9" t="s">
        <v>25</v>
      </c>
      <c r="C13" s="13" t="s">
        <v>373</v>
      </c>
      <c r="D13" s="13" t="s">
        <v>374</v>
      </c>
      <c r="E13" s="48">
        <v>1</v>
      </c>
      <c r="F13" s="26">
        <v>3000</v>
      </c>
      <c r="G13" s="49">
        <v>0</v>
      </c>
      <c r="H13" s="50">
        <f t="shared" ref="H13:H19" si="0">E13*F13*(1+G13)</f>
        <v>3000</v>
      </c>
      <c r="I13" s="14" t="s">
        <v>375</v>
      </c>
    </row>
    <row r="14" spans="1:9" ht="15" customHeight="1">
      <c r="A14" s="10" t="s">
        <v>376</v>
      </c>
      <c r="B14" s="9" t="s">
        <v>25</v>
      </c>
      <c r="C14" s="13" t="s">
        <v>377</v>
      </c>
      <c r="D14" s="13" t="s">
        <v>374</v>
      </c>
      <c r="E14" s="48">
        <v>1</v>
      </c>
      <c r="F14" s="26">
        <v>1500</v>
      </c>
      <c r="G14" s="49">
        <v>0</v>
      </c>
      <c r="H14" s="50">
        <f t="shared" si="0"/>
        <v>1500</v>
      </c>
      <c r="I14" s="14" t="s">
        <v>378</v>
      </c>
    </row>
    <row r="15" spans="1:9" ht="15" customHeight="1">
      <c r="A15" s="10" t="s">
        <v>379</v>
      </c>
      <c r="B15" s="9" t="s">
        <v>25</v>
      </c>
      <c r="C15" s="13" t="s">
        <v>380</v>
      </c>
      <c r="D15" s="13" t="s">
        <v>374</v>
      </c>
      <c r="E15" s="48">
        <v>1</v>
      </c>
      <c r="F15" s="26">
        <v>6000</v>
      </c>
      <c r="G15" s="49">
        <v>0</v>
      </c>
      <c r="H15" s="50">
        <f t="shared" si="0"/>
        <v>6000</v>
      </c>
      <c r="I15" s="14" t="s">
        <v>381</v>
      </c>
    </row>
    <row r="16" spans="1:9" ht="15" customHeight="1">
      <c r="A16" s="10" t="s">
        <v>382</v>
      </c>
      <c r="B16" s="9" t="s">
        <v>25</v>
      </c>
      <c r="C16" s="13" t="s">
        <v>383</v>
      </c>
      <c r="D16" s="13" t="s">
        <v>374</v>
      </c>
      <c r="E16" s="48">
        <v>1</v>
      </c>
      <c r="F16" s="26">
        <v>8000</v>
      </c>
      <c r="G16" s="49">
        <v>0</v>
      </c>
      <c r="H16" s="50">
        <f t="shared" si="0"/>
        <v>8000</v>
      </c>
      <c r="I16" s="14" t="s">
        <v>384</v>
      </c>
    </row>
    <row r="17" spans="1:9" ht="15" customHeight="1">
      <c r="A17" s="10" t="s">
        <v>385</v>
      </c>
      <c r="B17" s="9" t="s">
        <v>25</v>
      </c>
      <c r="C17" s="13" t="s">
        <v>386</v>
      </c>
      <c r="D17" s="13" t="s">
        <v>374</v>
      </c>
      <c r="E17" s="48">
        <v>1</v>
      </c>
      <c r="F17" s="26">
        <v>2000</v>
      </c>
      <c r="G17" s="49">
        <v>0</v>
      </c>
      <c r="H17" s="50">
        <f t="shared" si="0"/>
        <v>2000</v>
      </c>
      <c r="I17" s="14" t="s">
        <v>387</v>
      </c>
    </row>
    <row r="18" spans="1:9" ht="28">
      <c r="A18" s="10" t="s">
        <v>388</v>
      </c>
      <c r="B18" s="9" t="s">
        <v>25</v>
      </c>
      <c r="C18" s="13" t="s">
        <v>389</v>
      </c>
      <c r="D18" s="13" t="s">
        <v>374</v>
      </c>
      <c r="E18" s="48">
        <v>1</v>
      </c>
      <c r="F18" s="26">
        <v>1500</v>
      </c>
      <c r="G18" s="49">
        <v>0</v>
      </c>
      <c r="H18" s="50">
        <f t="shared" si="0"/>
        <v>1500</v>
      </c>
      <c r="I18" s="14" t="s">
        <v>390</v>
      </c>
    </row>
    <row r="19" spans="1:9" ht="15" customHeight="1">
      <c r="A19" s="10" t="s">
        <v>391</v>
      </c>
      <c r="B19" s="9" t="s">
        <v>25</v>
      </c>
      <c r="C19" s="13" t="s">
        <v>392</v>
      </c>
      <c r="D19" s="13" t="s">
        <v>374</v>
      </c>
      <c r="E19" s="48">
        <v>1</v>
      </c>
      <c r="F19" s="26">
        <v>1500</v>
      </c>
      <c r="G19" s="49">
        <v>0</v>
      </c>
      <c r="H19" s="50">
        <f t="shared" si="0"/>
        <v>1500</v>
      </c>
      <c r="I19" s="14" t="s">
        <v>393</v>
      </c>
    </row>
    <row r="20" spans="1:9" ht="15" customHeight="1">
      <c r="A20" s="77" t="s">
        <v>394</v>
      </c>
      <c r="B20" s="78"/>
      <c r="C20" s="78"/>
      <c r="D20" s="78"/>
      <c r="E20" s="78"/>
      <c r="F20" s="78"/>
      <c r="G20" s="78"/>
      <c r="H20" s="51">
        <f>SUM(H13:H19)</f>
        <v>23500</v>
      </c>
      <c r="I20" s="52" t="s">
        <v>395</v>
      </c>
    </row>
    <row r="21" spans="1:9" ht="15" customHeight="1">
      <c r="A21" s="10"/>
      <c r="B21" s="9"/>
      <c r="C21" s="9"/>
      <c r="D21" s="9"/>
      <c r="E21" s="9"/>
      <c r="F21" s="9"/>
      <c r="G21" s="9"/>
      <c r="H21" s="9"/>
      <c r="I21" s="28"/>
    </row>
    <row r="22" spans="1:9" ht="15" customHeight="1">
      <c r="A22" s="68" t="s">
        <v>396</v>
      </c>
      <c r="B22" s="66"/>
      <c r="C22" s="66"/>
      <c r="D22" s="66"/>
      <c r="E22" s="66"/>
      <c r="F22" s="66"/>
      <c r="G22" s="66"/>
      <c r="H22" s="66"/>
      <c r="I22" s="69"/>
    </row>
    <row r="23" spans="1:9" ht="15" customHeight="1">
      <c r="A23" s="10" t="s">
        <v>397</v>
      </c>
      <c r="B23" s="9" t="s">
        <v>26</v>
      </c>
      <c r="C23" s="13" t="s">
        <v>398</v>
      </c>
      <c r="D23" s="13" t="s">
        <v>399</v>
      </c>
      <c r="E23" s="53">
        <v>1</v>
      </c>
      <c r="F23" s="46">
        <f>'Cast &amp; Schedule'!L10</f>
        <v>8600</v>
      </c>
      <c r="G23" s="49">
        <v>0</v>
      </c>
      <c r="H23" s="50">
        <f>E23*F23</f>
        <v>8600</v>
      </c>
      <c r="I23" s="14" t="s">
        <v>400</v>
      </c>
    </row>
    <row r="24" spans="1:9" ht="26.4" customHeight="1">
      <c r="A24" s="10" t="s">
        <v>401</v>
      </c>
      <c r="B24" s="9" t="s">
        <v>26</v>
      </c>
      <c r="C24" s="13" t="s">
        <v>402</v>
      </c>
      <c r="D24" s="13" t="s">
        <v>403</v>
      </c>
      <c r="E24" s="53">
        <v>1</v>
      </c>
      <c r="F24" s="46">
        <f>'Cast &amp; Schedule'!L10</f>
        <v>8600</v>
      </c>
      <c r="G24" s="54">
        <f>Assumptions!F$11</f>
        <v>0.22</v>
      </c>
      <c r="H24" s="50">
        <f>E24*F24*G24</f>
        <v>1892</v>
      </c>
      <c r="I24" s="14" t="s">
        <v>404</v>
      </c>
    </row>
    <row r="25" spans="1:9" ht="15" customHeight="1">
      <c r="A25" s="10" t="s">
        <v>405</v>
      </c>
      <c r="B25" s="9" t="s">
        <v>26</v>
      </c>
      <c r="C25" s="13" t="s">
        <v>406</v>
      </c>
      <c r="D25" s="13" t="s">
        <v>403</v>
      </c>
      <c r="E25" s="53">
        <v>1</v>
      </c>
      <c r="F25" s="46">
        <f>'Cast &amp; Schedule'!L10</f>
        <v>8600</v>
      </c>
      <c r="G25" s="54">
        <f>Assumptions!F$12</f>
        <v>0.12</v>
      </c>
      <c r="H25" s="50">
        <f>E25*F25*G25</f>
        <v>1032</v>
      </c>
      <c r="I25" s="14" t="s">
        <v>407</v>
      </c>
    </row>
    <row r="26" spans="1:9" ht="15" customHeight="1">
      <c r="A26" s="10" t="s">
        <v>408</v>
      </c>
      <c r="B26" s="9" t="s">
        <v>26</v>
      </c>
      <c r="C26" s="13" t="s">
        <v>76</v>
      </c>
      <c r="D26" s="13" t="s">
        <v>403</v>
      </c>
      <c r="E26" s="53">
        <v>1</v>
      </c>
      <c r="F26" s="46">
        <f>'Cast &amp; Schedule'!L10</f>
        <v>8600</v>
      </c>
      <c r="G26" s="54">
        <f>Assumptions!F$14</f>
        <v>0.03</v>
      </c>
      <c r="H26" s="50">
        <f>E26*F26*G26</f>
        <v>258</v>
      </c>
      <c r="I26" s="14" t="s">
        <v>409</v>
      </c>
    </row>
    <row r="27" spans="1:9" ht="15" customHeight="1">
      <c r="A27" s="10" t="s">
        <v>410</v>
      </c>
      <c r="B27" s="9" t="s">
        <v>26</v>
      </c>
      <c r="C27" s="13" t="s">
        <v>411</v>
      </c>
      <c r="D27" s="13" t="s">
        <v>374</v>
      </c>
      <c r="E27" s="48">
        <v>1</v>
      </c>
      <c r="F27" s="26">
        <v>500</v>
      </c>
      <c r="G27" s="49">
        <v>0</v>
      </c>
      <c r="H27" s="50">
        <f>E27*F27*(1+G27)</f>
        <v>500</v>
      </c>
      <c r="I27" s="14" t="s">
        <v>412</v>
      </c>
    </row>
    <row r="28" spans="1:9" ht="15" customHeight="1">
      <c r="A28" s="10" t="s">
        <v>413</v>
      </c>
      <c r="B28" s="9" t="s">
        <v>26</v>
      </c>
      <c r="C28" s="13" t="s">
        <v>414</v>
      </c>
      <c r="D28" s="13" t="s">
        <v>374</v>
      </c>
      <c r="E28" s="48">
        <v>1</v>
      </c>
      <c r="F28" s="26">
        <v>750</v>
      </c>
      <c r="G28" s="49">
        <v>0</v>
      </c>
      <c r="H28" s="50">
        <f>E28*F28*(1+G28)</f>
        <v>750</v>
      </c>
      <c r="I28" s="14" t="s">
        <v>415</v>
      </c>
    </row>
    <row r="29" spans="1:9" ht="15" customHeight="1">
      <c r="A29" s="77" t="s">
        <v>416</v>
      </c>
      <c r="B29" s="78"/>
      <c r="C29" s="78"/>
      <c r="D29" s="78"/>
      <c r="E29" s="78"/>
      <c r="F29" s="78"/>
      <c r="G29" s="78"/>
      <c r="H29" s="51">
        <f>SUM(H23:H28)</f>
        <v>13032</v>
      </c>
      <c r="I29" s="52" t="s">
        <v>417</v>
      </c>
    </row>
    <row r="30" spans="1:9" ht="15" customHeight="1">
      <c r="A30" s="10"/>
      <c r="B30" s="9"/>
      <c r="C30" s="9"/>
      <c r="D30" s="9"/>
      <c r="E30" s="9"/>
      <c r="F30" s="9"/>
      <c r="G30" s="9"/>
      <c r="H30" s="9"/>
      <c r="I30" s="28"/>
    </row>
    <row r="31" spans="1:9" ht="15" customHeight="1">
      <c r="A31" s="68" t="s">
        <v>418</v>
      </c>
      <c r="B31" s="66"/>
      <c r="C31" s="66"/>
      <c r="D31" s="66"/>
      <c r="E31" s="66"/>
      <c r="F31" s="66"/>
      <c r="G31" s="66"/>
      <c r="H31" s="66"/>
      <c r="I31" s="69"/>
    </row>
    <row r="32" spans="1:9" ht="15" customHeight="1">
      <c r="A32" s="10" t="s">
        <v>419</v>
      </c>
      <c r="B32" s="9" t="s">
        <v>27</v>
      </c>
      <c r="C32" s="13" t="s">
        <v>420</v>
      </c>
      <c r="D32" s="13" t="s">
        <v>421</v>
      </c>
      <c r="E32" s="48">
        <v>15</v>
      </c>
      <c r="F32" s="26">
        <v>350</v>
      </c>
      <c r="G32" s="54">
        <f>Assumptions!F$13</f>
        <v>0.19</v>
      </c>
      <c r="H32" s="50">
        <f t="shared" ref="H32:H40" si="1">E32*F32*(1+G32)</f>
        <v>6247.5</v>
      </c>
      <c r="I32" s="14" t="s">
        <v>422</v>
      </c>
    </row>
    <row r="33" spans="1:9" ht="15" customHeight="1">
      <c r="A33" s="10" t="s">
        <v>423</v>
      </c>
      <c r="B33" s="9" t="s">
        <v>27</v>
      </c>
      <c r="C33" s="13" t="s">
        <v>424</v>
      </c>
      <c r="D33" s="13" t="s">
        <v>425</v>
      </c>
      <c r="E33" s="48">
        <v>3</v>
      </c>
      <c r="F33" s="26">
        <v>550</v>
      </c>
      <c r="G33" s="54">
        <f>Assumptions!F$13</f>
        <v>0.19</v>
      </c>
      <c r="H33" s="50">
        <f t="shared" si="1"/>
        <v>1963.5</v>
      </c>
      <c r="I33" s="14" t="s">
        <v>426</v>
      </c>
    </row>
    <row r="34" spans="1:9" ht="15" customHeight="1">
      <c r="A34" s="10" t="s">
        <v>427</v>
      </c>
      <c r="B34" s="9" t="s">
        <v>27</v>
      </c>
      <c r="C34" s="13" t="s">
        <v>428</v>
      </c>
      <c r="D34" s="13" t="s">
        <v>425</v>
      </c>
      <c r="E34" s="48">
        <v>3</v>
      </c>
      <c r="F34" s="26">
        <v>350</v>
      </c>
      <c r="G34" s="54">
        <f>Assumptions!F$13</f>
        <v>0.19</v>
      </c>
      <c r="H34" s="50">
        <f t="shared" si="1"/>
        <v>1249.5</v>
      </c>
      <c r="I34" s="14" t="s">
        <v>429</v>
      </c>
    </row>
    <row r="35" spans="1:9" ht="15" customHeight="1">
      <c r="A35" s="10" t="s">
        <v>430</v>
      </c>
      <c r="B35" s="9" t="s">
        <v>27</v>
      </c>
      <c r="C35" s="13" t="s">
        <v>431</v>
      </c>
      <c r="D35" s="13" t="s">
        <v>421</v>
      </c>
      <c r="E35" s="48">
        <v>12</v>
      </c>
      <c r="F35" s="26">
        <v>350</v>
      </c>
      <c r="G35" s="54">
        <f>Assumptions!F$13</f>
        <v>0.19</v>
      </c>
      <c r="H35" s="50">
        <f t="shared" si="1"/>
        <v>4998</v>
      </c>
      <c r="I35" s="14" t="s">
        <v>432</v>
      </c>
    </row>
    <row r="36" spans="1:9" ht="15" customHeight="1">
      <c r="A36" s="10" t="s">
        <v>433</v>
      </c>
      <c r="B36" s="9" t="s">
        <v>27</v>
      </c>
      <c r="C36" s="13" t="s">
        <v>434</v>
      </c>
      <c r="D36" s="13" t="s">
        <v>425</v>
      </c>
      <c r="E36" s="48">
        <v>3</v>
      </c>
      <c r="F36" s="26">
        <v>550</v>
      </c>
      <c r="G36" s="54">
        <f>Assumptions!F$13</f>
        <v>0.19</v>
      </c>
      <c r="H36" s="50">
        <f t="shared" si="1"/>
        <v>1963.5</v>
      </c>
      <c r="I36" s="14" t="s">
        <v>435</v>
      </c>
    </row>
    <row r="37" spans="1:9" ht="15" customHeight="1">
      <c r="A37" s="10" t="s">
        <v>436</v>
      </c>
      <c r="B37" s="9" t="s">
        <v>27</v>
      </c>
      <c r="C37" s="13" t="s">
        <v>437</v>
      </c>
      <c r="D37" s="13" t="s">
        <v>438</v>
      </c>
      <c r="E37" s="48">
        <v>9</v>
      </c>
      <c r="F37" s="26">
        <v>250</v>
      </c>
      <c r="G37" s="54">
        <f>Assumptions!F$13</f>
        <v>0.19</v>
      </c>
      <c r="H37" s="50">
        <f t="shared" si="1"/>
        <v>2677.5</v>
      </c>
      <c r="I37" s="14" t="s">
        <v>439</v>
      </c>
    </row>
    <row r="38" spans="1:9" ht="15" customHeight="1">
      <c r="A38" s="10" t="s">
        <v>440</v>
      </c>
      <c r="B38" s="9" t="s">
        <v>27</v>
      </c>
      <c r="C38" s="13" t="s">
        <v>441</v>
      </c>
      <c r="D38" s="13" t="s">
        <v>425</v>
      </c>
      <c r="E38" s="48">
        <v>3</v>
      </c>
      <c r="F38" s="26">
        <v>350</v>
      </c>
      <c r="G38" s="54">
        <f>Assumptions!F$13</f>
        <v>0.19</v>
      </c>
      <c r="H38" s="50">
        <f t="shared" si="1"/>
        <v>1249.5</v>
      </c>
      <c r="I38" s="14" t="s">
        <v>442</v>
      </c>
    </row>
    <row r="39" spans="1:9" ht="15" customHeight="1">
      <c r="A39" s="10" t="s">
        <v>443</v>
      </c>
      <c r="B39" s="9" t="s">
        <v>27</v>
      </c>
      <c r="C39" s="13" t="s">
        <v>444</v>
      </c>
      <c r="D39" s="13" t="s">
        <v>445</v>
      </c>
      <c r="E39" s="48">
        <v>1</v>
      </c>
      <c r="F39" s="26">
        <v>1000</v>
      </c>
      <c r="G39" s="49">
        <v>0</v>
      </c>
      <c r="H39" s="50">
        <f t="shared" si="1"/>
        <v>1000</v>
      </c>
      <c r="I39" s="14" t="s">
        <v>446</v>
      </c>
    </row>
    <row r="40" spans="1:9" ht="15" customHeight="1">
      <c r="A40" s="10" t="s">
        <v>447</v>
      </c>
      <c r="B40" s="9" t="s">
        <v>27</v>
      </c>
      <c r="C40" s="13" t="s">
        <v>448</v>
      </c>
      <c r="D40" s="13" t="s">
        <v>445</v>
      </c>
      <c r="E40" s="48">
        <v>1</v>
      </c>
      <c r="F40" s="26">
        <v>1500</v>
      </c>
      <c r="G40" s="49">
        <v>0</v>
      </c>
      <c r="H40" s="50">
        <f t="shared" si="1"/>
        <v>1500</v>
      </c>
      <c r="I40" s="14" t="s">
        <v>449</v>
      </c>
    </row>
    <row r="41" spans="1:9" ht="15" customHeight="1">
      <c r="A41" s="77" t="s">
        <v>450</v>
      </c>
      <c r="B41" s="78"/>
      <c r="C41" s="78"/>
      <c r="D41" s="78"/>
      <c r="E41" s="78"/>
      <c r="F41" s="78"/>
      <c r="G41" s="78"/>
      <c r="H41" s="51">
        <f>SUM(H32:H40)</f>
        <v>22849</v>
      </c>
      <c r="I41" s="52" t="s">
        <v>451</v>
      </c>
    </row>
    <row r="42" spans="1:9" ht="15" customHeight="1">
      <c r="A42" s="10"/>
      <c r="B42" s="9"/>
      <c r="C42" s="9"/>
      <c r="D42" s="9"/>
      <c r="E42" s="9"/>
      <c r="F42" s="9"/>
      <c r="G42" s="9"/>
      <c r="H42" s="9"/>
      <c r="I42" s="28"/>
    </row>
    <row r="43" spans="1:9" ht="15" customHeight="1">
      <c r="A43" s="68" t="s">
        <v>452</v>
      </c>
      <c r="B43" s="66"/>
      <c r="C43" s="66"/>
      <c r="D43" s="66"/>
      <c r="E43" s="66"/>
      <c r="F43" s="66"/>
      <c r="G43" s="66"/>
      <c r="H43" s="66"/>
      <c r="I43" s="69"/>
    </row>
    <row r="44" spans="1:9" ht="15" customHeight="1">
      <c r="A44" s="10" t="s">
        <v>453</v>
      </c>
      <c r="B44" s="9" t="s">
        <v>28</v>
      </c>
      <c r="C44" s="13" t="s">
        <v>454</v>
      </c>
      <c r="D44" s="13" t="s">
        <v>425</v>
      </c>
      <c r="E44" s="48">
        <v>3</v>
      </c>
      <c r="F44" s="26">
        <v>1000</v>
      </c>
      <c r="G44" s="54">
        <f>Assumptions!F$13</f>
        <v>0.19</v>
      </c>
      <c r="H44" s="50">
        <f t="shared" ref="H44:H53" si="2">E44*F44*(1+G44)</f>
        <v>3570</v>
      </c>
      <c r="I44" s="14" t="s">
        <v>455</v>
      </c>
    </row>
    <row r="45" spans="1:9" ht="15" customHeight="1">
      <c r="A45" s="10" t="s">
        <v>456</v>
      </c>
      <c r="B45" s="9" t="s">
        <v>28</v>
      </c>
      <c r="C45" s="13" t="s">
        <v>457</v>
      </c>
      <c r="D45" s="13" t="s">
        <v>425</v>
      </c>
      <c r="E45" s="48">
        <v>3</v>
      </c>
      <c r="F45" s="26">
        <v>500</v>
      </c>
      <c r="G45" s="54">
        <f>Assumptions!F$13</f>
        <v>0.19</v>
      </c>
      <c r="H45" s="50">
        <f t="shared" si="2"/>
        <v>1785</v>
      </c>
      <c r="I45" s="14" t="s">
        <v>458</v>
      </c>
    </row>
    <row r="46" spans="1:9" ht="15" customHeight="1">
      <c r="A46" s="10" t="s">
        <v>459</v>
      </c>
      <c r="B46" s="9" t="s">
        <v>28</v>
      </c>
      <c r="C46" s="13" t="s">
        <v>460</v>
      </c>
      <c r="D46" s="13" t="s">
        <v>425</v>
      </c>
      <c r="E46" s="48">
        <v>3</v>
      </c>
      <c r="F46" s="26">
        <v>700</v>
      </c>
      <c r="G46" s="54">
        <f>Assumptions!F$13</f>
        <v>0.19</v>
      </c>
      <c r="H46" s="50">
        <f t="shared" si="2"/>
        <v>2499</v>
      </c>
      <c r="I46" s="14" t="s">
        <v>461</v>
      </c>
    </row>
    <row r="47" spans="1:9" ht="15" customHeight="1">
      <c r="A47" s="10" t="s">
        <v>462</v>
      </c>
      <c r="B47" s="9" t="s">
        <v>28</v>
      </c>
      <c r="C47" s="13" t="s">
        <v>463</v>
      </c>
      <c r="D47" s="13" t="s">
        <v>425</v>
      </c>
      <c r="E47" s="48">
        <v>3</v>
      </c>
      <c r="F47" s="26">
        <v>450</v>
      </c>
      <c r="G47" s="54">
        <f>Assumptions!F$13</f>
        <v>0.19</v>
      </c>
      <c r="H47" s="50">
        <f t="shared" si="2"/>
        <v>1606.5</v>
      </c>
      <c r="I47" s="14" t="s">
        <v>464</v>
      </c>
    </row>
    <row r="48" spans="1:9" ht="15" customHeight="1">
      <c r="A48" s="10" t="s">
        <v>465</v>
      </c>
      <c r="B48" s="9" t="s">
        <v>28</v>
      </c>
      <c r="C48" s="13" t="s">
        <v>466</v>
      </c>
      <c r="D48" s="13" t="s">
        <v>425</v>
      </c>
      <c r="E48" s="48">
        <v>3</v>
      </c>
      <c r="F48" s="26">
        <v>500</v>
      </c>
      <c r="G48" s="54">
        <f>Assumptions!F$13</f>
        <v>0.19</v>
      </c>
      <c r="H48" s="50">
        <f t="shared" si="2"/>
        <v>1785</v>
      </c>
      <c r="I48" s="14" t="s">
        <v>467</v>
      </c>
    </row>
    <row r="49" spans="1:9" ht="15" customHeight="1">
      <c r="A49" s="10" t="s">
        <v>468</v>
      </c>
      <c r="B49" s="9" t="s">
        <v>28</v>
      </c>
      <c r="C49" s="13" t="s">
        <v>469</v>
      </c>
      <c r="D49" s="13" t="s">
        <v>425</v>
      </c>
      <c r="E49" s="48">
        <v>3</v>
      </c>
      <c r="F49" s="26">
        <v>1200</v>
      </c>
      <c r="G49" s="49">
        <v>0</v>
      </c>
      <c r="H49" s="50">
        <f t="shared" si="2"/>
        <v>3600</v>
      </c>
      <c r="I49" s="14" t="s">
        <v>470</v>
      </c>
    </row>
    <row r="50" spans="1:9" ht="15" customHeight="1">
      <c r="A50" s="10" t="s">
        <v>471</v>
      </c>
      <c r="B50" s="9" t="s">
        <v>28</v>
      </c>
      <c r="C50" s="13" t="s">
        <v>472</v>
      </c>
      <c r="D50" s="13" t="s">
        <v>445</v>
      </c>
      <c r="E50" s="48">
        <v>1</v>
      </c>
      <c r="F50" s="26">
        <v>900</v>
      </c>
      <c r="G50" s="49">
        <v>0</v>
      </c>
      <c r="H50" s="50">
        <f t="shared" si="2"/>
        <v>900</v>
      </c>
      <c r="I50" s="14" t="s">
        <v>473</v>
      </c>
    </row>
    <row r="51" spans="1:9" ht="15" customHeight="1">
      <c r="A51" s="10" t="s">
        <v>474</v>
      </c>
      <c r="B51" s="9" t="s">
        <v>28</v>
      </c>
      <c r="C51" s="13" t="s">
        <v>475</v>
      </c>
      <c r="D51" s="13" t="s">
        <v>476</v>
      </c>
      <c r="E51" s="48">
        <v>1</v>
      </c>
      <c r="F51" s="26">
        <v>900</v>
      </c>
      <c r="G51" s="49">
        <v>0</v>
      </c>
      <c r="H51" s="50">
        <f t="shared" si="2"/>
        <v>900</v>
      </c>
      <c r="I51" s="14" t="s">
        <v>477</v>
      </c>
    </row>
    <row r="52" spans="1:9" ht="15" customHeight="1">
      <c r="A52" s="10" t="s">
        <v>478</v>
      </c>
      <c r="B52" s="9" t="s">
        <v>28</v>
      </c>
      <c r="C52" s="13" t="s">
        <v>479</v>
      </c>
      <c r="D52" s="13" t="s">
        <v>476</v>
      </c>
      <c r="E52" s="48">
        <v>1</v>
      </c>
      <c r="F52" s="26">
        <v>900</v>
      </c>
      <c r="G52" s="49">
        <v>0</v>
      </c>
      <c r="H52" s="50">
        <f t="shared" si="2"/>
        <v>900</v>
      </c>
      <c r="I52" s="14" t="s">
        <v>480</v>
      </c>
    </row>
    <row r="53" spans="1:9" ht="15" customHeight="1">
      <c r="A53" s="10" t="s">
        <v>481</v>
      </c>
      <c r="B53" s="9" t="s">
        <v>28</v>
      </c>
      <c r="C53" s="13" t="s">
        <v>482</v>
      </c>
      <c r="D53" s="13" t="s">
        <v>445</v>
      </c>
      <c r="E53" s="48">
        <v>1</v>
      </c>
      <c r="F53" s="26">
        <v>300</v>
      </c>
      <c r="G53" s="49">
        <v>0</v>
      </c>
      <c r="H53" s="50">
        <f t="shared" si="2"/>
        <v>300</v>
      </c>
      <c r="I53" s="14" t="s">
        <v>483</v>
      </c>
    </row>
    <row r="54" spans="1:9" ht="15" customHeight="1">
      <c r="A54" s="77" t="s">
        <v>484</v>
      </c>
      <c r="B54" s="78"/>
      <c r="C54" s="78"/>
      <c r="D54" s="78"/>
      <c r="E54" s="78"/>
      <c r="F54" s="78"/>
      <c r="G54" s="78"/>
      <c r="H54" s="51">
        <f>SUM(H44:H53)</f>
        <v>17845.5</v>
      </c>
      <c r="I54" s="52" t="s">
        <v>485</v>
      </c>
    </row>
    <row r="55" spans="1:9" ht="15" customHeight="1">
      <c r="A55" s="10"/>
      <c r="B55" s="9"/>
      <c r="C55" s="9"/>
      <c r="D55" s="9"/>
      <c r="E55" s="9"/>
      <c r="F55" s="9"/>
      <c r="G55" s="9"/>
      <c r="H55" s="9"/>
      <c r="I55" s="28"/>
    </row>
    <row r="56" spans="1:9" ht="15" customHeight="1">
      <c r="A56" s="68" t="s">
        <v>486</v>
      </c>
      <c r="B56" s="66"/>
      <c r="C56" s="66"/>
      <c r="D56" s="66"/>
      <c r="E56" s="66"/>
      <c r="F56" s="66"/>
      <c r="G56" s="66"/>
      <c r="H56" s="66"/>
      <c r="I56" s="69"/>
    </row>
    <row r="57" spans="1:9" ht="15" customHeight="1">
      <c r="A57" s="10" t="s">
        <v>487</v>
      </c>
      <c r="B57" s="9" t="s">
        <v>29</v>
      </c>
      <c r="C57" s="13" t="s">
        <v>488</v>
      </c>
      <c r="D57" s="13" t="s">
        <v>425</v>
      </c>
      <c r="E57" s="48">
        <v>3</v>
      </c>
      <c r="F57" s="26">
        <v>750</v>
      </c>
      <c r="G57" s="54">
        <f>Assumptions!F$13</f>
        <v>0.19</v>
      </c>
      <c r="H57" s="50">
        <f t="shared" ref="H57:H63" si="3">E57*F57*(1+G57)</f>
        <v>2677.5</v>
      </c>
      <c r="I57" s="14" t="s">
        <v>489</v>
      </c>
    </row>
    <row r="58" spans="1:9" ht="15" customHeight="1">
      <c r="A58" s="10" t="s">
        <v>490</v>
      </c>
      <c r="B58" s="9" t="s">
        <v>29</v>
      </c>
      <c r="C58" s="13" t="s">
        <v>491</v>
      </c>
      <c r="D58" s="13" t="s">
        <v>425</v>
      </c>
      <c r="E58" s="48">
        <v>3</v>
      </c>
      <c r="F58" s="26">
        <v>700</v>
      </c>
      <c r="G58" s="54">
        <f>Assumptions!F$13</f>
        <v>0.19</v>
      </c>
      <c r="H58" s="50">
        <f t="shared" si="3"/>
        <v>2499</v>
      </c>
      <c r="I58" s="14" t="s">
        <v>492</v>
      </c>
    </row>
    <row r="59" spans="1:9" ht="15" customHeight="1">
      <c r="A59" s="10" t="s">
        <v>493</v>
      </c>
      <c r="B59" s="9" t="s">
        <v>29</v>
      </c>
      <c r="C59" s="13" t="s">
        <v>494</v>
      </c>
      <c r="D59" s="13" t="s">
        <v>438</v>
      </c>
      <c r="E59" s="48">
        <v>9</v>
      </c>
      <c r="F59" s="26">
        <v>450</v>
      </c>
      <c r="G59" s="54">
        <f>Assumptions!F$13</f>
        <v>0.19</v>
      </c>
      <c r="H59" s="50">
        <f t="shared" si="3"/>
        <v>4819.5</v>
      </c>
      <c r="I59" s="14" t="s">
        <v>495</v>
      </c>
    </row>
    <row r="60" spans="1:9" ht="15" customHeight="1">
      <c r="A60" s="10" t="s">
        <v>496</v>
      </c>
      <c r="B60" s="9" t="s">
        <v>29</v>
      </c>
      <c r="C60" s="13" t="s">
        <v>497</v>
      </c>
      <c r="D60" s="13" t="s">
        <v>425</v>
      </c>
      <c r="E60" s="48">
        <v>3</v>
      </c>
      <c r="F60" s="26">
        <v>1500</v>
      </c>
      <c r="G60" s="49">
        <v>0</v>
      </c>
      <c r="H60" s="50">
        <f t="shared" si="3"/>
        <v>4500</v>
      </c>
      <c r="I60" s="14" t="s">
        <v>498</v>
      </c>
    </row>
    <row r="61" spans="1:9" ht="15" customHeight="1">
      <c r="A61" s="10" t="s">
        <v>499</v>
      </c>
      <c r="B61" s="9" t="s">
        <v>29</v>
      </c>
      <c r="C61" s="13" t="s">
        <v>500</v>
      </c>
      <c r="D61" s="13" t="s">
        <v>445</v>
      </c>
      <c r="E61" s="48">
        <v>1</v>
      </c>
      <c r="F61" s="26">
        <v>600</v>
      </c>
      <c r="G61" s="49">
        <v>0</v>
      </c>
      <c r="H61" s="50">
        <f t="shared" si="3"/>
        <v>600</v>
      </c>
      <c r="I61" s="14" t="s">
        <v>501</v>
      </c>
    </row>
    <row r="62" spans="1:9" ht="15" customHeight="1">
      <c r="A62" s="10" t="s">
        <v>502</v>
      </c>
      <c r="B62" s="9" t="s">
        <v>29</v>
      </c>
      <c r="C62" s="13" t="s">
        <v>503</v>
      </c>
      <c r="D62" s="13" t="s">
        <v>445</v>
      </c>
      <c r="E62" s="48">
        <v>1</v>
      </c>
      <c r="F62" s="26">
        <v>500</v>
      </c>
      <c r="G62" s="49">
        <v>0</v>
      </c>
      <c r="H62" s="50">
        <f t="shared" si="3"/>
        <v>500</v>
      </c>
      <c r="I62" s="14" t="s">
        <v>504</v>
      </c>
    </row>
    <row r="63" spans="1:9" ht="15" customHeight="1">
      <c r="A63" s="10" t="s">
        <v>505</v>
      </c>
      <c r="B63" s="9" t="s">
        <v>29</v>
      </c>
      <c r="C63" s="13" t="s">
        <v>506</v>
      </c>
      <c r="D63" s="13" t="s">
        <v>445</v>
      </c>
      <c r="E63" s="48">
        <v>1</v>
      </c>
      <c r="F63" s="26">
        <v>400</v>
      </c>
      <c r="G63" s="49">
        <v>0</v>
      </c>
      <c r="H63" s="50">
        <f t="shared" si="3"/>
        <v>400</v>
      </c>
      <c r="I63" s="14" t="s">
        <v>507</v>
      </c>
    </row>
    <row r="64" spans="1:9" ht="15" customHeight="1">
      <c r="A64" s="77" t="s">
        <v>508</v>
      </c>
      <c r="B64" s="78"/>
      <c r="C64" s="78"/>
      <c r="D64" s="78"/>
      <c r="E64" s="78"/>
      <c r="F64" s="78"/>
      <c r="G64" s="78"/>
      <c r="H64" s="51">
        <f>SUM(H57:H63)</f>
        <v>15996</v>
      </c>
      <c r="I64" s="52" t="s">
        <v>509</v>
      </c>
    </row>
    <row r="65" spans="1:9" ht="15" customHeight="1">
      <c r="A65" s="10"/>
      <c r="B65" s="9"/>
      <c r="C65" s="9"/>
      <c r="D65" s="9"/>
      <c r="E65" s="9"/>
      <c r="F65" s="9"/>
      <c r="G65" s="9"/>
      <c r="H65" s="9"/>
      <c r="I65" s="28"/>
    </row>
    <row r="66" spans="1:9" ht="15" customHeight="1">
      <c r="A66" s="68" t="s">
        <v>510</v>
      </c>
      <c r="B66" s="66"/>
      <c r="C66" s="66"/>
      <c r="D66" s="66"/>
      <c r="E66" s="66"/>
      <c r="F66" s="66"/>
      <c r="G66" s="66"/>
      <c r="H66" s="66"/>
      <c r="I66" s="69"/>
    </row>
    <row r="67" spans="1:9" ht="15" customHeight="1">
      <c r="A67" s="10" t="s">
        <v>511</v>
      </c>
      <c r="B67" s="9" t="s">
        <v>30</v>
      </c>
      <c r="C67" s="13" t="s">
        <v>512</v>
      </c>
      <c r="D67" s="13" t="s">
        <v>425</v>
      </c>
      <c r="E67" s="48">
        <v>3</v>
      </c>
      <c r="F67" s="26">
        <v>750</v>
      </c>
      <c r="G67" s="54">
        <f>Assumptions!F$13</f>
        <v>0.19</v>
      </c>
      <c r="H67" s="50">
        <f>E67*F67*(1+G67)</f>
        <v>2677.5</v>
      </c>
      <c r="I67" s="14" t="s">
        <v>513</v>
      </c>
    </row>
    <row r="68" spans="1:9" ht="15" customHeight="1">
      <c r="A68" s="10" t="s">
        <v>514</v>
      </c>
      <c r="B68" s="9" t="s">
        <v>30</v>
      </c>
      <c r="C68" s="13" t="s">
        <v>515</v>
      </c>
      <c r="D68" s="13" t="s">
        <v>425</v>
      </c>
      <c r="E68" s="48">
        <v>3</v>
      </c>
      <c r="F68" s="26">
        <v>500</v>
      </c>
      <c r="G68" s="54">
        <f>Assumptions!F$13</f>
        <v>0.19</v>
      </c>
      <c r="H68" s="50">
        <f>E68*F68*(1+G68)</f>
        <v>1785</v>
      </c>
      <c r="I68" s="14" t="s">
        <v>516</v>
      </c>
    </row>
    <row r="69" spans="1:9" ht="15" customHeight="1">
      <c r="A69" s="10" t="s">
        <v>517</v>
      </c>
      <c r="B69" s="9" t="s">
        <v>30</v>
      </c>
      <c r="C69" s="13" t="s">
        <v>518</v>
      </c>
      <c r="D69" s="13" t="s">
        <v>425</v>
      </c>
      <c r="E69" s="48">
        <v>3</v>
      </c>
      <c r="F69" s="26">
        <v>700</v>
      </c>
      <c r="G69" s="49">
        <v>0</v>
      </c>
      <c r="H69" s="50">
        <f>E69*F69*(1+G69)</f>
        <v>2100</v>
      </c>
      <c r="I69" s="14" t="s">
        <v>519</v>
      </c>
    </row>
    <row r="70" spans="1:9" ht="15" customHeight="1">
      <c r="A70" s="10" t="s">
        <v>520</v>
      </c>
      <c r="B70" s="9" t="s">
        <v>30</v>
      </c>
      <c r="C70" s="13" t="s">
        <v>521</v>
      </c>
      <c r="D70" s="13" t="s">
        <v>445</v>
      </c>
      <c r="E70" s="48">
        <v>1</v>
      </c>
      <c r="F70" s="26">
        <v>450</v>
      </c>
      <c r="G70" s="49">
        <v>0</v>
      </c>
      <c r="H70" s="50">
        <f>E70*F70*(1+G70)</f>
        <v>450</v>
      </c>
      <c r="I70" s="14" t="s">
        <v>522</v>
      </c>
    </row>
    <row r="71" spans="1:9" ht="15" customHeight="1">
      <c r="A71" s="10" t="s">
        <v>523</v>
      </c>
      <c r="B71" s="9" t="s">
        <v>30</v>
      </c>
      <c r="C71" s="13" t="s">
        <v>524</v>
      </c>
      <c r="D71" s="13" t="s">
        <v>445</v>
      </c>
      <c r="E71" s="48">
        <v>1</v>
      </c>
      <c r="F71" s="26">
        <v>150</v>
      </c>
      <c r="G71" s="49">
        <v>0</v>
      </c>
      <c r="H71" s="50">
        <f>E71*F71*(1+G71)</f>
        <v>150</v>
      </c>
      <c r="I71" s="14" t="s">
        <v>525</v>
      </c>
    </row>
    <row r="72" spans="1:9" ht="15" customHeight="1">
      <c r="A72" s="77" t="s">
        <v>526</v>
      </c>
      <c r="B72" s="78"/>
      <c r="C72" s="78"/>
      <c r="D72" s="78"/>
      <c r="E72" s="78"/>
      <c r="F72" s="78"/>
      <c r="G72" s="78"/>
      <c r="H72" s="51">
        <f>SUM(H67:H71)</f>
        <v>7162.5</v>
      </c>
      <c r="I72" s="52" t="s">
        <v>527</v>
      </c>
    </row>
    <row r="73" spans="1:9" ht="15" customHeight="1">
      <c r="A73" s="10"/>
      <c r="B73" s="9"/>
      <c r="C73" s="9"/>
      <c r="D73" s="9"/>
      <c r="E73" s="9"/>
      <c r="F73" s="9"/>
      <c r="G73" s="9"/>
      <c r="H73" s="9"/>
      <c r="I73" s="28"/>
    </row>
    <row r="74" spans="1:9" ht="15" customHeight="1">
      <c r="A74" s="68" t="s">
        <v>528</v>
      </c>
      <c r="B74" s="66"/>
      <c r="C74" s="66"/>
      <c r="D74" s="66"/>
      <c r="E74" s="66"/>
      <c r="F74" s="66"/>
      <c r="G74" s="66"/>
      <c r="H74" s="66"/>
      <c r="I74" s="69"/>
    </row>
    <row r="75" spans="1:9" ht="15" customHeight="1">
      <c r="A75" s="10" t="s">
        <v>529</v>
      </c>
      <c r="B75" s="9" t="s">
        <v>31</v>
      </c>
      <c r="C75" s="13" t="s">
        <v>530</v>
      </c>
      <c r="D75" s="13" t="s">
        <v>421</v>
      </c>
      <c r="E75" s="48">
        <v>10</v>
      </c>
      <c r="F75" s="26">
        <v>550</v>
      </c>
      <c r="G75" s="54">
        <f>Assumptions!F$13</f>
        <v>0.19</v>
      </c>
      <c r="H75" s="50">
        <f>E75*F75*(1+G75)</f>
        <v>6545</v>
      </c>
      <c r="I75" s="14" t="s">
        <v>531</v>
      </c>
    </row>
    <row r="76" spans="1:9" ht="15" customHeight="1">
      <c r="A76" s="10" t="s">
        <v>532</v>
      </c>
      <c r="B76" s="9" t="s">
        <v>31</v>
      </c>
      <c r="C76" s="13" t="s">
        <v>533</v>
      </c>
      <c r="D76" s="13" t="s">
        <v>421</v>
      </c>
      <c r="E76" s="48">
        <v>8</v>
      </c>
      <c r="F76" s="26">
        <v>500</v>
      </c>
      <c r="G76" s="54">
        <f>Assumptions!F$13</f>
        <v>0.19</v>
      </c>
      <c r="H76" s="50">
        <f>E76*F76*(1+G76)</f>
        <v>4760</v>
      </c>
      <c r="I76" s="14" t="s">
        <v>534</v>
      </c>
    </row>
    <row r="77" spans="1:9" ht="15" customHeight="1">
      <c r="A77" s="10" t="s">
        <v>535</v>
      </c>
      <c r="B77" s="9" t="s">
        <v>31</v>
      </c>
      <c r="C77" s="13" t="s">
        <v>536</v>
      </c>
      <c r="D77" s="13" t="s">
        <v>421</v>
      </c>
      <c r="E77" s="48">
        <v>7</v>
      </c>
      <c r="F77" s="26">
        <v>550</v>
      </c>
      <c r="G77" s="54">
        <f>Assumptions!F$13</f>
        <v>0.19</v>
      </c>
      <c r="H77" s="50">
        <f>E77*F77*(1+G77)</f>
        <v>4581.5</v>
      </c>
      <c r="I77" s="14" t="s">
        <v>537</v>
      </c>
    </row>
    <row r="78" spans="1:9" ht="15" customHeight="1">
      <c r="A78" s="10" t="s">
        <v>538</v>
      </c>
      <c r="B78" s="9" t="s">
        <v>31</v>
      </c>
      <c r="C78" s="13" t="s">
        <v>539</v>
      </c>
      <c r="D78" s="13" t="s">
        <v>438</v>
      </c>
      <c r="E78" s="48">
        <v>6</v>
      </c>
      <c r="F78" s="26">
        <v>250</v>
      </c>
      <c r="G78" s="54">
        <f>Assumptions!F$13</f>
        <v>0.19</v>
      </c>
      <c r="H78" s="50">
        <f>E78*F78*(1+G78)</f>
        <v>1785</v>
      </c>
      <c r="I78" s="14" t="s">
        <v>540</v>
      </c>
    </row>
    <row r="79" spans="1:9" ht="15" customHeight="1">
      <c r="A79" s="10" t="s">
        <v>541</v>
      </c>
      <c r="B79" s="9" t="s">
        <v>31</v>
      </c>
      <c r="C79" s="13" t="s">
        <v>542</v>
      </c>
      <c r="D79" s="13" t="s">
        <v>445</v>
      </c>
      <c r="E79" s="48">
        <v>1</v>
      </c>
      <c r="F79" s="26">
        <v>5000</v>
      </c>
      <c r="G79" s="49">
        <v>0</v>
      </c>
      <c r="H79" s="50">
        <f>E79*F79*(1+G79)</f>
        <v>5000</v>
      </c>
      <c r="I79" s="14" t="s">
        <v>543</v>
      </c>
    </row>
    <row r="80" spans="1:9" ht="15" customHeight="1">
      <c r="A80" s="10" t="s">
        <v>544</v>
      </c>
      <c r="B80" s="9" t="s">
        <v>31</v>
      </c>
      <c r="C80" s="13" t="s">
        <v>545</v>
      </c>
      <c r="D80" s="13" t="s">
        <v>546</v>
      </c>
      <c r="E80" s="53">
        <v>1</v>
      </c>
      <c r="F80" s="46">
        <f>'Props &amp; Art'!H19</f>
        <v>6910</v>
      </c>
      <c r="G80" s="49">
        <v>0</v>
      </c>
      <c r="H80" s="50">
        <f>E80*F80</f>
        <v>6910</v>
      </c>
      <c r="I80" s="14" t="s">
        <v>547</v>
      </c>
    </row>
    <row r="81" spans="1:9" ht="15" customHeight="1">
      <c r="A81" s="10" t="s">
        <v>548</v>
      </c>
      <c r="B81" s="9" t="s">
        <v>31</v>
      </c>
      <c r="C81" s="13" t="s">
        <v>549</v>
      </c>
      <c r="D81" s="13" t="s">
        <v>445</v>
      </c>
      <c r="E81" s="48">
        <v>1</v>
      </c>
      <c r="F81" s="26">
        <v>750</v>
      </c>
      <c r="G81" s="49">
        <v>0</v>
      </c>
      <c r="H81" s="50">
        <f>E81*F81*(1+G81)</f>
        <v>750</v>
      </c>
      <c r="I81" s="14" t="s">
        <v>550</v>
      </c>
    </row>
    <row r="82" spans="1:9" ht="15" customHeight="1">
      <c r="A82" s="77" t="s">
        <v>551</v>
      </c>
      <c r="B82" s="78"/>
      <c r="C82" s="78"/>
      <c r="D82" s="78"/>
      <c r="E82" s="78"/>
      <c r="F82" s="78"/>
      <c r="G82" s="78"/>
      <c r="H82" s="51">
        <f>SUM(H75:H81)</f>
        <v>30331.5</v>
      </c>
      <c r="I82" s="52" t="s">
        <v>552</v>
      </c>
    </row>
    <row r="83" spans="1:9" ht="15" customHeight="1">
      <c r="A83" s="10"/>
      <c r="B83" s="9"/>
      <c r="C83" s="9"/>
      <c r="D83" s="9"/>
      <c r="E83" s="9"/>
      <c r="F83" s="9"/>
      <c r="G83" s="9"/>
      <c r="H83" s="9"/>
      <c r="I83" s="28"/>
    </row>
    <row r="84" spans="1:9" ht="15" customHeight="1">
      <c r="A84" s="68" t="s">
        <v>553</v>
      </c>
      <c r="B84" s="66"/>
      <c r="C84" s="66"/>
      <c r="D84" s="66"/>
      <c r="E84" s="66"/>
      <c r="F84" s="66"/>
      <c r="G84" s="66"/>
      <c r="H84" s="66"/>
      <c r="I84" s="69"/>
    </row>
    <row r="85" spans="1:9" ht="15" customHeight="1">
      <c r="A85" s="10" t="s">
        <v>554</v>
      </c>
      <c r="B85" s="9" t="s">
        <v>32</v>
      </c>
      <c r="C85" s="13" t="s">
        <v>555</v>
      </c>
      <c r="D85" s="13" t="s">
        <v>421</v>
      </c>
      <c r="E85" s="48">
        <v>6</v>
      </c>
      <c r="F85" s="26">
        <v>450</v>
      </c>
      <c r="G85" s="54">
        <f>Assumptions!F$13</f>
        <v>0.19</v>
      </c>
      <c r="H85" s="50">
        <f t="shared" ref="H85:H90" si="4">E85*F85*(1+G85)</f>
        <v>3213</v>
      </c>
      <c r="I85" s="14" t="s">
        <v>412</v>
      </c>
    </row>
    <row r="86" spans="1:9" ht="15" customHeight="1">
      <c r="A86" s="10" t="s">
        <v>556</v>
      </c>
      <c r="B86" s="9" t="s">
        <v>32</v>
      </c>
      <c r="C86" s="13" t="s">
        <v>557</v>
      </c>
      <c r="D86" s="13" t="s">
        <v>445</v>
      </c>
      <c r="E86" s="48">
        <v>1</v>
      </c>
      <c r="F86" s="26">
        <v>2000</v>
      </c>
      <c r="G86" s="49">
        <v>0</v>
      </c>
      <c r="H86" s="50">
        <f t="shared" si="4"/>
        <v>2000</v>
      </c>
      <c r="I86" s="14" t="s">
        <v>558</v>
      </c>
    </row>
    <row r="87" spans="1:9" ht="15" customHeight="1">
      <c r="A87" s="10" t="s">
        <v>559</v>
      </c>
      <c r="B87" s="9" t="s">
        <v>32</v>
      </c>
      <c r="C87" s="13" t="s">
        <v>560</v>
      </c>
      <c r="D87" s="13" t="s">
        <v>445</v>
      </c>
      <c r="E87" s="48">
        <v>1</v>
      </c>
      <c r="F87" s="26">
        <v>500</v>
      </c>
      <c r="G87" s="49">
        <v>0</v>
      </c>
      <c r="H87" s="50">
        <f t="shared" si="4"/>
        <v>500</v>
      </c>
      <c r="I87" s="14" t="s">
        <v>561</v>
      </c>
    </row>
    <row r="88" spans="1:9" ht="15" customHeight="1">
      <c r="A88" s="10" t="s">
        <v>562</v>
      </c>
      <c r="B88" s="9" t="s">
        <v>32</v>
      </c>
      <c r="C88" s="13" t="s">
        <v>563</v>
      </c>
      <c r="D88" s="13" t="s">
        <v>425</v>
      </c>
      <c r="E88" s="48">
        <v>3</v>
      </c>
      <c r="F88" s="26">
        <v>650</v>
      </c>
      <c r="G88" s="54">
        <f>Assumptions!F$13</f>
        <v>0.19</v>
      </c>
      <c r="H88" s="50">
        <f t="shared" si="4"/>
        <v>2320.5</v>
      </c>
      <c r="I88" s="14" t="s">
        <v>564</v>
      </c>
    </row>
    <row r="89" spans="1:9" ht="15" customHeight="1">
      <c r="A89" s="10" t="s">
        <v>565</v>
      </c>
      <c r="B89" s="9" t="s">
        <v>32</v>
      </c>
      <c r="C89" s="13" t="s">
        <v>566</v>
      </c>
      <c r="D89" s="13" t="s">
        <v>425</v>
      </c>
      <c r="E89" s="48">
        <v>3</v>
      </c>
      <c r="F89" s="26">
        <v>300</v>
      </c>
      <c r="G89" s="54">
        <f>Assumptions!F$13</f>
        <v>0.19</v>
      </c>
      <c r="H89" s="50">
        <f t="shared" si="4"/>
        <v>1071</v>
      </c>
      <c r="I89" s="14" t="s">
        <v>567</v>
      </c>
    </row>
    <row r="90" spans="1:9" ht="15" customHeight="1">
      <c r="A90" s="10" t="s">
        <v>568</v>
      </c>
      <c r="B90" s="9" t="s">
        <v>32</v>
      </c>
      <c r="C90" s="13" t="s">
        <v>569</v>
      </c>
      <c r="D90" s="13" t="s">
        <v>445</v>
      </c>
      <c r="E90" s="48">
        <v>1</v>
      </c>
      <c r="F90" s="26">
        <v>600</v>
      </c>
      <c r="G90" s="49">
        <v>0</v>
      </c>
      <c r="H90" s="50">
        <f t="shared" si="4"/>
        <v>600</v>
      </c>
      <c r="I90" s="14" t="s">
        <v>570</v>
      </c>
    </row>
    <row r="91" spans="1:9" ht="15" customHeight="1">
      <c r="A91" s="77" t="s">
        <v>571</v>
      </c>
      <c r="B91" s="78"/>
      <c r="C91" s="78"/>
      <c r="D91" s="78"/>
      <c r="E91" s="78"/>
      <c r="F91" s="78"/>
      <c r="G91" s="78"/>
      <c r="H91" s="51">
        <f>SUM(H85:H90)</f>
        <v>9704.5</v>
      </c>
      <c r="I91" s="52" t="s">
        <v>572</v>
      </c>
    </row>
    <row r="92" spans="1:9" ht="15" customHeight="1">
      <c r="A92" s="10"/>
      <c r="B92" s="9"/>
      <c r="C92" s="9"/>
      <c r="D92" s="9"/>
      <c r="E92" s="9"/>
      <c r="F92" s="9"/>
      <c r="G92" s="9"/>
      <c r="H92" s="9"/>
      <c r="I92" s="28"/>
    </row>
    <row r="93" spans="1:9" ht="15" customHeight="1">
      <c r="A93" s="68" t="s">
        <v>573</v>
      </c>
      <c r="B93" s="66"/>
      <c r="C93" s="66"/>
      <c r="D93" s="66"/>
      <c r="E93" s="66"/>
      <c r="F93" s="66"/>
      <c r="G93" s="66"/>
      <c r="H93" s="66"/>
      <c r="I93" s="69"/>
    </row>
    <row r="94" spans="1:9" ht="15" customHeight="1">
      <c r="A94" s="10" t="s">
        <v>574</v>
      </c>
      <c r="B94" s="9" t="s">
        <v>33</v>
      </c>
      <c r="C94" s="13" t="s">
        <v>575</v>
      </c>
      <c r="D94" s="13" t="s">
        <v>576</v>
      </c>
      <c r="E94" s="48">
        <v>5</v>
      </c>
      <c r="F94" s="26">
        <v>1600</v>
      </c>
      <c r="G94" s="49">
        <v>0</v>
      </c>
      <c r="H94" s="50">
        <f>E94*F94*(1+G94)</f>
        <v>8000</v>
      </c>
      <c r="I94" s="14" t="s">
        <v>577</v>
      </c>
    </row>
    <row r="95" spans="1:9" ht="15" customHeight="1">
      <c r="A95" s="10" t="s">
        <v>578</v>
      </c>
      <c r="B95" s="9" t="s">
        <v>33</v>
      </c>
      <c r="C95" s="13" t="s">
        <v>579</v>
      </c>
      <c r="D95" s="13" t="s">
        <v>421</v>
      </c>
      <c r="E95" s="48">
        <v>6</v>
      </c>
      <c r="F95" s="26">
        <v>450</v>
      </c>
      <c r="G95" s="54">
        <f>Assumptions!F$13</f>
        <v>0.19</v>
      </c>
      <c r="H95" s="50">
        <f>E95*F95*(1+G95)</f>
        <v>3213</v>
      </c>
      <c r="I95" s="14" t="s">
        <v>580</v>
      </c>
    </row>
    <row r="96" spans="1:9" ht="15" customHeight="1">
      <c r="A96" s="10" t="s">
        <v>581</v>
      </c>
      <c r="B96" s="9" t="s">
        <v>33</v>
      </c>
      <c r="C96" s="13" t="s">
        <v>582</v>
      </c>
      <c r="D96" s="13" t="s">
        <v>445</v>
      </c>
      <c r="E96" s="48">
        <v>1</v>
      </c>
      <c r="F96" s="26">
        <v>1500</v>
      </c>
      <c r="G96" s="49">
        <v>0</v>
      </c>
      <c r="H96" s="50">
        <f>E96*F96*(1+G96)</f>
        <v>1500</v>
      </c>
      <c r="I96" s="14" t="s">
        <v>583</v>
      </c>
    </row>
    <row r="97" spans="1:9" ht="15" customHeight="1">
      <c r="A97" s="10" t="s">
        <v>584</v>
      </c>
      <c r="B97" s="9" t="s">
        <v>33</v>
      </c>
      <c r="C97" s="13" t="s">
        <v>585</v>
      </c>
      <c r="D97" s="13" t="s">
        <v>445</v>
      </c>
      <c r="E97" s="48">
        <v>1</v>
      </c>
      <c r="F97" s="26">
        <v>1000</v>
      </c>
      <c r="G97" s="49">
        <v>0</v>
      </c>
      <c r="H97" s="50">
        <f>E97*F97*(1+G97)</f>
        <v>1000</v>
      </c>
      <c r="I97" s="14" t="s">
        <v>586</v>
      </c>
    </row>
    <row r="98" spans="1:9" ht="15" customHeight="1">
      <c r="A98" s="10" t="s">
        <v>587</v>
      </c>
      <c r="B98" s="9" t="s">
        <v>33</v>
      </c>
      <c r="C98" s="13" t="s">
        <v>588</v>
      </c>
      <c r="D98" s="13" t="s">
        <v>445</v>
      </c>
      <c r="E98" s="48">
        <v>1</v>
      </c>
      <c r="F98" s="26">
        <v>1200</v>
      </c>
      <c r="G98" s="49">
        <v>0</v>
      </c>
      <c r="H98" s="50">
        <f>E98*F98*(1+G98)</f>
        <v>1200</v>
      </c>
      <c r="I98" s="14" t="s">
        <v>589</v>
      </c>
    </row>
    <row r="99" spans="1:9" ht="15" customHeight="1">
      <c r="A99" s="77" t="s">
        <v>590</v>
      </c>
      <c r="B99" s="78"/>
      <c r="C99" s="78"/>
      <c r="D99" s="78"/>
      <c r="E99" s="78"/>
      <c r="F99" s="78"/>
      <c r="G99" s="78"/>
      <c r="H99" s="51">
        <f>SUM(H94:H98)</f>
        <v>14913</v>
      </c>
      <c r="I99" s="52" t="s">
        <v>591</v>
      </c>
    </row>
    <row r="100" spans="1:9" ht="15" customHeight="1">
      <c r="A100" s="10"/>
      <c r="B100" s="9"/>
      <c r="C100" s="9"/>
      <c r="D100" s="9"/>
      <c r="E100" s="9"/>
      <c r="F100" s="9"/>
      <c r="G100" s="9"/>
      <c r="H100" s="9"/>
      <c r="I100" s="28"/>
    </row>
    <row r="101" spans="1:9" ht="15" customHeight="1">
      <c r="A101" s="68" t="s">
        <v>592</v>
      </c>
      <c r="B101" s="66"/>
      <c r="C101" s="66"/>
      <c r="D101" s="66"/>
      <c r="E101" s="66"/>
      <c r="F101" s="66"/>
      <c r="G101" s="66"/>
      <c r="H101" s="66"/>
      <c r="I101" s="69"/>
    </row>
    <row r="102" spans="1:9" ht="15" customHeight="1">
      <c r="A102" s="10" t="s">
        <v>593</v>
      </c>
      <c r="B102" s="9" t="s">
        <v>34</v>
      </c>
      <c r="C102" s="13" t="s">
        <v>594</v>
      </c>
      <c r="D102" s="13" t="s">
        <v>595</v>
      </c>
      <c r="E102" s="48">
        <v>4</v>
      </c>
      <c r="F102" s="26">
        <v>400</v>
      </c>
      <c r="G102" s="49">
        <v>0</v>
      </c>
      <c r="H102" s="50">
        <f>E102*F102*(1+G102)</f>
        <v>1600</v>
      </c>
      <c r="I102" s="14" t="s">
        <v>596</v>
      </c>
    </row>
    <row r="103" spans="1:9" ht="15" customHeight="1">
      <c r="A103" s="10" t="s">
        <v>597</v>
      </c>
      <c r="B103" s="9" t="s">
        <v>34</v>
      </c>
      <c r="C103" s="13" t="s">
        <v>598</v>
      </c>
      <c r="D103" s="13" t="s">
        <v>445</v>
      </c>
      <c r="E103" s="48">
        <v>1</v>
      </c>
      <c r="F103" s="26">
        <v>1200</v>
      </c>
      <c r="G103" s="49">
        <v>0</v>
      </c>
      <c r="H103" s="50">
        <f>E103*F103*(1+G103)</f>
        <v>1200</v>
      </c>
      <c r="I103" s="14" t="s">
        <v>599</v>
      </c>
    </row>
    <row r="104" spans="1:9" ht="15" customHeight="1">
      <c r="A104" s="10" t="s">
        <v>600</v>
      </c>
      <c r="B104" s="9" t="s">
        <v>34</v>
      </c>
      <c r="C104" s="13" t="s">
        <v>601</v>
      </c>
      <c r="D104" s="13" t="s">
        <v>602</v>
      </c>
      <c r="E104" s="48">
        <v>90</v>
      </c>
      <c r="F104" s="26">
        <v>40</v>
      </c>
      <c r="G104" s="49">
        <v>0</v>
      </c>
      <c r="H104" s="50">
        <f>E104*F104*(1+G104)</f>
        <v>3600</v>
      </c>
      <c r="I104" s="14" t="s">
        <v>603</v>
      </c>
    </row>
    <row r="105" spans="1:9" ht="15" customHeight="1">
      <c r="A105" s="10" t="s">
        <v>604</v>
      </c>
      <c r="B105" s="9" t="s">
        <v>34</v>
      </c>
      <c r="C105" s="13" t="s">
        <v>605</v>
      </c>
      <c r="D105" s="13" t="s">
        <v>438</v>
      </c>
      <c r="E105" s="48">
        <v>90</v>
      </c>
      <c r="F105" s="26">
        <v>15</v>
      </c>
      <c r="G105" s="49">
        <v>0</v>
      </c>
      <c r="H105" s="50">
        <f>E105*F105*(1+G105)</f>
        <v>1350</v>
      </c>
      <c r="I105" s="14" t="s">
        <v>606</v>
      </c>
    </row>
    <row r="106" spans="1:9" ht="15" customHeight="1">
      <c r="A106" s="10" t="s">
        <v>607</v>
      </c>
      <c r="B106" s="9" t="s">
        <v>34</v>
      </c>
      <c r="C106" s="13" t="s">
        <v>608</v>
      </c>
      <c r="D106" s="13" t="s">
        <v>445</v>
      </c>
      <c r="E106" s="48">
        <v>1</v>
      </c>
      <c r="F106" s="26">
        <v>1200</v>
      </c>
      <c r="G106" s="49">
        <v>0</v>
      </c>
      <c r="H106" s="50">
        <f>E106*F106*(1+G106)</f>
        <v>1200</v>
      </c>
      <c r="I106" s="14" t="s">
        <v>609</v>
      </c>
    </row>
    <row r="107" spans="1:9" ht="15" customHeight="1">
      <c r="A107" s="77" t="s">
        <v>610</v>
      </c>
      <c r="B107" s="78"/>
      <c r="C107" s="78"/>
      <c r="D107" s="78"/>
      <c r="E107" s="78"/>
      <c r="F107" s="78"/>
      <c r="G107" s="78"/>
      <c r="H107" s="51">
        <f>SUM(H102:H106)</f>
        <v>8950</v>
      </c>
      <c r="I107" s="52" t="s">
        <v>611</v>
      </c>
    </row>
    <row r="108" spans="1:9" ht="15" customHeight="1">
      <c r="A108" s="10"/>
      <c r="B108" s="9"/>
      <c r="C108" s="9"/>
      <c r="D108" s="9"/>
      <c r="E108" s="9"/>
      <c r="F108" s="9"/>
      <c r="G108" s="9"/>
      <c r="H108" s="9"/>
      <c r="I108" s="28"/>
    </row>
    <row r="109" spans="1:9" ht="15" customHeight="1">
      <c r="A109" s="68" t="s">
        <v>612</v>
      </c>
      <c r="B109" s="66"/>
      <c r="C109" s="66"/>
      <c r="D109" s="66"/>
      <c r="E109" s="66"/>
      <c r="F109" s="66"/>
      <c r="G109" s="66"/>
      <c r="H109" s="66"/>
      <c r="I109" s="69"/>
    </row>
    <row r="110" spans="1:9" ht="15" customHeight="1">
      <c r="A110" s="10" t="s">
        <v>613</v>
      </c>
      <c r="B110" s="9" t="s">
        <v>35</v>
      </c>
      <c r="C110" s="13" t="s">
        <v>614</v>
      </c>
      <c r="D110" s="13" t="s">
        <v>421</v>
      </c>
      <c r="E110" s="48">
        <v>20</v>
      </c>
      <c r="F110" s="26">
        <v>650</v>
      </c>
      <c r="G110" s="54">
        <f>Assumptions!F$13</f>
        <v>0.19</v>
      </c>
      <c r="H110" s="50">
        <f t="shared" ref="H110:H122" si="5">E110*F110*(1+G110)</f>
        <v>15470</v>
      </c>
      <c r="I110" s="14" t="s">
        <v>615</v>
      </c>
    </row>
    <row r="111" spans="1:9" ht="15" customHeight="1">
      <c r="A111" s="10" t="s">
        <v>616</v>
      </c>
      <c r="B111" s="9" t="s">
        <v>35</v>
      </c>
      <c r="C111" s="13" t="s">
        <v>617</v>
      </c>
      <c r="D111" s="13" t="s">
        <v>421</v>
      </c>
      <c r="E111" s="48">
        <v>8</v>
      </c>
      <c r="F111" s="26">
        <v>400</v>
      </c>
      <c r="G111" s="54">
        <f>Assumptions!F$13</f>
        <v>0.19</v>
      </c>
      <c r="H111" s="50">
        <f t="shared" si="5"/>
        <v>3808</v>
      </c>
      <c r="I111" s="14" t="s">
        <v>618</v>
      </c>
    </row>
    <row r="112" spans="1:9" ht="15" customHeight="1">
      <c r="A112" s="10" t="s">
        <v>619</v>
      </c>
      <c r="B112" s="9" t="s">
        <v>35</v>
      </c>
      <c r="C112" s="13" t="s">
        <v>620</v>
      </c>
      <c r="D112" s="13" t="s">
        <v>445</v>
      </c>
      <c r="E112" s="48">
        <v>1</v>
      </c>
      <c r="F112" s="26">
        <v>900</v>
      </c>
      <c r="G112" s="49">
        <v>0</v>
      </c>
      <c r="H112" s="50">
        <f t="shared" si="5"/>
        <v>900</v>
      </c>
      <c r="I112" s="14" t="s">
        <v>621</v>
      </c>
    </row>
    <row r="113" spans="1:9" ht="15" customHeight="1">
      <c r="A113" s="10" t="s">
        <v>622</v>
      </c>
      <c r="B113" s="9" t="s">
        <v>35</v>
      </c>
      <c r="C113" s="13" t="s">
        <v>623</v>
      </c>
      <c r="D113" s="13" t="s">
        <v>624</v>
      </c>
      <c r="E113" s="48">
        <v>3</v>
      </c>
      <c r="F113" s="26">
        <v>1500</v>
      </c>
      <c r="G113" s="49">
        <v>0</v>
      </c>
      <c r="H113" s="50">
        <f t="shared" si="5"/>
        <v>4500</v>
      </c>
      <c r="I113" s="14" t="s">
        <v>625</v>
      </c>
    </row>
    <row r="114" spans="1:9" ht="15" customHeight="1">
      <c r="A114" s="10" t="s">
        <v>626</v>
      </c>
      <c r="B114" s="9" t="s">
        <v>35</v>
      </c>
      <c r="C114" s="13" t="s">
        <v>627</v>
      </c>
      <c r="D114" s="13" t="s">
        <v>421</v>
      </c>
      <c r="E114" s="48">
        <v>8</v>
      </c>
      <c r="F114" s="26">
        <v>800</v>
      </c>
      <c r="G114" s="49">
        <v>0</v>
      </c>
      <c r="H114" s="50">
        <f t="shared" si="5"/>
        <v>6400</v>
      </c>
      <c r="I114" s="14" t="s">
        <v>628</v>
      </c>
    </row>
    <row r="115" spans="1:9" ht="15" customHeight="1">
      <c r="A115" s="10" t="s">
        <v>629</v>
      </c>
      <c r="B115" s="9" t="s">
        <v>35</v>
      </c>
      <c r="C115" s="13" t="s">
        <v>630</v>
      </c>
      <c r="D115" s="13" t="s">
        <v>624</v>
      </c>
      <c r="E115" s="48">
        <v>2</v>
      </c>
      <c r="F115" s="26">
        <v>1500</v>
      </c>
      <c r="G115" s="49">
        <v>0</v>
      </c>
      <c r="H115" s="50">
        <f t="shared" si="5"/>
        <v>3000</v>
      </c>
      <c r="I115" s="14" t="s">
        <v>631</v>
      </c>
    </row>
    <row r="116" spans="1:9" ht="15" customHeight="1">
      <c r="A116" s="10" t="s">
        <v>632</v>
      </c>
      <c r="B116" s="9" t="s">
        <v>35</v>
      </c>
      <c r="C116" s="13" t="s">
        <v>633</v>
      </c>
      <c r="D116" s="13" t="s">
        <v>445</v>
      </c>
      <c r="E116" s="48">
        <v>1</v>
      </c>
      <c r="F116" s="26">
        <v>750</v>
      </c>
      <c r="G116" s="49">
        <v>0</v>
      </c>
      <c r="H116" s="50">
        <f t="shared" si="5"/>
        <v>750</v>
      </c>
      <c r="I116" s="14" t="s">
        <v>634</v>
      </c>
    </row>
    <row r="117" spans="1:9" ht="15" customHeight="1">
      <c r="A117" s="10" t="s">
        <v>635</v>
      </c>
      <c r="B117" s="9" t="s">
        <v>35</v>
      </c>
      <c r="C117" s="13" t="s">
        <v>636</v>
      </c>
      <c r="D117" s="13" t="s">
        <v>374</v>
      </c>
      <c r="E117" s="48">
        <v>1</v>
      </c>
      <c r="F117" s="26">
        <v>3500</v>
      </c>
      <c r="G117" s="49">
        <v>0</v>
      </c>
      <c r="H117" s="50">
        <f t="shared" si="5"/>
        <v>3500</v>
      </c>
      <c r="I117" s="14" t="s">
        <v>637</v>
      </c>
    </row>
    <row r="118" spans="1:9" ht="15" customHeight="1">
      <c r="A118" s="10" t="s">
        <v>638</v>
      </c>
      <c r="B118" s="9" t="s">
        <v>35</v>
      </c>
      <c r="C118" s="13" t="s">
        <v>639</v>
      </c>
      <c r="D118" s="13" t="s">
        <v>445</v>
      </c>
      <c r="E118" s="48">
        <v>1</v>
      </c>
      <c r="F118" s="26">
        <v>1500</v>
      </c>
      <c r="G118" s="49">
        <v>0</v>
      </c>
      <c r="H118" s="50">
        <f t="shared" si="5"/>
        <v>1500</v>
      </c>
      <c r="I118" s="14" t="s">
        <v>640</v>
      </c>
    </row>
    <row r="119" spans="1:9" ht="15" customHeight="1">
      <c r="A119" s="10" t="s">
        <v>641</v>
      </c>
      <c r="B119" s="9" t="s">
        <v>35</v>
      </c>
      <c r="C119" s="13" t="s">
        <v>642</v>
      </c>
      <c r="D119" s="13" t="s">
        <v>445</v>
      </c>
      <c r="E119" s="48">
        <v>1</v>
      </c>
      <c r="F119" s="26">
        <v>1200</v>
      </c>
      <c r="G119" s="49">
        <v>0</v>
      </c>
      <c r="H119" s="50">
        <f t="shared" si="5"/>
        <v>1200</v>
      </c>
      <c r="I119" s="14" t="s">
        <v>643</v>
      </c>
    </row>
    <row r="120" spans="1:9" ht="15" customHeight="1">
      <c r="A120" s="10" t="s">
        <v>644</v>
      </c>
      <c r="B120" s="9" t="s">
        <v>35</v>
      </c>
      <c r="C120" s="13" t="s">
        <v>645</v>
      </c>
      <c r="D120" s="13" t="s">
        <v>445</v>
      </c>
      <c r="E120" s="48">
        <v>1</v>
      </c>
      <c r="F120" s="26">
        <v>1500</v>
      </c>
      <c r="G120" s="49">
        <v>0</v>
      </c>
      <c r="H120" s="50">
        <f t="shared" si="5"/>
        <v>1500</v>
      </c>
      <c r="I120" s="14" t="s">
        <v>646</v>
      </c>
    </row>
    <row r="121" spans="1:9" ht="15" customHeight="1">
      <c r="A121" s="10" t="s">
        <v>647</v>
      </c>
      <c r="B121" s="9" t="s">
        <v>35</v>
      </c>
      <c r="C121" s="13" t="s">
        <v>648</v>
      </c>
      <c r="D121" s="13" t="s">
        <v>445</v>
      </c>
      <c r="E121" s="48">
        <v>1</v>
      </c>
      <c r="F121" s="26">
        <v>500</v>
      </c>
      <c r="G121" s="49">
        <v>0</v>
      </c>
      <c r="H121" s="50">
        <f t="shared" si="5"/>
        <v>500</v>
      </c>
      <c r="I121" s="14" t="s">
        <v>649</v>
      </c>
    </row>
    <row r="122" spans="1:9" ht="15" customHeight="1">
      <c r="A122" s="10" t="s">
        <v>650</v>
      </c>
      <c r="B122" s="9" t="s">
        <v>35</v>
      </c>
      <c r="C122" s="13" t="s">
        <v>651</v>
      </c>
      <c r="D122" s="13" t="s">
        <v>445</v>
      </c>
      <c r="E122" s="48">
        <v>1</v>
      </c>
      <c r="F122" s="26">
        <v>1000</v>
      </c>
      <c r="G122" s="49">
        <v>0</v>
      </c>
      <c r="H122" s="50">
        <f t="shared" si="5"/>
        <v>1000</v>
      </c>
      <c r="I122" s="14" t="s">
        <v>652</v>
      </c>
    </row>
    <row r="123" spans="1:9" ht="15" customHeight="1">
      <c r="A123" s="77" t="s">
        <v>653</v>
      </c>
      <c r="B123" s="78"/>
      <c r="C123" s="78"/>
      <c r="D123" s="78"/>
      <c r="E123" s="78"/>
      <c r="F123" s="78"/>
      <c r="G123" s="78"/>
      <c r="H123" s="51">
        <f>SUM(H110:H122)</f>
        <v>44028</v>
      </c>
      <c r="I123" s="52" t="s">
        <v>654</v>
      </c>
    </row>
    <row r="124" spans="1:9" ht="15" customHeight="1">
      <c r="A124" s="10"/>
      <c r="B124" s="9"/>
      <c r="C124" s="9"/>
      <c r="D124" s="9"/>
      <c r="E124" s="9"/>
      <c r="F124" s="9"/>
      <c r="G124" s="9"/>
      <c r="H124" s="9"/>
      <c r="I124" s="28"/>
    </row>
    <row r="125" spans="1:9" ht="15" customHeight="1">
      <c r="A125" s="68" t="s">
        <v>655</v>
      </c>
      <c r="B125" s="66"/>
      <c r="C125" s="66"/>
      <c r="D125" s="66"/>
      <c r="E125" s="66"/>
      <c r="F125" s="66"/>
      <c r="G125" s="66"/>
      <c r="H125" s="66"/>
      <c r="I125" s="69"/>
    </row>
    <row r="126" spans="1:9" ht="15" customHeight="1">
      <c r="A126" s="10" t="s">
        <v>656</v>
      </c>
      <c r="B126" s="9" t="s">
        <v>36</v>
      </c>
      <c r="C126" s="13" t="s">
        <v>657</v>
      </c>
      <c r="D126" s="13" t="s">
        <v>374</v>
      </c>
      <c r="E126" s="48">
        <v>1</v>
      </c>
      <c r="F126" s="26">
        <v>3500</v>
      </c>
      <c r="G126" s="49">
        <v>0</v>
      </c>
      <c r="H126" s="50">
        <f t="shared" ref="H126:H133" si="6">E126*F126*(1+G126)</f>
        <v>3500</v>
      </c>
      <c r="I126" s="14" t="s">
        <v>658</v>
      </c>
    </row>
    <row r="127" spans="1:9" ht="15" customHeight="1">
      <c r="A127" s="10" t="s">
        <v>659</v>
      </c>
      <c r="B127" s="9" t="s">
        <v>36</v>
      </c>
      <c r="C127" s="13" t="s">
        <v>660</v>
      </c>
      <c r="D127" s="13" t="s">
        <v>374</v>
      </c>
      <c r="E127" s="48">
        <v>1</v>
      </c>
      <c r="F127" s="26">
        <v>3000</v>
      </c>
      <c r="G127" s="49">
        <v>0</v>
      </c>
      <c r="H127" s="50">
        <f t="shared" si="6"/>
        <v>3000</v>
      </c>
      <c r="I127" s="14" t="s">
        <v>661</v>
      </c>
    </row>
    <row r="128" spans="1:9" ht="15" customHeight="1">
      <c r="A128" s="10" t="s">
        <v>662</v>
      </c>
      <c r="B128" s="9" t="s">
        <v>36</v>
      </c>
      <c r="C128" s="13" t="s">
        <v>663</v>
      </c>
      <c r="D128" s="13" t="s">
        <v>445</v>
      </c>
      <c r="E128" s="48">
        <v>1</v>
      </c>
      <c r="F128" s="26">
        <v>2000</v>
      </c>
      <c r="G128" s="49">
        <v>0</v>
      </c>
      <c r="H128" s="50">
        <f t="shared" si="6"/>
        <v>2000</v>
      </c>
      <c r="I128" s="14" t="s">
        <v>664</v>
      </c>
    </row>
    <row r="129" spans="1:9" ht="15" customHeight="1">
      <c r="A129" s="10" t="s">
        <v>665</v>
      </c>
      <c r="B129" s="9" t="s">
        <v>36</v>
      </c>
      <c r="C129" s="13" t="s">
        <v>666</v>
      </c>
      <c r="D129" s="13" t="s">
        <v>445</v>
      </c>
      <c r="E129" s="48">
        <v>1</v>
      </c>
      <c r="F129" s="26">
        <v>1800</v>
      </c>
      <c r="G129" s="49">
        <v>0</v>
      </c>
      <c r="H129" s="50">
        <f t="shared" si="6"/>
        <v>1800</v>
      </c>
      <c r="I129" s="14" t="s">
        <v>667</v>
      </c>
    </row>
    <row r="130" spans="1:9" ht="15" customHeight="1">
      <c r="A130" s="10" t="s">
        <v>668</v>
      </c>
      <c r="B130" s="9" t="s">
        <v>36</v>
      </c>
      <c r="C130" s="13" t="s">
        <v>669</v>
      </c>
      <c r="D130" s="13" t="s">
        <v>445</v>
      </c>
      <c r="E130" s="48">
        <v>1</v>
      </c>
      <c r="F130" s="26">
        <v>800</v>
      </c>
      <c r="G130" s="49">
        <v>0</v>
      </c>
      <c r="H130" s="50">
        <f t="shared" si="6"/>
        <v>800</v>
      </c>
      <c r="I130" s="14" t="s">
        <v>670</v>
      </c>
    </row>
    <row r="131" spans="1:9" ht="15" customHeight="1">
      <c r="A131" s="10" t="s">
        <v>671</v>
      </c>
      <c r="B131" s="9" t="s">
        <v>36</v>
      </c>
      <c r="C131" s="13" t="s">
        <v>672</v>
      </c>
      <c r="D131" s="13" t="s">
        <v>445</v>
      </c>
      <c r="E131" s="48">
        <v>1</v>
      </c>
      <c r="F131" s="26">
        <v>1200</v>
      </c>
      <c r="G131" s="49">
        <v>0</v>
      </c>
      <c r="H131" s="50">
        <f t="shared" si="6"/>
        <v>1200</v>
      </c>
      <c r="I131" s="14" t="s">
        <v>673</v>
      </c>
    </row>
    <row r="132" spans="1:9" ht="15" customHeight="1">
      <c r="A132" s="10" t="s">
        <v>674</v>
      </c>
      <c r="B132" s="9" t="s">
        <v>36</v>
      </c>
      <c r="C132" s="13" t="s">
        <v>675</v>
      </c>
      <c r="D132" s="13" t="s">
        <v>445</v>
      </c>
      <c r="E132" s="48">
        <v>1</v>
      </c>
      <c r="F132" s="26">
        <v>2500</v>
      </c>
      <c r="G132" s="49">
        <v>0</v>
      </c>
      <c r="H132" s="50">
        <f t="shared" si="6"/>
        <v>2500</v>
      </c>
      <c r="I132" s="14" t="s">
        <v>676</v>
      </c>
    </row>
    <row r="133" spans="1:9" ht="15" customHeight="1">
      <c r="A133" s="10" t="s">
        <v>677</v>
      </c>
      <c r="B133" s="9" t="s">
        <v>36</v>
      </c>
      <c r="C133" s="13" t="s">
        <v>678</v>
      </c>
      <c r="D133" s="13" t="s">
        <v>445</v>
      </c>
      <c r="E133" s="48">
        <v>1</v>
      </c>
      <c r="F133" s="26">
        <v>500</v>
      </c>
      <c r="G133" s="49">
        <v>0</v>
      </c>
      <c r="H133" s="50">
        <f t="shared" si="6"/>
        <v>500</v>
      </c>
      <c r="I133" s="14" t="s">
        <v>679</v>
      </c>
    </row>
    <row r="134" spans="1:9" ht="15" customHeight="1">
      <c r="A134" s="77" t="s">
        <v>680</v>
      </c>
      <c r="B134" s="78"/>
      <c r="C134" s="78"/>
      <c r="D134" s="78"/>
      <c r="E134" s="78"/>
      <c r="F134" s="78"/>
      <c r="G134" s="78"/>
      <c r="H134" s="51">
        <f>SUM(H126:H133)</f>
        <v>15300</v>
      </c>
      <c r="I134" s="52" t="s">
        <v>681</v>
      </c>
    </row>
    <row r="135" spans="1:9" ht="15" customHeight="1">
      <c r="A135" s="10"/>
      <c r="B135" s="9"/>
      <c r="C135" s="9"/>
      <c r="D135" s="9"/>
      <c r="E135" s="9"/>
      <c r="F135" s="9"/>
      <c r="G135" s="9"/>
      <c r="H135" s="9"/>
      <c r="I135" s="28"/>
    </row>
    <row r="136" spans="1:9" ht="15" customHeight="1">
      <c r="A136" s="79" t="s">
        <v>682</v>
      </c>
      <c r="B136" s="80"/>
      <c r="C136" s="80"/>
      <c r="D136" s="80"/>
      <c r="E136" s="80"/>
      <c r="F136" s="80"/>
      <c r="G136" s="80"/>
      <c r="H136" s="55">
        <f>SUM(H20,H29,H41,H54,H64,H72,H82,H91,H99,H107,H123,H134)</f>
        <v>223612</v>
      </c>
      <c r="I136" s="56"/>
    </row>
    <row r="137" spans="1:9" ht="15" customHeight="1">
      <c r="A137" s="81" t="s">
        <v>683</v>
      </c>
      <c r="B137" s="82"/>
      <c r="C137" s="82"/>
      <c r="D137" s="82"/>
      <c r="E137" s="9">
        <v>1</v>
      </c>
      <c r="F137" s="11">
        <f>H136</f>
        <v>223612</v>
      </c>
      <c r="G137" s="57">
        <f>Assumptions!F$16</f>
        <v>0.03</v>
      </c>
      <c r="H137" s="39">
        <f>E137*F137*G137</f>
        <v>6708.36</v>
      </c>
      <c r="I137" s="28" t="s">
        <v>684</v>
      </c>
    </row>
    <row r="138" spans="1:9" ht="15" customHeight="1">
      <c r="A138" s="83" t="s">
        <v>685</v>
      </c>
      <c r="B138" s="84"/>
      <c r="C138" s="84"/>
      <c r="D138" s="84"/>
      <c r="E138" s="84"/>
      <c r="F138" s="84"/>
      <c r="G138" s="84"/>
      <c r="H138" s="58">
        <f>H136+H137</f>
        <v>230320.36</v>
      </c>
      <c r="I138" s="59"/>
    </row>
    <row r="139" spans="1:9" ht="15" customHeight="1">
      <c r="A139" s="81" t="s">
        <v>686</v>
      </c>
      <c r="B139" s="82"/>
      <c r="C139" s="82"/>
      <c r="D139" s="82"/>
      <c r="E139" s="9">
        <v>1</v>
      </c>
      <c r="F139" s="11">
        <f>H138</f>
        <v>230320.36</v>
      </c>
      <c r="G139" s="57">
        <f>Assumptions!F$15</f>
        <v>7.0000000000000007E-2</v>
      </c>
      <c r="H139" s="39">
        <f>E139*F139*G139</f>
        <v>16122.4252</v>
      </c>
      <c r="I139" s="28" t="s">
        <v>687</v>
      </c>
    </row>
    <row r="140" spans="1:9" ht="15" customHeight="1">
      <c r="A140" s="85" t="s">
        <v>688</v>
      </c>
      <c r="B140" s="86"/>
      <c r="C140" s="86"/>
      <c r="D140" s="86"/>
      <c r="E140" s="86"/>
      <c r="F140" s="86"/>
      <c r="G140" s="86"/>
      <c r="H140" s="60">
        <f>H138+H139</f>
        <v>246442.78519999998</v>
      </c>
      <c r="I140" s="61" t="s">
        <v>689</v>
      </c>
    </row>
  </sheetData>
  <mergeCells count="33">
    <mergeCell ref="A138:G138"/>
    <mergeCell ref="A139:D139"/>
    <mergeCell ref="A140:G140"/>
    <mergeCell ref="A123:G123"/>
    <mergeCell ref="A125:I125"/>
    <mergeCell ref="A134:G134"/>
    <mergeCell ref="A136:G136"/>
    <mergeCell ref="A137:D137"/>
    <mergeCell ref="A93:I93"/>
    <mergeCell ref="A99:G99"/>
    <mergeCell ref="A101:I101"/>
    <mergeCell ref="A107:G107"/>
    <mergeCell ref="A109:I109"/>
    <mergeCell ref="A72:G72"/>
    <mergeCell ref="A74:I74"/>
    <mergeCell ref="A82:G82"/>
    <mergeCell ref="A84:I84"/>
    <mergeCell ref="A91:G91"/>
    <mergeCell ref="A43:I43"/>
    <mergeCell ref="A54:G54"/>
    <mergeCell ref="A56:I56"/>
    <mergeCell ref="A64:G64"/>
    <mergeCell ref="A66:I66"/>
    <mergeCell ref="A20:G20"/>
    <mergeCell ref="A22:I22"/>
    <mergeCell ref="A29:G29"/>
    <mergeCell ref="A31:I31"/>
    <mergeCell ref="A41:G41"/>
    <mergeCell ref="A1:I1"/>
    <mergeCell ref="A2:I2"/>
    <mergeCell ref="A7:I7"/>
    <mergeCell ref="A8:I8"/>
    <mergeCell ref="A12:I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40"/>
  <sheetViews>
    <sheetView showGridLines="0" workbookViewId="0">
      <selection sqref="A1:I1"/>
    </sheetView>
  </sheetViews>
  <sheetFormatPr defaultRowHeight="14"/>
  <cols>
    <col min="1" max="1" width="11" customWidth="1"/>
    <col min="2" max="2" width="30" customWidth="1"/>
    <col min="3" max="3" width="40" customWidth="1"/>
    <col min="4" max="4" width="20" customWidth="1"/>
    <col min="5" max="5" width="11" customWidth="1"/>
    <col min="6" max="6" width="18" customWidth="1"/>
    <col min="7" max="7" width="14" customWidth="1"/>
    <col min="8" max="8" width="18" customWidth="1"/>
    <col min="9" max="9" width="50" customWidth="1"/>
  </cols>
  <sheetData>
    <row r="1" spans="1:9" ht="21.65" customHeight="1">
      <c r="A1" s="64" t="s">
        <v>694</v>
      </c>
      <c r="B1" s="64"/>
      <c r="C1" s="64"/>
      <c r="D1" s="64"/>
      <c r="E1" s="64"/>
      <c r="F1" s="64"/>
      <c r="G1" s="64"/>
      <c r="H1" s="64"/>
      <c r="I1" s="64"/>
    </row>
    <row r="2" spans="1:9" ht="15" customHeight="1">
      <c r="A2" s="65" t="s">
        <v>695</v>
      </c>
      <c r="B2" s="65"/>
      <c r="C2" s="65"/>
      <c r="D2" s="65"/>
      <c r="E2" s="65"/>
      <c r="F2" s="65"/>
      <c r="G2" s="65"/>
      <c r="H2" s="65"/>
      <c r="I2" s="65"/>
    </row>
    <row r="3" spans="1:9" ht="15" customHeight="1">
      <c r="A3" s="9"/>
      <c r="B3" s="9"/>
      <c r="C3" s="9"/>
      <c r="D3" s="9"/>
      <c r="E3" s="9"/>
      <c r="F3" s="9"/>
      <c r="G3" s="9"/>
      <c r="H3" s="9"/>
      <c r="I3" s="9"/>
    </row>
    <row r="4" spans="1:9" ht="15" customHeight="1">
      <c r="A4" s="1" t="s">
        <v>2</v>
      </c>
      <c r="B4" s="2" t="s">
        <v>358</v>
      </c>
      <c r="C4" s="2" t="s">
        <v>4</v>
      </c>
      <c r="D4" s="2" t="s">
        <v>5</v>
      </c>
      <c r="E4" s="2" t="s">
        <v>6</v>
      </c>
      <c r="F4" s="2" t="s">
        <v>8</v>
      </c>
      <c r="G4" s="2" t="s">
        <v>359</v>
      </c>
      <c r="H4" s="2" t="s">
        <v>9</v>
      </c>
      <c r="I4" s="3" t="s">
        <v>360</v>
      </c>
    </row>
    <row r="5" spans="1:9" ht="52.75" customHeight="1">
      <c r="A5" s="13" t="s">
        <v>20</v>
      </c>
      <c r="B5" s="46">
        <f>H140</f>
        <v>592679.84580000001</v>
      </c>
      <c r="C5" s="47">
        <v>4</v>
      </c>
      <c r="D5" s="47">
        <v>5</v>
      </c>
      <c r="E5" s="47">
        <v>8</v>
      </c>
      <c r="F5" s="46">
        <f>'Props &amp; Art'!I19</f>
        <v>14450</v>
      </c>
      <c r="G5" s="46">
        <f>'Cast &amp; Schedule'!O10</f>
        <v>23650</v>
      </c>
      <c r="H5" s="13" t="s">
        <v>21</v>
      </c>
      <c r="I5" s="13" t="s">
        <v>22</v>
      </c>
    </row>
    <row r="6" spans="1:9" ht="15" customHeight="1">
      <c r="A6" s="9"/>
      <c r="B6" s="9"/>
      <c r="C6" s="9"/>
      <c r="D6" s="9"/>
      <c r="E6" s="9"/>
      <c r="F6" s="9"/>
      <c r="G6" s="9"/>
      <c r="H6" s="9"/>
      <c r="I6" s="9"/>
    </row>
    <row r="7" spans="1:9" ht="15" customHeight="1">
      <c r="A7" s="76" t="s">
        <v>361</v>
      </c>
      <c r="B7" s="76"/>
      <c r="C7" s="76"/>
      <c r="D7" s="76"/>
      <c r="E7" s="76"/>
      <c r="F7" s="76"/>
      <c r="G7" s="76"/>
      <c r="H7" s="76"/>
      <c r="I7" s="76"/>
    </row>
    <row r="8" spans="1:9" ht="15" customHeight="1">
      <c r="A8" s="76" t="s">
        <v>362</v>
      </c>
      <c r="B8" s="76"/>
      <c r="C8" s="76"/>
      <c r="D8" s="76"/>
      <c r="E8" s="76"/>
      <c r="F8" s="76"/>
      <c r="G8" s="76"/>
      <c r="H8" s="76"/>
      <c r="I8" s="76"/>
    </row>
    <row r="9" spans="1:9" ht="15" customHeight="1">
      <c r="A9" s="9"/>
      <c r="B9" s="9"/>
      <c r="C9" s="9"/>
      <c r="D9" s="9"/>
      <c r="E9" s="9"/>
      <c r="F9" s="9"/>
      <c r="G9" s="9"/>
      <c r="H9" s="9"/>
      <c r="I9" s="9"/>
    </row>
    <row r="10" spans="1:9" ht="15" customHeight="1">
      <c r="A10" s="9"/>
      <c r="B10" s="9"/>
      <c r="C10" s="9"/>
      <c r="D10" s="9"/>
      <c r="E10" s="9"/>
      <c r="F10" s="9"/>
      <c r="G10" s="9"/>
      <c r="H10" s="9"/>
      <c r="I10" s="9"/>
    </row>
    <row r="11" spans="1:9" ht="15" customHeight="1">
      <c r="A11" s="4" t="s">
        <v>363</v>
      </c>
      <c r="B11" s="5" t="s">
        <v>288</v>
      </c>
      <c r="C11" s="5" t="s">
        <v>364</v>
      </c>
      <c r="D11" s="5" t="s">
        <v>365</v>
      </c>
      <c r="E11" s="5" t="s">
        <v>366</v>
      </c>
      <c r="F11" s="5" t="s">
        <v>367</v>
      </c>
      <c r="G11" s="5" t="s">
        <v>368</v>
      </c>
      <c r="H11" s="5" t="s">
        <v>369</v>
      </c>
      <c r="I11" s="6" t="s">
        <v>370</v>
      </c>
    </row>
    <row r="12" spans="1:9" ht="15" customHeight="1">
      <c r="A12" s="68" t="s">
        <v>371</v>
      </c>
      <c r="B12" s="66"/>
      <c r="C12" s="66"/>
      <c r="D12" s="66"/>
      <c r="E12" s="66"/>
      <c r="F12" s="66"/>
      <c r="G12" s="66"/>
      <c r="H12" s="66"/>
      <c r="I12" s="69"/>
    </row>
    <row r="13" spans="1:9" ht="26.4" customHeight="1">
      <c r="A13" s="10" t="s">
        <v>372</v>
      </c>
      <c r="B13" s="9" t="s">
        <v>25</v>
      </c>
      <c r="C13" s="13" t="s">
        <v>373</v>
      </c>
      <c r="D13" s="13" t="s">
        <v>374</v>
      </c>
      <c r="E13" s="48">
        <v>1</v>
      </c>
      <c r="F13" s="26">
        <v>8000</v>
      </c>
      <c r="G13" s="49">
        <v>0</v>
      </c>
      <c r="H13" s="50">
        <f t="shared" ref="H13:H19" si="0">E13*F13*(1+G13)</f>
        <v>8000</v>
      </c>
      <c r="I13" s="14" t="s">
        <v>375</v>
      </c>
    </row>
    <row r="14" spans="1:9" ht="15" customHeight="1">
      <c r="A14" s="10" t="s">
        <v>376</v>
      </c>
      <c r="B14" s="9" t="s">
        <v>25</v>
      </c>
      <c r="C14" s="13" t="s">
        <v>377</v>
      </c>
      <c r="D14" s="13" t="s">
        <v>374</v>
      </c>
      <c r="E14" s="48">
        <v>1</v>
      </c>
      <c r="F14" s="26">
        <v>4000</v>
      </c>
      <c r="G14" s="49">
        <v>0</v>
      </c>
      <c r="H14" s="50">
        <f t="shared" si="0"/>
        <v>4000</v>
      </c>
      <c r="I14" s="14" t="s">
        <v>378</v>
      </c>
    </row>
    <row r="15" spans="1:9" ht="15" customHeight="1">
      <c r="A15" s="10" t="s">
        <v>379</v>
      </c>
      <c r="B15" s="9" t="s">
        <v>25</v>
      </c>
      <c r="C15" s="13" t="s">
        <v>380</v>
      </c>
      <c r="D15" s="13" t="s">
        <v>374</v>
      </c>
      <c r="E15" s="48">
        <v>1</v>
      </c>
      <c r="F15" s="26">
        <v>15000</v>
      </c>
      <c r="G15" s="49">
        <v>0</v>
      </c>
      <c r="H15" s="50">
        <f t="shared" si="0"/>
        <v>15000</v>
      </c>
      <c r="I15" s="14" t="s">
        <v>381</v>
      </c>
    </row>
    <row r="16" spans="1:9" ht="15" customHeight="1">
      <c r="A16" s="10" t="s">
        <v>382</v>
      </c>
      <c r="B16" s="9" t="s">
        <v>25</v>
      </c>
      <c r="C16" s="13" t="s">
        <v>383</v>
      </c>
      <c r="D16" s="13" t="s">
        <v>374</v>
      </c>
      <c r="E16" s="48">
        <v>1</v>
      </c>
      <c r="F16" s="26">
        <v>20000</v>
      </c>
      <c r="G16" s="49">
        <v>0</v>
      </c>
      <c r="H16" s="50">
        <f t="shared" si="0"/>
        <v>20000</v>
      </c>
      <c r="I16" s="14" t="s">
        <v>384</v>
      </c>
    </row>
    <row r="17" spans="1:9" ht="15" customHeight="1">
      <c r="A17" s="10" t="s">
        <v>385</v>
      </c>
      <c r="B17" s="9" t="s">
        <v>25</v>
      </c>
      <c r="C17" s="13" t="s">
        <v>386</v>
      </c>
      <c r="D17" s="13" t="s">
        <v>374</v>
      </c>
      <c r="E17" s="48">
        <v>1</v>
      </c>
      <c r="F17" s="26">
        <v>5000</v>
      </c>
      <c r="G17" s="49">
        <v>0</v>
      </c>
      <c r="H17" s="50">
        <f t="shared" si="0"/>
        <v>5000</v>
      </c>
      <c r="I17" s="14" t="s">
        <v>387</v>
      </c>
    </row>
    <row r="18" spans="1:9" ht="28">
      <c r="A18" s="10" t="s">
        <v>388</v>
      </c>
      <c r="B18" s="9" t="s">
        <v>25</v>
      </c>
      <c r="C18" s="13" t="s">
        <v>389</v>
      </c>
      <c r="D18" s="13" t="s">
        <v>374</v>
      </c>
      <c r="E18" s="48">
        <v>1</v>
      </c>
      <c r="F18" s="26">
        <v>4000</v>
      </c>
      <c r="G18" s="49">
        <v>0</v>
      </c>
      <c r="H18" s="50">
        <f t="shared" si="0"/>
        <v>4000</v>
      </c>
      <c r="I18" s="14" t="s">
        <v>390</v>
      </c>
    </row>
    <row r="19" spans="1:9" ht="15" customHeight="1">
      <c r="A19" s="10" t="s">
        <v>391</v>
      </c>
      <c r="B19" s="9" t="s">
        <v>25</v>
      </c>
      <c r="C19" s="13" t="s">
        <v>392</v>
      </c>
      <c r="D19" s="13" t="s">
        <v>374</v>
      </c>
      <c r="E19" s="48">
        <v>1</v>
      </c>
      <c r="F19" s="26">
        <v>4000</v>
      </c>
      <c r="G19" s="49">
        <v>0</v>
      </c>
      <c r="H19" s="50">
        <f t="shared" si="0"/>
        <v>4000</v>
      </c>
      <c r="I19" s="14" t="s">
        <v>393</v>
      </c>
    </row>
    <row r="20" spans="1:9" ht="15" customHeight="1">
      <c r="A20" s="77" t="s">
        <v>394</v>
      </c>
      <c r="B20" s="78"/>
      <c r="C20" s="78"/>
      <c r="D20" s="78"/>
      <c r="E20" s="78"/>
      <c r="F20" s="78"/>
      <c r="G20" s="78"/>
      <c r="H20" s="51">
        <f>SUM(H13:H19)</f>
        <v>60000</v>
      </c>
      <c r="I20" s="52" t="s">
        <v>395</v>
      </c>
    </row>
    <row r="21" spans="1:9" ht="15" customHeight="1">
      <c r="A21" s="10"/>
      <c r="B21" s="9"/>
      <c r="C21" s="9"/>
      <c r="D21" s="9"/>
      <c r="E21" s="9"/>
      <c r="F21" s="9"/>
      <c r="G21" s="9"/>
      <c r="H21" s="9"/>
      <c r="I21" s="28"/>
    </row>
    <row r="22" spans="1:9" ht="15" customHeight="1">
      <c r="A22" s="68" t="s">
        <v>396</v>
      </c>
      <c r="B22" s="66"/>
      <c r="C22" s="66"/>
      <c r="D22" s="66"/>
      <c r="E22" s="66"/>
      <c r="F22" s="66"/>
      <c r="G22" s="66"/>
      <c r="H22" s="66"/>
      <c r="I22" s="69"/>
    </row>
    <row r="23" spans="1:9" ht="15" customHeight="1">
      <c r="A23" s="10" t="s">
        <v>397</v>
      </c>
      <c r="B23" s="9" t="s">
        <v>26</v>
      </c>
      <c r="C23" s="13" t="s">
        <v>398</v>
      </c>
      <c r="D23" s="13" t="s">
        <v>399</v>
      </c>
      <c r="E23" s="53">
        <v>1</v>
      </c>
      <c r="F23" s="46">
        <f>'Cast &amp; Schedule'!O10</f>
        <v>23650</v>
      </c>
      <c r="G23" s="49">
        <v>0</v>
      </c>
      <c r="H23" s="50">
        <f>E23*F23</f>
        <v>23650</v>
      </c>
      <c r="I23" s="14" t="s">
        <v>400</v>
      </c>
    </row>
    <row r="24" spans="1:9" ht="26.4" customHeight="1">
      <c r="A24" s="10" t="s">
        <v>401</v>
      </c>
      <c r="B24" s="9" t="s">
        <v>26</v>
      </c>
      <c r="C24" s="13" t="s">
        <v>402</v>
      </c>
      <c r="D24" s="13" t="s">
        <v>403</v>
      </c>
      <c r="E24" s="53">
        <v>1</v>
      </c>
      <c r="F24" s="46">
        <f>'Cast &amp; Schedule'!O10</f>
        <v>23650</v>
      </c>
      <c r="G24" s="54">
        <f>Assumptions!G$11</f>
        <v>0.22</v>
      </c>
      <c r="H24" s="50">
        <f>E24*F24*G24</f>
        <v>5203</v>
      </c>
      <c r="I24" s="14" t="s">
        <v>404</v>
      </c>
    </row>
    <row r="25" spans="1:9" ht="15" customHeight="1">
      <c r="A25" s="10" t="s">
        <v>405</v>
      </c>
      <c r="B25" s="9" t="s">
        <v>26</v>
      </c>
      <c r="C25" s="13" t="s">
        <v>406</v>
      </c>
      <c r="D25" s="13" t="s">
        <v>403</v>
      </c>
      <c r="E25" s="53">
        <v>1</v>
      </c>
      <c r="F25" s="46">
        <f>'Cast &amp; Schedule'!O10</f>
        <v>23650</v>
      </c>
      <c r="G25" s="54">
        <f>Assumptions!G$12</f>
        <v>0.12</v>
      </c>
      <c r="H25" s="50">
        <f>E25*F25*G25</f>
        <v>2838</v>
      </c>
      <c r="I25" s="14" t="s">
        <v>407</v>
      </c>
    </row>
    <row r="26" spans="1:9" ht="15" customHeight="1">
      <c r="A26" s="10" t="s">
        <v>408</v>
      </c>
      <c r="B26" s="9" t="s">
        <v>26</v>
      </c>
      <c r="C26" s="13" t="s">
        <v>76</v>
      </c>
      <c r="D26" s="13" t="s">
        <v>403</v>
      </c>
      <c r="E26" s="53">
        <v>1</v>
      </c>
      <c r="F26" s="46">
        <f>'Cast &amp; Schedule'!O10</f>
        <v>23650</v>
      </c>
      <c r="G26" s="54">
        <f>Assumptions!G$14</f>
        <v>3.5000000000000003E-2</v>
      </c>
      <c r="H26" s="50">
        <f>E26*F26*G26</f>
        <v>827.75000000000011</v>
      </c>
      <c r="I26" s="14" t="s">
        <v>409</v>
      </c>
    </row>
    <row r="27" spans="1:9" ht="15" customHeight="1">
      <c r="A27" s="10" t="s">
        <v>410</v>
      </c>
      <c r="B27" s="9" t="s">
        <v>26</v>
      </c>
      <c r="C27" s="13" t="s">
        <v>411</v>
      </c>
      <c r="D27" s="13" t="s">
        <v>374</v>
      </c>
      <c r="E27" s="48">
        <v>1</v>
      </c>
      <c r="F27" s="26">
        <v>1250</v>
      </c>
      <c r="G27" s="49">
        <v>0</v>
      </c>
      <c r="H27" s="50">
        <f>E27*F27*(1+G27)</f>
        <v>1250</v>
      </c>
      <c r="I27" s="14" t="s">
        <v>412</v>
      </c>
    </row>
    <row r="28" spans="1:9" ht="15" customHeight="1">
      <c r="A28" s="10" t="s">
        <v>413</v>
      </c>
      <c r="B28" s="9" t="s">
        <v>26</v>
      </c>
      <c r="C28" s="13" t="s">
        <v>414</v>
      </c>
      <c r="D28" s="13" t="s">
        <v>374</v>
      </c>
      <c r="E28" s="48">
        <v>1</v>
      </c>
      <c r="F28" s="26">
        <v>1500</v>
      </c>
      <c r="G28" s="49">
        <v>0</v>
      </c>
      <c r="H28" s="50">
        <f>E28*F28*(1+G28)</f>
        <v>1500</v>
      </c>
      <c r="I28" s="14" t="s">
        <v>415</v>
      </c>
    </row>
    <row r="29" spans="1:9" ht="15" customHeight="1">
      <c r="A29" s="77" t="s">
        <v>416</v>
      </c>
      <c r="B29" s="78"/>
      <c r="C29" s="78"/>
      <c r="D29" s="78"/>
      <c r="E29" s="78"/>
      <c r="F29" s="78"/>
      <c r="G29" s="78"/>
      <c r="H29" s="51">
        <f>SUM(H23:H28)</f>
        <v>35268.75</v>
      </c>
      <c r="I29" s="52" t="s">
        <v>417</v>
      </c>
    </row>
    <row r="30" spans="1:9" ht="15" customHeight="1">
      <c r="A30" s="10"/>
      <c r="B30" s="9"/>
      <c r="C30" s="9"/>
      <c r="D30" s="9"/>
      <c r="E30" s="9"/>
      <c r="F30" s="9"/>
      <c r="G30" s="9"/>
      <c r="H30" s="9"/>
      <c r="I30" s="28"/>
    </row>
    <row r="31" spans="1:9" ht="15" customHeight="1">
      <c r="A31" s="68" t="s">
        <v>418</v>
      </c>
      <c r="B31" s="66"/>
      <c r="C31" s="66"/>
      <c r="D31" s="66"/>
      <c r="E31" s="66"/>
      <c r="F31" s="66"/>
      <c r="G31" s="66"/>
      <c r="H31" s="66"/>
      <c r="I31" s="69"/>
    </row>
    <row r="32" spans="1:9" ht="15" customHeight="1">
      <c r="A32" s="10" t="s">
        <v>419</v>
      </c>
      <c r="B32" s="9" t="s">
        <v>27</v>
      </c>
      <c r="C32" s="13" t="s">
        <v>420</v>
      </c>
      <c r="D32" s="13" t="s">
        <v>421</v>
      </c>
      <c r="E32" s="48">
        <v>20</v>
      </c>
      <c r="F32" s="26">
        <v>600</v>
      </c>
      <c r="G32" s="54">
        <f>Assumptions!G$13</f>
        <v>0.24</v>
      </c>
      <c r="H32" s="50">
        <f t="shared" ref="H32:H40" si="1">E32*F32*(1+G32)</f>
        <v>14880</v>
      </c>
      <c r="I32" s="14" t="s">
        <v>422</v>
      </c>
    </row>
    <row r="33" spans="1:9" ht="15" customHeight="1">
      <c r="A33" s="10" t="s">
        <v>423</v>
      </c>
      <c r="B33" s="9" t="s">
        <v>27</v>
      </c>
      <c r="C33" s="13" t="s">
        <v>424</v>
      </c>
      <c r="D33" s="13" t="s">
        <v>425</v>
      </c>
      <c r="E33" s="48">
        <v>4</v>
      </c>
      <c r="F33" s="26">
        <v>800</v>
      </c>
      <c r="G33" s="54">
        <f>Assumptions!G$13</f>
        <v>0.24</v>
      </c>
      <c r="H33" s="50">
        <f t="shared" si="1"/>
        <v>3968</v>
      </c>
      <c r="I33" s="14" t="s">
        <v>426</v>
      </c>
    </row>
    <row r="34" spans="1:9" ht="15" customHeight="1">
      <c r="A34" s="10" t="s">
        <v>427</v>
      </c>
      <c r="B34" s="9" t="s">
        <v>27</v>
      </c>
      <c r="C34" s="13" t="s">
        <v>428</v>
      </c>
      <c r="D34" s="13" t="s">
        <v>425</v>
      </c>
      <c r="E34" s="48">
        <v>4</v>
      </c>
      <c r="F34" s="26">
        <v>500</v>
      </c>
      <c r="G34" s="54">
        <f>Assumptions!G$13</f>
        <v>0.24</v>
      </c>
      <c r="H34" s="50">
        <f t="shared" si="1"/>
        <v>2480</v>
      </c>
      <c r="I34" s="14" t="s">
        <v>429</v>
      </c>
    </row>
    <row r="35" spans="1:9" ht="15" customHeight="1">
      <c r="A35" s="10" t="s">
        <v>430</v>
      </c>
      <c r="B35" s="9" t="s">
        <v>27</v>
      </c>
      <c r="C35" s="13" t="s">
        <v>431</v>
      </c>
      <c r="D35" s="13" t="s">
        <v>421</v>
      </c>
      <c r="E35" s="48">
        <v>18</v>
      </c>
      <c r="F35" s="26">
        <v>500</v>
      </c>
      <c r="G35" s="54">
        <f>Assumptions!G$13</f>
        <v>0.24</v>
      </c>
      <c r="H35" s="50">
        <f t="shared" si="1"/>
        <v>11160</v>
      </c>
      <c r="I35" s="14" t="s">
        <v>432</v>
      </c>
    </row>
    <row r="36" spans="1:9" ht="15" customHeight="1">
      <c r="A36" s="10" t="s">
        <v>433</v>
      </c>
      <c r="B36" s="9" t="s">
        <v>27</v>
      </c>
      <c r="C36" s="13" t="s">
        <v>434</v>
      </c>
      <c r="D36" s="13" t="s">
        <v>425</v>
      </c>
      <c r="E36" s="48">
        <v>4</v>
      </c>
      <c r="F36" s="26">
        <v>700</v>
      </c>
      <c r="G36" s="54">
        <f>Assumptions!G$13</f>
        <v>0.24</v>
      </c>
      <c r="H36" s="50">
        <f t="shared" si="1"/>
        <v>3472</v>
      </c>
      <c r="I36" s="14" t="s">
        <v>435</v>
      </c>
    </row>
    <row r="37" spans="1:9" ht="15" customHeight="1">
      <c r="A37" s="10" t="s">
        <v>436</v>
      </c>
      <c r="B37" s="9" t="s">
        <v>27</v>
      </c>
      <c r="C37" s="13" t="s">
        <v>437</v>
      </c>
      <c r="D37" s="13" t="s">
        <v>438</v>
      </c>
      <c r="E37" s="48">
        <v>12</v>
      </c>
      <c r="F37" s="26">
        <v>325</v>
      </c>
      <c r="G37" s="54">
        <f>Assumptions!G$13</f>
        <v>0.24</v>
      </c>
      <c r="H37" s="50">
        <f t="shared" si="1"/>
        <v>4836</v>
      </c>
      <c r="I37" s="14" t="s">
        <v>439</v>
      </c>
    </row>
    <row r="38" spans="1:9" ht="15" customHeight="1">
      <c r="A38" s="10" t="s">
        <v>440</v>
      </c>
      <c r="B38" s="9" t="s">
        <v>27</v>
      </c>
      <c r="C38" s="13" t="s">
        <v>441</v>
      </c>
      <c r="D38" s="13" t="s">
        <v>425</v>
      </c>
      <c r="E38" s="48">
        <v>4</v>
      </c>
      <c r="F38" s="26">
        <v>500</v>
      </c>
      <c r="G38" s="54">
        <f>Assumptions!G$13</f>
        <v>0.24</v>
      </c>
      <c r="H38" s="50">
        <f t="shared" si="1"/>
        <v>2480</v>
      </c>
      <c r="I38" s="14" t="s">
        <v>442</v>
      </c>
    </row>
    <row r="39" spans="1:9" ht="15" customHeight="1">
      <c r="A39" s="10" t="s">
        <v>443</v>
      </c>
      <c r="B39" s="9" t="s">
        <v>27</v>
      </c>
      <c r="C39" s="13" t="s">
        <v>444</v>
      </c>
      <c r="D39" s="13" t="s">
        <v>445</v>
      </c>
      <c r="E39" s="48">
        <v>1</v>
      </c>
      <c r="F39" s="26">
        <v>2000</v>
      </c>
      <c r="G39" s="49">
        <v>0</v>
      </c>
      <c r="H39" s="50">
        <f t="shared" si="1"/>
        <v>2000</v>
      </c>
      <c r="I39" s="14" t="s">
        <v>446</v>
      </c>
    </row>
    <row r="40" spans="1:9" ht="15" customHeight="1">
      <c r="A40" s="10" t="s">
        <v>447</v>
      </c>
      <c r="B40" s="9" t="s">
        <v>27</v>
      </c>
      <c r="C40" s="13" t="s">
        <v>448</v>
      </c>
      <c r="D40" s="13" t="s">
        <v>445</v>
      </c>
      <c r="E40" s="48">
        <v>1</v>
      </c>
      <c r="F40" s="26">
        <v>4000</v>
      </c>
      <c r="G40" s="49">
        <v>0</v>
      </c>
      <c r="H40" s="50">
        <f t="shared" si="1"/>
        <v>4000</v>
      </c>
      <c r="I40" s="14" t="s">
        <v>449</v>
      </c>
    </row>
    <row r="41" spans="1:9" ht="15" customHeight="1">
      <c r="A41" s="77" t="s">
        <v>450</v>
      </c>
      <c r="B41" s="78"/>
      <c r="C41" s="78"/>
      <c r="D41" s="78"/>
      <c r="E41" s="78"/>
      <c r="F41" s="78"/>
      <c r="G41" s="78"/>
      <c r="H41" s="51">
        <f>SUM(H32:H40)</f>
        <v>49276</v>
      </c>
      <c r="I41" s="52" t="s">
        <v>451</v>
      </c>
    </row>
    <row r="42" spans="1:9" ht="15" customHeight="1">
      <c r="A42" s="10"/>
      <c r="B42" s="9"/>
      <c r="C42" s="9"/>
      <c r="D42" s="9"/>
      <c r="E42" s="9"/>
      <c r="F42" s="9"/>
      <c r="G42" s="9"/>
      <c r="H42" s="9"/>
      <c r="I42" s="28"/>
    </row>
    <row r="43" spans="1:9" ht="15" customHeight="1">
      <c r="A43" s="68" t="s">
        <v>452</v>
      </c>
      <c r="B43" s="66"/>
      <c r="C43" s="66"/>
      <c r="D43" s="66"/>
      <c r="E43" s="66"/>
      <c r="F43" s="66"/>
      <c r="G43" s="66"/>
      <c r="H43" s="66"/>
      <c r="I43" s="69"/>
    </row>
    <row r="44" spans="1:9" ht="15" customHeight="1">
      <c r="A44" s="10" t="s">
        <v>453</v>
      </c>
      <c r="B44" s="9" t="s">
        <v>28</v>
      </c>
      <c r="C44" s="13" t="s">
        <v>454</v>
      </c>
      <c r="D44" s="13" t="s">
        <v>425</v>
      </c>
      <c r="E44" s="48">
        <v>4</v>
      </c>
      <c r="F44" s="26">
        <v>1500</v>
      </c>
      <c r="G44" s="54">
        <f>Assumptions!G$13</f>
        <v>0.24</v>
      </c>
      <c r="H44" s="50">
        <f t="shared" ref="H44:H53" si="2">E44*F44*(1+G44)</f>
        <v>7440</v>
      </c>
      <c r="I44" s="14" t="s">
        <v>455</v>
      </c>
    </row>
    <row r="45" spans="1:9" ht="15" customHeight="1">
      <c r="A45" s="10" t="s">
        <v>456</v>
      </c>
      <c r="B45" s="9" t="s">
        <v>28</v>
      </c>
      <c r="C45" s="13" t="s">
        <v>457</v>
      </c>
      <c r="D45" s="13" t="s">
        <v>425</v>
      </c>
      <c r="E45" s="48">
        <v>4</v>
      </c>
      <c r="F45" s="26">
        <v>800</v>
      </c>
      <c r="G45" s="54">
        <f>Assumptions!G$13</f>
        <v>0.24</v>
      </c>
      <c r="H45" s="50">
        <f t="shared" si="2"/>
        <v>3968</v>
      </c>
      <c r="I45" s="14" t="s">
        <v>458</v>
      </c>
    </row>
    <row r="46" spans="1:9" ht="15" customHeight="1">
      <c r="A46" s="10" t="s">
        <v>459</v>
      </c>
      <c r="B46" s="9" t="s">
        <v>28</v>
      </c>
      <c r="C46" s="13" t="s">
        <v>460</v>
      </c>
      <c r="D46" s="13" t="s">
        <v>425</v>
      </c>
      <c r="E46" s="48">
        <v>4</v>
      </c>
      <c r="F46" s="26">
        <v>900</v>
      </c>
      <c r="G46" s="54">
        <f>Assumptions!G$13</f>
        <v>0.24</v>
      </c>
      <c r="H46" s="50">
        <f t="shared" si="2"/>
        <v>4464</v>
      </c>
      <c r="I46" s="14" t="s">
        <v>461</v>
      </c>
    </row>
    <row r="47" spans="1:9" ht="15" customHeight="1">
      <c r="A47" s="10" t="s">
        <v>462</v>
      </c>
      <c r="B47" s="9" t="s">
        <v>28</v>
      </c>
      <c r="C47" s="13" t="s">
        <v>463</v>
      </c>
      <c r="D47" s="13" t="s">
        <v>425</v>
      </c>
      <c r="E47" s="48">
        <v>4</v>
      </c>
      <c r="F47" s="26">
        <v>600</v>
      </c>
      <c r="G47" s="54">
        <f>Assumptions!G$13</f>
        <v>0.24</v>
      </c>
      <c r="H47" s="50">
        <f t="shared" si="2"/>
        <v>2976</v>
      </c>
      <c r="I47" s="14" t="s">
        <v>464</v>
      </c>
    </row>
    <row r="48" spans="1:9" ht="15" customHeight="1">
      <c r="A48" s="10" t="s">
        <v>465</v>
      </c>
      <c r="B48" s="9" t="s">
        <v>28</v>
      </c>
      <c r="C48" s="13" t="s">
        <v>466</v>
      </c>
      <c r="D48" s="13" t="s">
        <v>425</v>
      </c>
      <c r="E48" s="48">
        <v>4</v>
      </c>
      <c r="F48" s="26">
        <v>700</v>
      </c>
      <c r="G48" s="54">
        <f>Assumptions!G$13</f>
        <v>0.24</v>
      </c>
      <c r="H48" s="50">
        <f t="shared" si="2"/>
        <v>3472</v>
      </c>
      <c r="I48" s="14" t="s">
        <v>467</v>
      </c>
    </row>
    <row r="49" spans="1:9" ht="15" customHeight="1">
      <c r="A49" s="10" t="s">
        <v>468</v>
      </c>
      <c r="B49" s="9" t="s">
        <v>28</v>
      </c>
      <c r="C49" s="13" t="s">
        <v>469</v>
      </c>
      <c r="D49" s="13" t="s">
        <v>425</v>
      </c>
      <c r="E49" s="48">
        <v>4</v>
      </c>
      <c r="F49" s="26">
        <v>2500</v>
      </c>
      <c r="G49" s="49">
        <v>0</v>
      </c>
      <c r="H49" s="50">
        <f t="shared" si="2"/>
        <v>10000</v>
      </c>
      <c r="I49" s="14" t="s">
        <v>470</v>
      </c>
    </row>
    <row r="50" spans="1:9" ht="15" customHeight="1">
      <c r="A50" s="10" t="s">
        <v>471</v>
      </c>
      <c r="B50" s="9" t="s">
        <v>28</v>
      </c>
      <c r="C50" s="13" t="s">
        <v>472</v>
      </c>
      <c r="D50" s="13" t="s">
        <v>445</v>
      </c>
      <c r="E50" s="48">
        <v>1</v>
      </c>
      <c r="F50" s="26">
        <v>2000</v>
      </c>
      <c r="G50" s="49">
        <v>0</v>
      </c>
      <c r="H50" s="50">
        <f t="shared" si="2"/>
        <v>2000</v>
      </c>
      <c r="I50" s="14" t="s">
        <v>473</v>
      </c>
    </row>
    <row r="51" spans="1:9" ht="15" customHeight="1">
      <c r="A51" s="10" t="s">
        <v>474</v>
      </c>
      <c r="B51" s="9" t="s">
        <v>28</v>
      </c>
      <c r="C51" s="13" t="s">
        <v>475</v>
      </c>
      <c r="D51" s="13" t="s">
        <v>476</v>
      </c>
      <c r="E51" s="48">
        <v>1</v>
      </c>
      <c r="F51" s="26">
        <v>2200</v>
      </c>
      <c r="G51" s="49">
        <v>0</v>
      </c>
      <c r="H51" s="50">
        <f t="shared" si="2"/>
        <v>2200</v>
      </c>
      <c r="I51" s="14" t="s">
        <v>477</v>
      </c>
    </row>
    <row r="52" spans="1:9" ht="15" customHeight="1">
      <c r="A52" s="10" t="s">
        <v>478</v>
      </c>
      <c r="B52" s="9" t="s">
        <v>28</v>
      </c>
      <c r="C52" s="13" t="s">
        <v>479</v>
      </c>
      <c r="D52" s="13" t="s">
        <v>476</v>
      </c>
      <c r="E52" s="48">
        <v>1</v>
      </c>
      <c r="F52" s="26">
        <v>2000</v>
      </c>
      <c r="G52" s="49">
        <v>0</v>
      </c>
      <c r="H52" s="50">
        <f t="shared" si="2"/>
        <v>2000</v>
      </c>
      <c r="I52" s="14" t="s">
        <v>480</v>
      </c>
    </row>
    <row r="53" spans="1:9" ht="15" customHeight="1">
      <c r="A53" s="10" t="s">
        <v>481</v>
      </c>
      <c r="B53" s="9" t="s">
        <v>28</v>
      </c>
      <c r="C53" s="13" t="s">
        <v>482</v>
      </c>
      <c r="D53" s="13" t="s">
        <v>445</v>
      </c>
      <c r="E53" s="48">
        <v>1</v>
      </c>
      <c r="F53" s="26">
        <v>600</v>
      </c>
      <c r="G53" s="49">
        <v>0</v>
      </c>
      <c r="H53" s="50">
        <f t="shared" si="2"/>
        <v>600</v>
      </c>
      <c r="I53" s="14" t="s">
        <v>483</v>
      </c>
    </row>
    <row r="54" spans="1:9" ht="15" customHeight="1">
      <c r="A54" s="77" t="s">
        <v>484</v>
      </c>
      <c r="B54" s="78"/>
      <c r="C54" s="78"/>
      <c r="D54" s="78"/>
      <c r="E54" s="78"/>
      <c r="F54" s="78"/>
      <c r="G54" s="78"/>
      <c r="H54" s="51">
        <f>SUM(H44:H53)</f>
        <v>39120</v>
      </c>
      <c r="I54" s="52" t="s">
        <v>485</v>
      </c>
    </row>
    <row r="55" spans="1:9" ht="15" customHeight="1">
      <c r="A55" s="10"/>
      <c r="B55" s="9"/>
      <c r="C55" s="9"/>
      <c r="D55" s="9"/>
      <c r="E55" s="9"/>
      <c r="F55" s="9"/>
      <c r="G55" s="9"/>
      <c r="H55" s="9"/>
      <c r="I55" s="28"/>
    </row>
    <row r="56" spans="1:9" ht="15" customHeight="1">
      <c r="A56" s="68" t="s">
        <v>486</v>
      </c>
      <c r="B56" s="66"/>
      <c r="C56" s="66"/>
      <c r="D56" s="66"/>
      <c r="E56" s="66"/>
      <c r="F56" s="66"/>
      <c r="G56" s="66"/>
      <c r="H56" s="66"/>
      <c r="I56" s="69"/>
    </row>
    <row r="57" spans="1:9" ht="15" customHeight="1">
      <c r="A57" s="10" t="s">
        <v>487</v>
      </c>
      <c r="B57" s="9" t="s">
        <v>29</v>
      </c>
      <c r="C57" s="13" t="s">
        <v>488</v>
      </c>
      <c r="D57" s="13" t="s">
        <v>425</v>
      </c>
      <c r="E57" s="48">
        <v>4</v>
      </c>
      <c r="F57" s="26">
        <v>1000</v>
      </c>
      <c r="G57" s="54">
        <f>Assumptions!G$13</f>
        <v>0.24</v>
      </c>
      <c r="H57" s="50">
        <f t="shared" ref="H57:H63" si="3">E57*F57*(1+G57)</f>
        <v>4960</v>
      </c>
      <c r="I57" s="14" t="s">
        <v>489</v>
      </c>
    </row>
    <row r="58" spans="1:9" ht="15" customHeight="1">
      <c r="A58" s="10" t="s">
        <v>490</v>
      </c>
      <c r="B58" s="9" t="s">
        <v>29</v>
      </c>
      <c r="C58" s="13" t="s">
        <v>491</v>
      </c>
      <c r="D58" s="13" t="s">
        <v>425</v>
      </c>
      <c r="E58" s="48">
        <v>4</v>
      </c>
      <c r="F58" s="26">
        <v>900</v>
      </c>
      <c r="G58" s="54">
        <f>Assumptions!G$13</f>
        <v>0.24</v>
      </c>
      <c r="H58" s="50">
        <f t="shared" si="3"/>
        <v>4464</v>
      </c>
      <c r="I58" s="14" t="s">
        <v>492</v>
      </c>
    </row>
    <row r="59" spans="1:9" ht="15" customHeight="1">
      <c r="A59" s="10" t="s">
        <v>493</v>
      </c>
      <c r="B59" s="9" t="s">
        <v>29</v>
      </c>
      <c r="C59" s="13" t="s">
        <v>494</v>
      </c>
      <c r="D59" s="13" t="s">
        <v>438</v>
      </c>
      <c r="E59" s="48">
        <v>12</v>
      </c>
      <c r="F59" s="26">
        <v>600</v>
      </c>
      <c r="G59" s="54">
        <f>Assumptions!G$13</f>
        <v>0.24</v>
      </c>
      <c r="H59" s="50">
        <f t="shared" si="3"/>
        <v>8928</v>
      </c>
      <c r="I59" s="14" t="s">
        <v>495</v>
      </c>
    </row>
    <row r="60" spans="1:9" ht="15" customHeight="1">
      <c r="A60" s="10" t="s">
        <v>496</v>
      </c>
      <c r="B60" s="9" t="s">
        <v>29</v>
      </c>
      <c r="C60" s="13" t="s">
        <v>497</v>
      </c>
      <c r="D60" s="13" t="s">
        <v>425</v>
      </c>
      <c r="E60" s="48">
        <v>4</v>
      </c>
      <c r="F60" s="26">
        <v>3000</v>
      </c>
      <c r="G60" s="49">
        <v>0</v>
      </c>
      <c r="H60" s="50">
        <f t="shared" si="3"/>
        <v>12000</v>
      </c>
      <c r="I60" s="14" t="s">
        <v>498</v>
      </c>
    </row>
    <row r="61" spans="1:9" ht="15" customHeight="1">
      <c r="A61" s="10" t="s">
        <v>499</v>
      </c>
      <c r="B61" s="9" t="s">
        <v>29</v>
      </c>
      <c r="C61" s="13" t="s">
        <v>500</v>
      </c>
      <c r="D61" s="13" t="s">
        <v>445</v>
      </c>
      <c r="E61" s="48">
        <v>1</v>
      </c>
      <c r="F61" s="26">
        <v>1500</v>
      </c>
      <c r="G61" s="49">
        <v>0</v>
      </c>
      <c r="H61" s="50">
        <f t="shared" si="3"/>
        <v>1500</v>
      </c>
      <c r="I61" s="14" t="s">
        <v>501</v>
      </c>
    </row>
    <row r="62" spans="1:9" ht="15" customHeight="1">
      <c r="A62" s="10" t="s">
        <v>502</v>
      </c>
      <c r="B62" s="9" t="s">
        <v>29</v>
      </c>
      <c r="C62" s="13" t="s">
        <v>503</v>
      </c>
      <c r="D62" s="13" t="s">
        <v>445</v>
      </c>
      <c r="E62" s="48">
        <v>1</v>
      </c>
      <c r="F62" s="26">
        <v>1000</v>
      </c>
      <c r="G62" s="49">
        <v>0</v>
      </c>
      <c r="H62" s="50">
        <f t="shared" si="3"/>
        <v>1000</v>
      </c>
      <c r="I62" s="14" t="s">
        <v>504</v>
      </c>
    </row>
    <row r="63" spans="1:9" ht="15" customHeight="1">
      <c r="A63" s="10" t="s">
        <v>505</v>
      </c>
      <c r="B63" s="9" t="s">
        <v>29</v>
      </c>
      <c r="C63" s="13" t="s">
        <v>506</v>
      </c>
      <c r="D63" s="13" t="s">
        <v>445</v>
      </c>
      <c r="E63" s="48">
        <v>1</v>
      </c>
      <c r="F63" s="26">
        <v>800</v>
      </c>
      <c r="G63" s="49">
        <v>0</v>
      </c>
      <c r="H63" s="50">
        <f t="shared" si="3"/>
        <v>800</v>
      </c>
      <c r="I63" s="14" t="s">
        <v>507</v>
      </c>
    </row>
    <row r="64" spans="1:9" ht="15" customHeight="1">
      <c r="A64" s="77" t="s">
        <v>508</v>
      </c>
      <c r="B64" s="78"/>
      <c r="C64" s="78"/>
      <c r="D64" s="78"/>
      <c r="E64" s="78"/>
      <c r="F64" s="78"/>
      <c r="G64" s="78"/>
      <c r="H64" s="51">
        <f>SUM(H57:H63)</f>
        <v>33652</v>
      </c>
      <c r="I64" s="52" t="s">
        <v>509</v>
      </c>
    </row>
    <row r="65" spans="1:9" ht="15" customHeight="1">
      <c r="A65" s="10"/>
      <c r="B65" s="9"/>
      <c r="C65" s="9"/>
      <c r="D65" s="9"/>
      <c r="E65" s="9"/>
      <c r="F65" s="9"/>
      <c r="G65" s="9"/>
      <c r="H65" s="9"/>
      <c r="I65" s="28"/>
    </row>
    <row r="66" spans="1:9" ht="15" customHeight="1">
      <c r="A66" s="68" t="s">
        <v>510</v>
      </c>
      <c r="B66" s="66"/>
      <c r="C66" s="66"/>
      <c r="D66" s="66"/>
      <c r="E66" s="66"/>
      <c r="F66" s="66"/>
      <c r="G66" s="66"/>
      <c r="H66" s="66"/>
      <c r="I66" s="69"/>
    </row>
    <row r="67" spans="1:9" ht="15" customHeight="1">
      <c r="A67" s="10" t="s">
        <v>511</v>
      </c>
      <c r="B67" s="9" t="s">
        <v>30</v>
      </c>
      <c r="C67" s="13" t="s">
        <v>512</v>
      </c>
      <c r="D67" s="13" t="s">
        <v>425</v>
      </c>
      <c r="E67" s="48">
        <v>4</v>
      </c>
      <c r="F67" s="26">
        <v>1000</v>
      </c>
      <c r="G67" s="54">
        <f>Assumptions!G$13</f>
        <v>0.24</v>
      </c>
      <c r="H67" s="50">
        <f>E67*F67*(1+G67)</f>
        <v>4960</v>
      </c>
      <c r="I67" s="14" t="s">
        <v>513</v>
      </c>
    </row>
    <row r="68" spans="1:9" ht="15" customHeight="1">
      <c r="A68" s="10" t="s">
        <v>514</v>
      </c>
      <c r="B68" s="9" t="s">
        <v>30</v>
      </c>
      <c r="C68" s="13" t="s">
        <v>515</v>
      </c>
      <c r="D68" s="13" t="s">
        <v>425</v>
      </c>
      <c r="E68" s="48">
        <v>4</v>
      </c>
      <c r="F68" s="26">
        <v>700</v>
      </c>
      <c r="G68" s="54">
        <f>Assumptions!G$13</f>
        <v>0.24</v>
      </c>
      <c r="H68" s="50">
        <f>E68*F68*(1+G68)</f>
        <v>3472</v>
      </c>
      <c r="I68" s="14" t="s">
        <v>516</v>
      </c>
    </row>
    <row r="69" spans="1:9" ht="15" customHeight="1">
      <c r="A69" s="10" t="s">
        <v>517</v>
      </c>
      <c r="B69" s="9" t="s">
        <v>30</v>
      </c>
      <c r="C69" s="13" t="s">
        <v>518</v>
      </c>
      <c r="D69" s="13" t="s">
        <v>425</v>
      </c>
      <c r="E69" s="48">
        <v>4</v>
      </c>
      <c r="F69" s="26">
        <v>1200</v>
      </c>
      <c r="G69" s="49">
        <v>0</v>
      </c>
      <c r="H69" s="50">
        <f>E69*F69*(1+G69)</f>
        <v>4800</v>
      </c>
      <c r="I69" s="14" t="s">
        <v>519</v>
      </c>
    </row>
    <row r="70" spans="1:9" ht="15" customHeight="1">
      <c r="A70" s="10" t="s">
        <v>520</v>
      </c>
      <c r="B70" s="9" t="s">
        <v>30</v>
      </c>
      <c r="C70" s="13" t="s">
        <v>521</v>
      </c>
      <c r="D70" s="13" t="s">
        <v>445</v>
      </c>
      <c r="E70" s="48">
        <v>1</v>
      </c>
      <c r="F70" s="26">
        <v>1000</v>
      </c>
      <c r="G70" s="49">
        <v>0</v>
      </c>
      <c r="H70" s="50">
        <f>E70*F70*(1+G70)</f>
        <v>1000</v>
      </c>
      <c r="I70" s="14" t="s">
        <v>522</v>
      </c>
    </row>
    <row r="71" spans="1:9" ht="15" customHeight="1">
      <c r="A71" s="10" t="s">
        <v>523</v>
      </c>
      <c r="B71" s="9" t="s">
        <v>30</v>
      </c>
      <c r="C71" s="13" t="s">
        <v>524</v>
      </c>
      <c r="D71" s="13" t="s">
        <v>445</v>
      </c>
      <c r="E71" s="48">
        <v>1</v>
      </c>
      <c r="F71" s="26">
        <v>300</v>
      </c>
      <c r="G71" s="49">
        <v>0</v>
      </c>
      <c r="H71" s="50">
        <f>E71*F71*(1+G71)</f>
        <v>300</v>
      </c>
      <c r="I71" s="14" t="s">
        <v>525</v>
      </c>
    </row>
    <row r="72" spans="1:9" ht="15" customHeight="1">
      <c r="A72" s="77" t="s">
        <v>526</v>
      </c>
      <c r="B72" s="78"/>
      <c r="C72" s="78"/>
      <c r="D72" s="78"/>
      <c r="E72" s="78"/>
      <c r="F72" s="78"/>
      <c r="G72" s="78"/>
      <c r="H72" s="51">
        <f>SUM(H67:H71)</f>
        <v>14532</v>
      </c>
      <c r="I72" s="52" t="s">
        <v>527</v>
      </c>
    </row>
    <row r="73" spans="1:9" ht="15" customHeight="1">
      <c r="A73" s="10"/>
      <c r="B73" s="9"/>
      <c r="C73" s="9"/>
      <c r="D73" s="9"/>
      <c r="E73" s="9"/>
      <c r="F73" s="9"/>
      <c r="G73" s="9"/>
      <c r="H73" s="9"/>
      <c r="I73" s="28"/>
    </row>
    <row r="74" spans="1:9" ht="15" customHeight="1">
      <c r="A74" s="68" t="s">
        <v>528</v>
      </c>
      <c r="B74" s="66"/>
      <c r="C74" s="66"/>
      <c r="D74" s="66"/>
      <c r="E74" s="66"/>
      <c r="F74" s="66"/>
      <c r="G74" s="66"/>
      <c r="H74" s="66"/>
      <c r="I74" s="69"/>
    </row>
    <row r="75" spans="1:9" ht="15" customHeight="1">
      <c r="A75" s="10" t="s">
        <v>529</v>
      </c>
      <c r="B75" s="9" t="s">
        <v>31</v>
      </c>
      <c r="C75" s="13" t="s">
        <v>530</v>
      </c>
      <c r="D75" s="13" t="s">
        <v>421</v>
      </c>
      <c r="E75" s="48">
        <v>15</v>
      </c>
      <c r="F75" s="26">
        <v>800</v>
      </c>
      <c r="G75" s="54">
        <f>Assumptions!G$13</f>
        <v>0.24</v>
      </c>
      <c r="H75" s="50">
        <f>E75*F75*(1+G75)</f>
        <v>14880</v>
      </c>
      <c r="I75" s="14" t="s">
        <v>531</v>
      </c>
    </row>
    <row r="76" spans="1:9" ht="15" customHeight="1">
      <c r="A76" s="10" t="s">
        <v>532</v>
      </c>
      <c r="B76" s="9" t="s">
        <v>31</v>
      </c>
      <c r="C76" s="13" t="s">
        <v>533</v>
      </c>
      <c r="D76" s="13" t="s">
        <v>421</v>
      </c>
      <c r="E76" s="48">
        <v>12</v>
      </c>
      <c r="F76" s="26">
        <v>700</v>
      </c>
      <c r="G76" s="54">
        <f>Assumptions!G$13</f>
        <v>0.24</v>
      </c>
      <c r="H76" s="50">
        <f>E76*F76*(1+G76)</f>
        <v>10416</v>
      </c>
      <c r="I76" s="14" t="s">
        <v>534</v>
      </c>
    </row>
    <row r="77" spans="1:9" ht="15" customHeight="1">
      <c r="A77" s="10" t="s">
        <v>535</v>
      </c>
      <c r="B77" s="9" t="s">
        <v>31</v>
      </c>
      <c r="C77" s="13" t="s">
        <v>536</v>
      </c>
      <c r="D77" s="13" t="s">
        <v>421</v>
      </c>
      <c r="E77" s="48">
        <v>10</v>
      </c>
      <c r="F77" s="26">
        <v>800</v>
      </c>
      <c r="G77" s="54">
        <f>Assumptions!G$13</f>
        <v>0.24</v>
      </c>
      <c r="H77" s="50">
        <f>E77*F77*(1+G77)</f>
        <v>9920</v>
      </c>
      <c r="I77" s="14" t="s">
        <v>537</v>
      </c>
    </row>
    <row r="78" spans="1:9" ht="15" customHeight="1">
      <c r="A78" s="10" t="s">
        <v>538</v>
      </c>
      <c r="B78" s="9" t="s">
        <v>31</v>
      </c>
      <c r="C78" s="13" t="s">
        <v>539</v>
      </c>
      <c r="D78" s="13" t="s">
        <v>438</v>
      </c>
      <c r="E78" s="48">
        <v>8</v>
      </c>
      <c r="F78" s="26">
        <v>350</v>
      </c>
      <c r="G78" s="54">
        <f>Assumptions!G$13</f>
        <v>0.24</v>
      </c>
      <c r="H78" s="50">
        <f>E78*F78*(1+G78)</f>
        <v>3472</v>
      </c>
      <c r="I78" s="14" t="s">
        <v>540</v>
      </c>
    </row>
    <row r="79" spans="1:9" ht="15" customHeight="1">
      <c r="A79" s="10" t="s">
        <v>541</v>
      </c>
      <c r="B79" s="9" t="s">
        <v>31</v>
      </c>
      <c r="C79" s="13" t="s">
        <v>542</v>
      </c>
      <c r="D79" s="13" t="s">
        <v>445</v>
      </c>
      <c r="E79" s="48">
        <v>1</v>
      </c>
      <c r="F79" s="26">
        <v>15000</v>
      </c>
      <c r="G79" s="49">
        <v>0</v>
      </c>
      <c r="H79" s="50">
        <f>E79*F79*(1+G79)</f>
        <v>15000</v>
      </c>
      <c r="I79" s="14" t="s">
        <v>543</v>
      </c>
    </row>
    <row r="80" spans="1:9" ht="15" customHeight="1">
      <c r="A80" s="10" t="s">
        <v>544</v>
      </c>
      <c r="B80" s="9" t="s">
        <v>31</v>
      </c>
      <c r="C80" s="13" t="s">
        <v>545</v>
      </c>
      <c r="D80" s="13" t="s">
        <v>546</v>
      </c>
      <c r="E80" s="53">
        <v>1</v>
      </c>
      <c r="F80" s="46">
        <f>'Props &amp; Art'!I19</f>
        <v>14450</v>
      </c>
      <c r="G80" s="49">
        <v>0</v>
      </c>
      <c r="H80" s="50">
        <f>E80*F80</f>
        <v>14450</v>
      </c>
      <c r="I80" s="14" t="s">
        <v>547</v>
      </c>
    </row>
    <row r="81" spans="1:9" ht="15" customHeight="1">
      <c r="A81" s="10" t="s">
        <v>548</v>
      </c>
      <c r="B81" s="9" t="s">
        <v>31</v>
      </c>
      <c r="C81" s="13" t="s">
        <v>549</v>
      </c>
      <c r="D81" s="13" t="s">
        <v>445</v>
      </c>
      <c r="E81" s="48">
        <v>1</v>
      </c>
      <c r="F81" s="26">
        <v>2000</v>
      </c>
      <c r="G81" s="49">
        <v>0</v>
      </c>
      <c r="H81" s="50">
        <f>E81*F81*(1+G81)</f>
        <v>2000</v>
      </c>
      <c r="I81" s="14" t="s">
        <v>550</v>
      </c>
    </row>
    <row r="82" spans="1:9" ht="15" customHeight="1">
      <c r="A82" s="77" t="s">
        <v>551</v>
      </c>
      <c r="B82" s="78"/>
      <c r="C82" s="78"/>
      <c r="D82" s="78"/>
      <c r="E82" s="78"/>
      <c r="F82" s="78"/>
      <c r="G82" s="78"/>
      <c r="H82" s="51">
        <f>SUM(H75:H81)</f>
        <v>70138</v>
      </c>
      <c r="I82" s="52" t="s">
        <v>552</v>
      </c>
    </row>
    <row r="83" spans="1:9" ht="15" customHeight="1">
      <c r="A83" s="10"/>
      <c r="B83" s="9"/>
      <c r="C83" s="9"/>
      <c r="D83" s="9"/>
      <c r="E83" s="9"/>
      <c r="F83" s="9"/>
      <c r="G83" s="9"/>
      <c r="H83" s="9"/>
      <c r="I83" s="28"/>
    </row>
    <row r="84" spans="1:9" ht="15" customHeight="1">
      <c r="A84" s="68" t="s">
        <v>553</v>
      </c>
      <c r="B84" s="66"/>
      <c r="C84" s="66"/>
      <c r="D84" s="66"/>
      <c r="E84" s="66"/>
      <c r="F84" s="66"/>
      <c r="G84" s="66"/>
      <c r="H84" s="66"/>
      <c r="I84" s="69"/>
    </row>
    <row r="85" spans="1:9" ht="15" customHeight="1">
      <c r="A85" s="10" t="s">
        <v>554</v>
      </c>
      <c r="B85" s="9" t="s">
        <v>32</v>
      </c>
      <c r="C85" s="13" t="s">
        <v>555</v>
      </c>
      <c r="D85" s="13" t="s">
        <v>421</v>
      </c>
      <c r="E85" s="48">
        <v>8</v>
      </c>
      <c r="F85" s="26">
        <v>650</v>
      </c>
      <c r="G85" s="54">
        <f>Assumptions!G$13</f>
        <v>0.24</v>
      </c>
      <c r="H85" s="50">
        <f t="shared" ref="H85:H90" si="4">E85*F85*(1+G85)</f>
        <v>6448</v>
      </c>
      <c r="I85" s="14" t="s">
        <v>412</v>
      </c>
    </row>
    <row r="86" spans="1:9" ht="15" customHeight="1">
      <c r="A86" s="10" t="s">
        <v>556</v>
      </c>
      <c r="B86" s="9" t="s">
        <v>32</v>
      </c>
      <c r="C86" s="13" t="s">
        <v>557</v>
      </c>
      <c r="D86" s="13" t="s">
        <v>445</v>
      </c>
      <c r="E86" s="48">
        <v>1</v>
      </c>
      <c r="F86" s="26">
        <v>5000</v>
      </c>
      <c r="G86" s="49">
        <v>0</v>
      </c>
      <c r="H86" s="50">
        <f t="shared" si="4"/>
        <v>5000</v>
      </c>
      <c r="I86" s="14" t="s">
        <v>558</v>
      </c>
    </row>
    <row r="87" spans="1:9" ht="15" customHeight="1">
      <c r="A87" s="10" t="s">
        <v>559</v>
      </c>
      <c r="B87" s="9" t="s">
        <v>32</v>
      </c>
      <c r="C87" s="13" t="s">
        <v>560</v>
      </c>
      <c r="D87" s="13" t="s">
        <v>445</v>
      </c>
      <c r="E87" s="48">
        <v>1</v>
      </c>
      <c r="F87" s="26">
        <v>1200</v>
      </c>
      <c r="G87" s="49">
        <v>0</v>
      </c>
      <c r="H87" s="50">
        <f t="shared" si="4"/>
        <v>1200</v>
      </c>
      <c r="I87" s="14" t="s">
        <v>561</v>
      </c>
    </row>
    <row r="88" spans="1:9" ht="15" customHeight="1">
      <c r="A88" s="10" t="s">
        <v>562</v>
      </c>
      <c r="B88" s="9" t="s">
        <v>32</v>
      </c>
      <c r="C88" s="13" t="s">
        <v>563</v>
      </c>
      <c r="D88" s="13" t="s">
        <v>425</v>
      </c>
      <c r="E88" s="48">
        <v>4</v>
      </c>
      <c r="F88" s="26">
        <v>850</v>
      </c>
      <c r="G88" s="54">
        <f>Assumptions!G$13</f>
        <v>0.24</v>
      </c>
      <c r="H88" s="50">
        <f t="shared" si="4"/>
        <v>4216</v>
      </c>
      <c r="I88" s="14" t="s">
        <v>564</v>
      </c>
    </row>
    <row r="89" spans="1:9" ht="15" customHeight="1">
      <c r="A89" s="10" t="s">
        <v>565</v>
      </c>
      <c r="B89" s="9" t="s">
        <v>32</v>
      </c>
      <c r="C89" s="13" t="s">
        <v>566</v>
      </c>
      <c r="D89" s="13" t="s">
        <v>425</v>
      </c>
      <c r="E89" s="48">
        <v>4</v>
      </c>
      <c r="F89" s="26">
        <v>500</v>
      </c>
      <c r="G89" s="54">
        <f>Assumptions!G$13</f>
        <v>0.24</v>
      </c>
      <c r="H89" s="50">
        <f t="shared" si="4"/>
        <v>2480</v>
      </c>
      <c r="I89" s="14" t="s">
        <v>567</v>
      </c>
    </row>
    <row r="90" spans="1:9" ht="15" customHeight="1">
      <c r="A90" s="10" t="s">
        <v>568</v>
      </c>
      <c r="B90" s="9" t="s">
        <v>32</v>
      </c>
      <c r="C90" s="13" t="s">
        <v>569</v>
      </c>
      <c r="D90" s="13" t="s">
        <v>445</v>
      </c>
      <c r="E90" s="48">
        <v>1</v>
      </c>
      <c r="F90" s="26">
        <v>1200</v>
      </c>
      <c r="G90" s="49">
        <v>0</v>
      </c>
      <c r="H90" s="50">
        <f t="shared" si="4"/>
        <v>1200</v>
      </c>
      <c r="I90" s="14" t="s">
        <v>570</v>
      </c>
    </row>
    <row r="91" spans="1:9" ht="15" customHeight="1">
      <c r="A91" s="77" t="s">
        <v>571</v>
      </c>
      <c r="B91" s="78"/>
      <c r="C91" s="78"/>
      <c r="D91" s="78"/>
      <c r="E91" s="78"/>
      <c r="F91" s="78"/>
      <c r="G91" s="78"/>
      <c r="H91" s="51">
        <f>SUM(H85:H90)</f>
        <v>20544</v>
      </c>
      <c r="I91" s="52" t="s">
        <v>572</v>
      </c>
    </row>
    <row r="92" spans="1:9" ht="15" customHeight="1">
      <c r="A92" s="10"/>
      <c r="B92" s="9"/>
      <c r="C92" s="9"/>
      <c r="D92" s="9"/>
      <c r="E92" s="9"/>
      <c r="F92" s="9"/>
      <c r="G92" s="9"/>
      <c r="H92" s="9"/>
      <c r="I92" s="28"/>
    </row>
    <row r="93" spans="1:9" ht="15" customHeight="1">
      <c r="A93" s="68" t="s">
        <v>573</v>
      </c>
      <c r="B93" s="66"/>
      <c r="C93" s="66"/>
      <c r="D93" s="66"/>
      <c r="E93" s="66"/>
      <c r="F93" s="66"/>
      <c r="G93" s="66"/>
      <c r="H93" s="66"/>
      <c r="I93" s="69"/>
    </row>
    <row r="94" spans="1:9" ht="15" customHeight="1">
      <c r="A94" s="10" t="s">
        <v>574</v>
      </c>
      <c r="B94" s="9" t="s">
        <v>33</v>
      </c>
      <c r="C94" s="13" t="s">
        <v>575</v>
      </c>
      <c r="D94" s="13" t="s">
        <v>576</v>
      </c>
      <c r="E94" s="48">
        <v>8</v>
      </c>
      <c r="F94" s="26">
        <v>3000</v>
      </c>
      <c r="G94" s="49">
        <v>0</v>
      </c>
      <c r="H94" s="50">
        <f>E94*F94*(1+G94)</f>
        <v>24000</v>
      </c>
      <c r="I94" s="14" t="s">
        <v>577</v>
      </c>
    </row>
    <row r="95" spans="1:9" ht="15" customHeight="1">
      <c r="A95" s="10" t="s">
        <v>578</v>
      </c>
      <c r="B95" s="9" t="s">
        <v>33</v>
      </c>
      <c r="C95" s="13" t="s">
        <v>579</v>
      </c>
      <c r="D95" s="13" t="s">
        <v>421</v>
      </c>
      <c r="E95" s="48">
        <v>10</v>
      </c>
      <c r="F95" s="26">
        <v>700</v>
      </c>
      <c r="G95" s="54">
        <f>Assumptions!G$13</f>
        <v>0.24</v>
      </c>
      <c r="H95" s="50">
        <f>E95*F95*(1+G95)</f>
        <v>8680</v>
      </c>
      <c r="I95" s="14" t="s">
        <v>580</v>
      </c>
    </row>
    <row r="96" spans="1:9" ht="15" customHeight="1">
      <c r="A96" s="10" t="s">
        <v>581</v>
      </c>
      <c r="B96" s="9" t="s">
        <v>33</v>
      </c>
      <c r="C96" s="13" t="s">
        <v>582</v>
      </c>
      <c r="D96" s="13" t="s">
        <v>445</v>
      </c>
      <c r="E96" s="48">
        <v>1</v>
      </c>
      <c r="F96" s="26">
        <v>4000</v>
      </c>
      <c r="G96" s="49">
        <v>0</v>
      </c>
      <c r="H96" s="50">
        <f>E96*F96*(1+G96)</f>
        <v>4000</v>
      </c>
      <c r="I96" s="14" t="s">
        <v>583</v>
      </c>
    </row>
    <row r="97" spans="1:9" ht="15" customHeight="1">
      <c r="A97" s="10" t="s">
        <v>584</v>
      </c>
      <c r="B97" s="9" t="s">
        <v>33</v>
      </c>
      <c r="C97" s="13" t="s">
        <v>585</v>
      </c>
      <c r="D97" s="13" t="s">
        <v>445</v>
      </c>
      <c r="E97" s="48">
        <v>1</v>
      </c>
      <c r="F97" s="26">
        <v>3000</v>
      </c>
      <c r="G97" s="49">
        <v>0</v>
      </c>
      <c r="H97" s="50">
        <f>E97*F97*(1+G97)</f>
        <v>3000</v>
      </c>
      <c r="I97" s="14" t="s">
        <v>586</v>
      </c>
    </row>
    <row r="98" spans="1:9" ht="15" customHeight="1">
      <c r="A98" s="10" t="s">
        <v>587</v>
      </c>
      <c r="B98" s="9" t="s">
        <v>33</v>
      </c>
      <c r="C98" s="13" t="s">
        <v>588</v>
      </c>
      <c r="D98" s="13" t="s">
        <v>445</v>
      </c>
      <c r="E98" s="48">
        <v>1</v>
      </c>
      <c r="F98" s="26">
        <v>3000</v>
      </c>
      <c r="G98" s="49">
        <v>0</v>
      </c>
      <c r="H98" s="50">
        <f>E98*F98*(1+G98)</f>
        <v>3000</v>
      </c>
      <c r="I98" s="14" t="s">
        <v>589</v>
      </c>
    </row>
    <row r="99" spans="1:9" ht="15" customHeight="1">
      <c r="A99" s="77" t="s">
        <v>590</v>
      </c>
      <c r="B99" s="78"/>
      <c r="C99" s="78"/>
      <c r="D99" s="78"/>
      <c r="E99" s="78"/>
      <c r="F99" s="78"/>
      <c r="G99" s="78"/>
      <c r="H99" s="51">
        <f>SUM(H94:H98)</f>
        <v>42680</v>
      </c>
      <c r="I99" s="52" t="s">
        <v>591</v>
      </c>
    </row>
    <row r="100" spans="1:9" ht="15" customHeight="1">
      <c r="A100" s="10"/>
      <c r="B100" s="9"/>
      <c r="C100" s="9"/>
      <c r="D100" s="9"/>
      <c r="E100" s="9"/>
      <c r="F100" s="9"/>
      <c r="G100" s="9"/>
      <c r="H100" s="9"/>
      <c r="I100" s="28"/>
    </row>
    <row r="101" spans="1:9" ht="15" customHeight="1">
      <c r="A101" s="68" t="s">
        <v>592</v>
      </c>
      <c r="B101" s="66"/>
      <c r="C101" s="66"/>
      <c r="D101" s="66"/>
      <c r="E101" s="66"/>
      <c r="F101" s="66"/>
      <c r="G101" s="66"/>
      <c r="H101" s="66"/>
      <c r="I101" s="69"/>
    </row>
    <row r="102" spans="1:9" ht="15" customHeight="1">
      <c r="A102" s="10" t="s">
        <v>593</v>
      </c>
      <c r="B102" s="9" t="s">
        <v>34</v>
      </c>
      <c r="C102" s="13" t="s">
        <v>594</v>
      </c>
      <c r="D102" s="13" t="s">
        <v>595</v>
      </c>
      <c r="E102" s="48">
        <v>6</v>
      </c>
      <c r="F102" s="26">
        <v>600</v>
      </c>
      <c r="G102" s="49">
        <v>0</v>
      </c>
      <c r="H102" s="50">
        <f>E102*F102*(1+G102)</f>
        <v>3600</v>
      </c>
      <c r="I102" s="14" t="s">
        <v>596</v>
      </c>
    </row>
    <row r="103" spans="1:9" ht="15" customHeight="1">
      <c r="A103" s="10" t="s">
        <v>597</v>
      </c>
      <c r="B103" s="9" t="s">
        <v>34</v>
      </c>
      <c r="C103" s="13" t="s">
        <v>598</v>
      </c>
      <c r="D103" s="13" t="s">
        <v>445</v>
      </c>
      <c r="E103" s="48">
        <v>1</v>
      </c>
      <c r="F103" s="26">
        <v>2500</v>
      </c>
      <c r="G103" s="49">
        <v>0</v>
      </c>
      <c r="H103" s="50">
        <f>E103*F103*(1+G103)</f>
        <v>2500</v>
      </c>
      <c r="I103" s="14" t="s">
        <v>599</v>
      </c>
    </row>
    <row r="104" spans="1:9" ht="15" customHeight="1">
      <c r="A104" s="10" t="s">
        <v>600</v>
      </c>
      <c r="B104" s="9" t="s">
        <v>34</v>
      </c>
      <c r="C104" s="13" t="s">
        <v>601</v>
      </c>
      <c r="D104" s="13" t="s">
        <v>602</v>
      </c>
      <c r="E104" s="48">
        <v>160</v>
      </c>
      <c r="F104" s="26">
        <v>55</v>
      </c>
      <c r="G104" s="49">
        <v>0</v>
      </c>
      <c r="H104" s="50">
        <f>E104*F104*(1+G104)</f>
        <v>8800</v>
      </c>
      <c r="I104" s="14" t="s">
        <v>603</v>
      </c>
    </row>
    <row r="105" spans="1:9" ht="15" customHeight="1">
      <c r="A105" s="10" t="s">
        <v>604</v>
      </c>
      <c r="B105" s="9" t="s">
        <v>34</v>
      </c>
      <c r="C105" s="13" t="s">
        <v>605</v>
      </c>
      <c r="D105" s="13" t="s">
        <v>438</v>
      </c>
      <c r="E105" s="48">
        <v>160</v>
      </c>
      <c r="F105" s="26">
        <v>22</v>
      </c>
      <c r="G105" s="49">
        <v>0</v>
      </c>
      <c r="H105" s="50">
        <f>E105*F105*(1+G105)</f>
        <v>3520</v>
      </c>
      <c r="I105" s="14" t="s">
        <v>606</v>
      </c>
    </row>
    <row r="106" spans="1:9" ht="15" customHeight="1">
      <c r="A106" s="10" t="s">
        <v>607</v>
      </c>
      <c r="B106" s="9" t="s">
        <v>34</v>
      </c>
      <c r="C106" s="13" t="s">
        <v>608</v>
      </c>
      <c r="D106" s="13" t="s">
        <v>445</v>
      </c>
      <c r="E106" s="48">
        <v>1</v>
      </c>
      <c r="F106" s="26">
        <v>3000</v>
      </c>
      <c r="G106" s="49">
        <v>0</v>
      </c>
      <c r="H106" s="50">
        <f>E106*F106*(1+G106)</f>
        <v>3000</v>
      </c>
      <c r="I106" s="14" t="s">
        <v>609</v>
      </c>
    </row>
    <row r="107" spans="1:9" ht="15" customHeight="1">
      <c r="A107" s="77" t="s">
        <v>610</v>
      </c>
      <c r="B107" s="78"/>
      <c r="C107" s="78"/>
      <c r="D107" s="78"/>
      <c r="E107" s="78"/>
      <c r="F107" s="78"/>
      <c r="G107" s="78"/>
      <c r="H107" s="51">
        <f>SUM(H102:H106)</f>
        <v>21420</v>
      </c>
      <c r="I107" s="52" t="s">
        <v>611</v>
      </c>
    </row>
    <row r="108" spans="1:9" ht="15" customHeight="1">
      <c r="A108" s="10"/>
      <c r="B108" s="9"/>
      <c r="C108" s="9"/>
      <c r="D108" s="9"/>
      <c r="E108" s="9"/>
      <c r="F108" s="9"/>
      <c r="G108" s="9"/>
      <c r="H108" s="9"/>
      <c r="I108" s="28"/>
    </row>
    <row r="109" spans="1:9" ht="15" customHeight="1">
      <c r="A109" s="68" t="s">
        <v>612</v>
      </c>
      <c r="B109" s="66"/>
      <c r="C109" s="66"/>
      <c r="D109" s="66"/>
      <c r="E109" s="66"/>
      <c r="F109" s="66"/>
      <c r="G109" s="66"/>
      <c r="H109" s="66"/>
      <c r="I109" s="69"/>
    </row>
    <row r="110" spans="1:9" ht="15" customHeight="1">
      <c r="A110" s="10" t="s">
        <v>613</v>
      </c>
      <c r="B110" s="9" t="s">
        <v>35</v>
      </c>
      <c r="C110" s="13" t="s">
        <v>614</v>
      </c>
      <c r="D110" s="13" t="s">
        <v>421</v>
      </c>
      <c r="E110" s="48">
        <v>25</v>
      </c>
      <c r="F110" s="26">
        <v>1000</v>
      </c>
      <c r="G110" s="54">
        <f>Assumptions!G$13</f>
        <v>0.24</v>
      </c>
      <c r="H110" s="50">
        <f t="shared" ref="H110:H122" si="5">E110*F110*(1+G110)</f>
        <v>31000</v>
      </c>
      <c r="I110" s="14" t="s">
        <v>615</v>
      </c>
    </row>
    <row r="111" spans="1:9" ht="15" customHeight="1">
      <c r="A111" s="10" t="s">
        <v>616</v>
      </c>
      <c r="B111" s="9" t="s">
        <v>35</v>
      </c>
      <c r="C111" s="13" t="s">
        <v>617</v>
      </c>
      <c r="D111" s="13" t="s">
        <v>421</v>
      </c>
      <c r="E111" s="48">
        <v>12</v>
      </c>
      <c r="F111" s="26">
        <v>550</v>
      </c>
      <c r="G111" s="54">
        <f>Assumptions!G$13</f>
        <v>0.24</v>
      </c>
      <c r="H111" s="50">
        <f t="shared" si="5"/>
        <v>8184</v>
      </c>
      <c r="I111" s="14" t="s">
        <v>618</v>
      </c>
    </row>
    <row r="112" spans="1:9" ht="15" customHeight="1">
      <c r="A112" s="10" t="s">
        <v>619</v>
      </c>
      <c r="B112" s="9" t="s">
        <v>35</v>
      </c>
      <c r="C112" s="13" t="s">
        <v>620</v>
      </c>
      <c r="D112" s="13" t="s">
        <v>445</v>
      </c>
      <c r="E112" s="48">
        <v>1</v>
      </c>
      <c r="F112" s="26">
        <v>2000</v>
      </c>
      <c r="G112" s="49">
        <v>0</v>
      </c>
      <c r="H112" s="50">
        <f t="shared" si="5"/>
        <v>2000</v>
      </c>
      <c r="I112" s="14" t="s">
        <v>621</v>
      </c>
    </row>
    <row r="113" spans="1:9" ht="15" customHeight="1">
      <c r="A113" s="10" t="s">
        <v>622</v>
      </c>
      <c r="B113" s="9" t="s">
        <v>35</v>
      </c>
      <c r="C113" s="13" t="s">
        <v>623</v>
      </c>
      <c r="D113" s="13" t="s">
        <v>624</v>
      </c>
      <c r="E113" s="48">
        <v>4</v>
      </c>
      <c r="F113" s="26">
        <v>2500</v>
      </c>
      <c r="G113" s="49">
        <v>0</v>
      </c>
      <c r="H113" s="50">
        <f t="shared" si="5"/>
        <v>10000</v>
      </c>
      <c r="I113" s="14" t="s">
        <v>625</v>
      </c>
    </row>
    <row r="114" spans="1:9" ht="15" customHeight="1">
      <c r="A114" s="10" t="s">
        <v>626</v>
      </c>
      <c r="B114" s="9" t="s">
        <v>35</v>
      </c>
      <c r="C114" s="13" t="s">
        <v>627</v>
      </c>
      <c r="D114" s="13" t="s">
        <v>421</v>
      </c>
      <c r="E114" s="48">
        <v>12</v>
      </c>
      <c r="F114" s="26">
        <v>1000</v>
      </c>
      <c r="G114" s="49">
        <v>0</v>
      </c>
      <c r="H114" s="50">
        <f t="shared" si="5"/>
        <v>12000</v>
      </c>
      <c r="I114" s="14" t="s">
        <v>628</v>
      </c>
    </row>
    <row r="115" spans="1:9" ht="15" customHeight="1">
      <c r="A115" s="10" t="s">
        <v>629</v>
      </c>
      <c r="B115" s="9" t="s">
        <v>35</v>
      </c>
      <c r="C115" s="13" t="s">
        <v>630</v>
      </c>
      <c r="D115" s="13" t="s">
        <v>624</v>
      </c>
      <c r="E115" s="48">
        <v>2</v>
      </c>
      <c r="F115" s="26">
        <v>3000</v>
      </c>
      <c r="G115" s="49">
        <v>0</v>
      </c>
      <c r="H115" s="50">
        <f t="shared" si="5"/>
        <v>6000</v>
      </c>
      <c r="I115" s="14" t="s">
        <v>631</v>
      </c>
    </row>
    <row r="116" spans="1:9" ht="15" customHeight="1">
      <c r="A116" s="10" t="s">
        <v>632</v>
      </c>
      <c r="B116" s="9" t="s">
        <v>35</v>
      </c>
      <c r="C116" s="13" t="s">
        <v>633</v>
      </c>
      <c r="D116" s="13" t="s">
        <v>445</v>
      </c>
      <c r="E116" s="48">
        <v>1</v>
      </c>
      <c r="F116" s="26">
        <v>2000</v>
      </c>
      <c r="G116" s="49">
        <v>0</v>
      </c>
      <c r="H116" s="50">
        <f t="shared" si="5"/>
        <v>2000</v>
      </c>
      <c r="I116" s="14" t="s">
        <v>634</v>
      </c>
    </row>
    <row r="117" spans="1:9" ht="15" customHeight="1">
      <c r="A117" s="10" t="s">
        <v>635</v>
      </c>
      <c r="B117" s="9" t="s">
        <v>35</v>
      </c>
      <c r="C117" s="13" t="s">
        <v>636</v>
      </c>
      <c r="D117" s="13" t="s">
        <v>374</v>
      </c>
      <c r="E117" s="48">
        <v>1</v>
      </c>
      <c r="F117" s="26">
        <v>9000</v>
      </c>
      <c r="G117" s="49">
        <v>0</v>
      </c>
      <c r="H117" s="50">
        <f t="shared" si="5"/>
        <v>9000</v>
      </c>
      <c r="I117" s="14" t="s">
        <v>637</v>
      </c>
    </row>
    <row r="118" spans="1:9" ht="15" customHeight="1">
      <c r="A118" s="10" t="s">
        <v>638</v>
      </c>
      <c r="B118" s="9" t="s">
        <v>35</v>
      </c>
      <c r="C118" s="13" t="s">
        <v>639</v>
      </c>
      <c r="D118" s="13" t="s">
        <v>445</v>
      </c>
      <c r="E118" s="48">
        <v>1</v>
      </c>
      <c r="F118" s="26">
        <v>3500</v>
      </c>
      <c r="G118" s="49">
        <v>0</v>
      </c>
      <c r="H118" s="50">
        <f t="shared" si="5"/>
        <v>3500</v>
      </c>
      <c r="I118" s="14" t="s">
        <v>640</v>
      </c>
    </row>
    <row r="119" spans="1:9" ht="15" customHeight="1">
      <c r="A119" s="10" t="s">
        <v>641</v>
      </c>
      <c r="B119" s="9" t="s">
        <v>35</v>
      </c>
      <c r="C119" s="13" t="s">
        <v>642</v>
      </c>
      <c r="D119" s="13" t="s">
        <v>445</v>
      </c>
      <c r="E119" s="48">
        <v>1</v>
      </c>
      <c r="F119" s="26">
        <v>3000</v>
      </c>
      <c r="G119" s="49">
        <v>0</v>
      </c>
      <c r="H119" s="50">
        <f t="shared" si="5"/>
        <v>3000</v>
      </c>
      <c r="I119" s="14" t="s">
        <v>643</v>
      </c>
    </row>
    <row r="120" spans="1:9" ht="15" customHeight="1">
      <c r="A120" s="10" t="s">
        <v>644</v>
      </c>
      <c r="B120" s="9" t="s">
        <v>35</v>
      </c>
      <c r="C120" s="13" t="s">
        <v>645</v>
      </c>
      <c r="D120" s="13" t="s">
        <v>445</v>
      </c>
      <c r="E120" s="48">
        <v>1</v>
      </c>
      <c r="F120" s="26">
        <v>3500</v>
      </c>
      <c r="G120" s="49">
        <v>0</v>
      </c>
      <c r="H120" s="50">
        <f t="shared" si="5"/>
        <v>3500</v>
      </c>
      <c r="I120" s="14" t="s">
        <v>646</v>
      </c>
    </row>
    <row r="121" spans="1:9" ht="15" customHeight="1">
      <c r="A121" s="10" t="s">
        <v>647</v>
      </c>
      <c r="B121" s="9" t="s">
        <v>35</v>
      </c>
      <c r="C121" s="13" t="s">
        <v>648</v>
      </c>
      <c r="D121" s="13" t="s">
        <v>445</v>
      </c>
      <c r="E121" s="48">
        <v>1</v>
      </c>
      <c r="F121" s="26">
        <v>1200</v>
      </c>
      <c r="G121" s="49">
        <v>0</v>
      </c>
      <c r="H121" s="50">
        <f t="shared" si="5"/>
        <v>1200</v>
      </c>
      <c r="I121" s="14" t="s">
        <v>649</v>
      </c>
    </row>
    <row r="122" spans="1:9" ht="15" customHeight="1">
      <c r="A122" s="10" t="s">
        <v>650</v>
      </c>
      <c r="B122" s="9" t="s">
        <v>35</v>
      </c>
      <c r="C122" s="13" t="s">
        <v>651</v>
      </c>
      <c r="D122" s="13" t="s">
        <v>445</v>
      </c>
      <c r="E122" s="48">
        <v>1</v>
      </c>
      <c r="F122" s="26">
        <v>2500</v>
      </c>
      <c r="G122" s="49">
        <v>0</v>
      </c>
      <c r="H122" s="50">
        <f t="shared" si="5"/>
        <v>2500</v>
      </c>
      <c r="I122" s="14" t="s">
        <v>652</v>
      </c>
    </row>
    <row r="123" spans="1:9" ht="15" customHeight="1">
      <c r="A123" s="77" t="s">
        <v>653</v>
      </c>
      <c r="B123" s="78"/>
      <c r="C123" s="78"/>
      <c r="D123" s="78"/>
      <c r="E123" s="78"/>
      <c r="F123" s="78"/>
      <c r="G123" s="78"/>
      <c r="H123" s="51">
        <f>SUM(H110:H122)</f>
        <v>93884</v>
      </c>
      <c r="I123" s="52" t="s">
        <v>654</v>
      </c>
    </row>
    <row r="124" spans="1:9" ht="15" customHeight="1">
      <c r="A124" s="10"/>
      <c r="B124" s="9"/>
      <c r="C124" s="9"/>
      <c r="D124" s="9"/>
      <c r="E124" s="9"/>
      <c r="F124" s="9"/>
      <c r="G124" s="9"/>
      <c r="H124" s="9"/>
      <c r="I124" s="28"/>
    </row>
    <row r="125" spans="1:9" ht="15" customHeight="1">
      <c r="A125" s="68" t="s">
        <v>655</v>
      </c>
      <c r="B125" s="66"/>
      <c r="C125" s="66"/>
      <c r="D125" s="66"/>
      <c r="E125" s="66"/>
      <c r="F125" s="66"/>
      <c r="G125" s="66"/>
      <c r="H125" s="66"/>
      <c r="I125" s="69"/>
    </row>
    <row r="126" spans="1:9" ht="15" customHeight="1">
      <c r="A126" s="10" t="s">
        <v>656</v>
      </c>
      <c r="B126" s="9" t="s">
        <v>36</v>
      </c>
      <c r="C126" s="13" t="s">
        <v>657</v>
      </c>
      <c r="D126" s="13" t="s">
        <v>374</v>
      </c>
      <c r="E126" s="48">
        <v>1</v>
      </c>
      <c r="F126" s="26">
        <v>8000</v>
      </c>
      <c r="G126" s="49">
        <v>0</v>
      </c>
      <c r="H126" s="50">
        <f t="shared" ref="H126:H133" si="6">E126*F126*(1+G126)</f>
        <v>8000</v>
      </c>
      <c r="I126" s="14" t="s">
        <v>658</v>
      </c>
    </row>
    <row r="127" spans="1:9" ht="15" customHeight="1">
      <c r="A127" s="10" t="s">
        <v>659</v>
      </c>
      <c r="B127" s="9" t="s">
        <v>36</v>
      </c>
      <c r="C127" s="13" t="s">
        <v>660</v>
      </c>
      <c r="D127" s="13" t="s">
        <v>374</v>
      </c>
      <c r="E127" s="48">
        <v>1</v>
      </c>
      <c r="F127" s="26">
        <v>6500</v>
      </c>
      <c r="G127" s="49">
        <v>0</v>
      </c>
      <c r="H127" s="50">
        <f t="shared" si="6"/>
        <v>6500</v>
      </c>
      <c r="I127" s="14" t="s">
        <v>661</v>
      </c>
    </row>
    <row r="128" spans="1:9" ht="15" customHeight="1">
      <c r="A128" s="10" t="s">
        <v>662</v>
      </c>
      <c r="B128" s="9" t="s">
        <v>36</v>
      </c>
      <c r="C128" s="13" t="s">
        <v>663</v>
      </c>
      <c r="D128" s="13" t="s">
        <v>445</v>
      </c>
      <c r="E128" s="48">
        <v>1</v>
      </c>
      <c r="F128" s="26">
        <v>5000</v>
      </c>
      <c r="G128" s="49">
        <v>0</v>
      </c>
      <c r="H128" s="50">
        <f t="shared" si="6"/>
        <v>5000</v>
      </c>
      <c r="I128" s="14" t="s">
        <v>664</v>
      </c>
    </row>
    <row r="129" spans="1:9" ht="15" customHeight="1">
      <c r="A129" s="10" t="s">
        <v>665</v>
      </c>
      <c r="B129" s="9" t="s">
        <v>36</v>
      </c>
      <c r="C129" s="13" t="s">
        <v>666</v>
      </c>
      <c r="D129" s="13" t="s">
        <v>445</v>
      </c>
      <c r="E129" s="48">
        <v>1</v>
      </c>
      <c r="F129" s="26">
        <v>4000</v>
      </c>
      <c r="G129" s="49">
        <v>0</v>
      </c>
      <c r="H129" s="50">
        <f t="shared" si="6"/>
        <v>4000</v>
      </c>
      <c r="I129" s="14" t="s">
        <v>667</v>
      </c>
    </row>
    <row r="130" spans="1:9" ht="15" customHeight="1">
      <c r="A130" s="10" t="s">
        <v>668</v>
      </c>
      <c r="B130" s="9" t="s">
        <v>36</v>
      </c>
      <c r="C130" s="13" t="s">
        <v>669</v>
      </c>
      <c r="D130" s="13" t="s">
        <v>445</v>
      </c>
      <c r="E130" s="48">
        <v>1</v>
      </c>
      <c r="F130" s="26">
        <v>2000</v>
      </c>
      <c r="G130" s="49">
        <v>0</v>
      </c>
      <c r="H130" s="50">
        <f t="shared" si="6"/>
        <v>2000</v>
      </c>
      <c r="I130" s="14" t="s">
        <v>670</v>
      </c>
    </row>
    <row r="131" spans="1:9" ht="15" customHeight="1">
      <c r="A131" s="10" t="s">
        <v>671</v>
      </c>
      <c r="B131" s="9" t="s">
        <v>36</v>
      </c>
      <c r="C131" s="13" t="s">
        <v>672</v>
      </c>
      <c r="D131" s="13" t="s">
        <v>445</v>
      </c>
      <c r="E131" s="48">
        <v>1</v>
      </c>
      <c r="F131" s="26">
        <v>3500</v>
      </c>
      <c r="G131" s="49">
        <v>0</v>
      </c>
      <c r="H131" s="50">
        <f t="shared" si="6"/>
        <v>3500</v>
      </c>
      <c r="I131" s="14" t="s">
        <v>673</v>
      </c>
    </row>
    <row r="132" spans="1:9" ht="15" customHeight="1">
      <c r="A132" s="10" t="s">
        <v>674</v>
      </c>
      <c r="B132" s="9" t="s">
        <v>36</v>
      </c>
      <c r="C132" s="13" t="s">
        <v>675</v>
      </c>
      <c r="D132" s="13" t="s">
        <v>445</v>
      </c>
      <c r="E132" s="48">
        <v>1</v>
      </c>
      <c r="F132" s="26">
        <v>7000</v>
      </c>
      <c r="G132" s="49">
        <v>0</v>
      </c>
      <c r="H132" s="50">
        <f t="shared" si="6"/>
        <v>7000</v>
      </c>
      <c r="I132" s="14" t="s">
        <v>676</v>
      </c>
    </row>
    <row r="133" spans="1:9" ht="15" customHeight="1">
      <c r="A133" s="10" t="s">
        <v>677</v>
      </c>
      <c r="B133" s="9" t="s">
        <v>36</v>
      </c>
      <c r="C133" s="13" t="s">
        <v>678</v>
      </c>
      <c r="D133" s="13" t="s">
        <v>445</v>
      </c>
      <c r="E133" s="48">
        <v>1</v>
      </c>
      <c r="F133" s="26">
        <v>1200</v>
      </c>
      <c r="G133" s="49">
        <v>0</v>
      </c>
      <c r="H133" s="50">
        <f t="shared" si="6"/>
        <v>1200</v>
      </c>
      <c r="I133" s="14" t="s">
        <v>679</v>
      </c>
    </row>
    <row r="134" spans="1:9" ht="15" customHeight="1">
      <c r="A134" s="77" t="s">
        <v>680</v>
      </c>
      <c r="B134" s="78"/>
      <c r="C134" s="78"/>
      <c r="D134" s="78"/>
      <c r="E134" s="78"/>
      <c r="F134" s="78"/>
      <c r="G134" s="78"/>
      <c r="H134" s="51">
        <f>SUM(H126:H133)</f>
        <v>37200</v>
      </c>
      <c r="I134" s="52" t="s">
        <v>681</v>
      </c>
    </row>
    <row r="135" spans="1:9" ht="15" customHeight="1">
      <c r="A135" s="10"/>
      <c r="B135" s="9"/>
      <c r="C135" s="9"/>
      <c r="D135" s="9"/>
      <c r="E135" s="9"/>
      <c r="F135" s="9"/>
      <c r="G135" s="9"/>
      <c r="H135" s="9"/>
      <c r="I135" s="28"/>
    </row>
    <row r="136" spans="1:9" ht="15" customHeight="1">
      <c r="A136" s="79" t="s">
        <v>682</v>
      </c>
      <c r="B136" s="80"/>
      <c r="C136" s="80"/>
      <c r="D136" s="80"/>
      <c r="E136" s="80"/>
      <c r="F136" s="80"/>
      <c r="G136" s="80"/>
      <c r="H136" s="55">
        <f>SUM(H20,H29,H41,H54,H64,H72,H82,H91,H99,H107,H123,H134)</f>
        <v>517714.75</v>
      </c>
      <c r="I136" s="56"/>
    </row>
    <row r="137" spans="1:9" ht="15" customHeight="1">
      <c r="A137" s="81" t="s">
        <v>683</v>
      </c>
      <c r="B137" s="82"/>
      <c r="C137" s="82"/>
      <c r="D137" s="82"/>
      <c r="E137" s="9">
        <v>1</v>
      </c>
      <c r="F137" s="11">
        <f>H136</f>
        <v>517714.75</v>
      </c>
      <c r="G137" s="57">
        <f>Assumptions!G$16</f>
        <v>0.06</v>
      </c>
      <c r="H137" s="39">
        <f>E137*F137*G137</f>
        <v>31062.884999999998</v>
      </c>
      <c r="I137" s="28" t="s">
        <v>684</v>
      </c>
    </row>
    <row r="138" spans="1:9" ht="15" customHeight="1">
      <c r="A138" s="83" t="s">
        <v>685</v>
      </c>
      <c r="B138" s="84"/>
      <c r="C138" s="84"/>
      <c r="D138" s="84"/>
      <c r="E138" s="84"/>
      <c r="F138" s="84"/>
      <c r="G138" s="84"/>
      <c r="H138" s="58">
        <f>H136+H137</f>
        <v>548777.63500000001</v>
      </c>
      <c r="I138" s="59"/>
    </row>
    <row r="139" spans="1:9" ht="15" customHeight="1">
      <c r="A139" s="81" t="s">
        <v>686</v>
      </c>
      <c r="B139" s="82"/>
      <c r="C139" s="82"/>
      <c r="D139" s="82"/>
      <c r="E139" s="9">
        <v>1</v>
      </c>
      <c r="F139" s="11">
        <f>H138</f>
        <v>548777.63500000001</v>
      </c>
      <c r="G139" s="57">
        <f>Assumptions!G$15</f>
        <v>0.08</v>
      </c>
      <c r="H139" s="39">
        <f>E139*F139*G139</f>
        <v>43902.210800000001</v>
      </c>
      <c r="I139" s="28" t="s">
        <v>687</v>
      </c>
    </row>
    <row r="140" spans="1:9" ht="15" customHeight="1">
      <c r="A140" s="85" t="s">
        <v>688</v>
      </c>
      <c r="B140" s="86"/>
      <c r="C140" s="86"/>
      <c r="D140" s="86"/>
      <c r="E140" s="86"/>
      <c r="F140" s="86"/>
      <c r="G140" s="86"/>
      <c r="H140" s="60">
        <f>H138+H139</f>
        <v>592679.84580000001</v>
      </c>
      <c r="I140" s="61" t="s">
        <v>689</v>
      </c>
    </row>
  </sheetData>
  <mergeCells count="33">
    <mergeCell ref="A138:G138"/>
    <mergeCell ref="A139:D139"/>
    <mergeCell ref="A140:G140"/>
    <mergeCell ref="A123:G123"/>
    <mergeCell ref="A125:I125"/>
    <mergeCell ref="A134:G134"/>
    <mergeCell ref="A136:G136"/>
    <mergeCell ref="A137:D137"/>
    <mergeCell ref="A93:I93"/>
    <mergeCell ref="A99:G99"/>
    <mergeCell ref="A101:I101"/>
    <mergeCell ref="A107:G107"/>
    <mergeCell ref="A109:I109"/>
    <mergeCell ref="A72:G72"/>
    <mergeCell ref="A74:I74"/>
    <mergeCell ref="A82:G82"/>
    <mergeCell ref="A84:I84"/>
    <mergeCell ref="A91:G91"/>
    <mergeCell ref="A43:I43"/>
    <mergeCell ref="A54:G54"/>
    <mergeCell ref="A56:I56"/>
    <mergeCell ref="A64:G64"/>
    <mergeCell ref="A66:I66"/>
    <mergeCell ref="A20:G20"/>
    <mergeCell ref="A22:I22"/>
    <mergeCell ref="A29:G29"/>
    <mergeCell ref="A31:I31"/>
    <mergeCell ref="A41:G41"/>
    <mergeCell ref="A1:I1"/>
    <mergeCell ref="A2:I2"/>
    <mergeCell ref="A7:I7"/>
    <mergeCell ref="A8:I8"/>
    <mergeCell ref="A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Assumptions</vt:lpstr>
      <vt:lpstr>Script Breakdown</vt:lpstr>
      <vt:lpstr>Cast &amp; Schedule</vt:lpstr>
      <vt:lpstr>Props &amp; Art</vt:lpstr>
      <vt:lpstr>Micro Budget</vt:lpstr>
      <vt:lpstr>Ultra-Low Budget</vt:lpstr>
      <vt:lpstr>Low Budget</vt:lpstr>
      <vt:lpstr>Production Co</vt:lpstr>
      <vt:lpstr>Sources &amp; Checks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B. Haley</dc:creator>
  <cp:lastModifiedBy>Gary B. Haley</cp:lastModifiedBy>
  <dcterms:created xsi:type="dcterms:W3CDTF">2026-08-16T04:49:44Z</dcterms:created>
  <dcterms:modified xsi:type="dcterms:W3CDTF">2026-08-16T04:49:44Z</dcterms:modified>
</cp:coreProperties>
</file>